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jupyter\B7DA\data\01-January\MIS\"/>
    </mc:Choice>
  </mc:AlternateContent>
  <xr:revisionPtr revIDLastSave="0" documentId="8_{BD8FF48D-350A-480E-81C7-E06808565C7B}" xr6:coauthVersionLast="40" xr6:coauthVersionMax="40" xr10:uidLastSave="{00000000-0000-0000-0000-000000000000}"/>
  <bookViews>
    <workbookView xWindow="0" yWindow="0" windowWidth="19200" windowHeight="6910" xr2:uid="{846B52CC-770C-44CD-B52D-7B0EF12FA3A5}"/>
  </bookViews>
  <sheets>
    <sheet name="KTL     " sheetId="1" r:id="rId1"/>
  </sheets>
  <externalReferences>
    <externalReference r:id="rId2"/>
  </externalReferences>
  <definedNames>
    <definedName name="_xlnm._FilterDatabase" localSheetId="0" hidden="1">'KTL     '!$A$5:$BT$274</definedName>
    <definedName name="_xlnm.Print_Area" localSheetId="0">'KTL     '!$A$1:$BN$219</definedName>
    <definedName name="sadat">#REF!</definedName>
    <definedName name="SMV" localSheetId="0">'KTL     '!#REF!</definedName>
    <definedName name="SMV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12" i="1" l="1"/>
  <c r="K368" i="1"/>
  <c r="AG365" i="1"/>
  <c r="O282" i="1"/>
  <c r="H282" i="1"/>
  <c r="F282" i="1"/>
  <c r="D282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AN230" i="1"/>
  <c r="BO229" i="1"/>
  <c r="O229" i="1"/>
  <c r="BO228" i="1"/>
  <c r="S228" i="1"/>
  <c r="P228" i="1"/>
  <c r="O228" i="1"/>
  <c r="N228" i="1"/>
  <c r="AJ221" i="1" s="1"/>
  <c r="J228" i="1"/>
  <c r="I228" i="1"/>
  <c r="E282" i="1" s="1"/>
  <c r="H228" i="1"/>
  <c r="G228" i="1"/>
  <c r="F228" i="1"/>
  <c r="E228" i="1"/>
  <c r="D228" i="1"/>
  <c r="C228" i="1"/>
  <c r="BO227" i="1"/>
  <c r="S227" i="1"/>
  <c r="Q227" i="1"/>
  <c r="K227" i="1"/>
  <c r="C227" i="1"/>
  <c r="BU226" i="1"/>
  <c r="BO226" i="1"/>
  <c r="S226" i="1"/>
  <c r="Q226" i="1"/>
  <c r="Q228" i="1" s="1"/>
  <c r="K226" i="1"/>
  <c r="I226" i="1"/>
  <c r="C226" i="1"/>
  <c r="BO225" i="1"/>
  <c r="S225" i="1"/>
  <c r="Q225" i="1"/>
  <c r="K225" i="1"/>
  <c r="I225" i="1"/>
  <c r="C225" i="1"/>
  <c r="BU224" i="1"/>
  <c r="BO224" i="1"/>
  <c r="S224" i="1"/>
  <c r="Q224" i="1"/>
  <c r="K224" i="1"/>
  <c r="K228" i="1" s="1"/>
  <c r="I224" i="1"/>
  <c r="C224" i="1"/>
  <c r="BV223" i="1"/>
  <c r="BU223" i="1"/>
  <c r="BO223" i="1"/>
  <c r="BV222" i="1"/>
  <c r="BU222" i="1"/>
  <c r="BO222" i="1"/>
  <c r="BV221" i="1"/>
  <c r="BV224" i="1" s="1"/>
  <c r="BU221" i="1"/>
  <c r="BO221" i="1"/>
  <c r="K221" i="1"/>
  <c r="J221" i="1"/>
  <c r="BT220" i="1"/>
  <c r="J220" i="1"/>
  <c r="BT219" i="1"/>
  <c r="BG219" i="1"/>
  <c r="BL219" i="1" s="1"/>
  <c r="AZ219" i="1" s="1"/>
  <c r="AY219" i="1"/>
  <c r="AX219" i="1"/>
  <c r="AV219" i="1"/>
  <c r="BT218" i="1"/>
  <c r="AY218" i="1"/>
  <c r="AV218" i="1"/>
  <c r="BT217" i="1"/>
  <c r="BH217" i="1"/>
  <c r="BG217" i="1"/>
  <c r="AX217" i="1" s="1"/>
  <c r="AV217" i="1"/>
  <c r="BT216" i="1"/>
  <c r="BJ216" i="1"/>
  <c r="BJ217" i="1" s="1"/>
  <c r="BI216" i="1"/>
  <c r="BG216" i="1"/>
  <c r="BF216" i="1"/>
  <c r="AZ216" i="1"/>
  <c r="AY216" i="1"/>
  <c r="AX216" i="1"/>
  <c r="AV216" i="1"/>
  <c r="BT215" i="1"/>
  <c r="BL215" i="1"/>
  <c r="BJ215" i="1"/>
  <c r="BI215" i="1"/>
  <c r="BG215" i="1"/>
  <c r="BF215" i="1"/>
  <c r="AZ215" i="1"/>
  <c r="AY215" i="1"/>
  <c r="AX215" i="1"/>
  <c r="BT214" i="1"/>
  <c r="BL214" i="1"/>
  <c r="BI214" i="1"/>
  <c r="BG214" i="1"/>
  <c r="BF214" i="1"/>
  <c r="AZ214" i="1"/>
  <c r="AY214" i="1"/>
  <c r="AX214" i="1"/>
  <c r="BT213" i="1"/>
  <c r="BL213" i="1"/>
  <c r="BI213" i="1"/>
  <c r="BG213" i="1"/>
  <c r="BF213" i="1"/>
  <c r="AZ213" i="1"/>
  <c r="AY213" i="1"/>
  <c r="AX213" i="1"/>
  <c r="AV213" i="1"/>
  <c r="BT212" i="1"/>
  <c r="BK212" i="1"/>
  <c r="BI212" i="1"/>
  <c r="BG212" i="1"/>
  <c r="AX212" i="1"/>
  <c r="AV212" i="1"/>
  <c r="BT211" i="1"/>
  <c r="BL211" i="1"/>
  <c r="AZ211" i="1" s="1"/>
  <c r="BI211" i="1"/>
  <c r="BG211" i="1"/>
  <c r="AY211" i="1"/>
  <c r="AX211" i="1"/>
  <c r="AV211" i="1"/>
  <c r="BT210" i="1"/>
  <c r="BL210" i="1"/>
  <c r="BI210" i="1"/>
  <c r="BG210" i="1"/>
  <c r="AY210" i="1"/>
  <c r="AX210" i="1"/>
  <c r="AV210" i="1"/>
  <c r="BT209" i="1"/>
  <c r="BT208" i="1"/>
  <c r="BT207" i="1"/>
  <c r="BT206" i="1"/>
  <c r="BT205" i="1"/>
  <c r="BT204" i="1"/>
  <c r="K204" i="1"/>
  <c r="BT203" i="1"/>
  <c r="BT202" i="1"/>
  <c r="BT201" i="1"/>
  <c r="BT200" i="1"/>
  <c r="L200" i="1"/>
  <c r="G200" i="1"/>
  <c r="BT199" i="1"/>
  <c r="M199" i="1"/>
  <c r="L199" i="1"/>
  <c r="K199" i="1"/>
  <c r="G199" i="1"/>
  <c r="BT198" i="1"/>
  <c r="M198" i="1"/>
  <c r="L198" i="1"/>
  <c r="K198" i="1"/>
  <c r="G198" i="1"/>
  <c r="BT197" i="1"/>
  <c r="M197" i="1"/>
  <c r="L197" i="1"/>
  <c r="K197" i="1"/>
  <c r="BT196" i="1"/>
  <c r="G196" i="1"/>
  <c r="BT195" i="1"/>
  <c r="BT194" i="1"/>
  <c r="G194" i="1"/>
  <c r="BT193" i="1"/>
  <c r="L193" i="1"/>
  <c r="G193" i="1"/>
  <c r="BT192" i="1"/>
  <c r="BT191" i="1"/>
  <c r="AU191" i="1"/>
  <c r="AT191" i="1"/>
  <c r="AS191" i="1"/>
  <c r="AR191" i="1"/>
  <c r="BT190" i="1"/>
  <c r="AN190" i="1"/>
  <c r="L190" i="1"/>
  <c r="BT189" i="1"/>
  <c r="BT188" i="1"/>
  <c r="BT187" i="1"/>
  <c r="BT186" i="1"/>
  <c r="AF186" i="1"/>
  <c r="BT185" i="1"/>
  <c r="AR185" i="1"/>
  <c r="AI185" i="1"/>
  <c r="AF185" i="1"/>
  <c r="BT184" i="1"/>
  <c r="AR184" i="1"/>
  <c r="AI184" i="1"/>
  <c r="AF184" i="1"/>
  <c r="BT183" i="1"/>
  <c r="AR183" i="1"/>
  <c r="AI183" i="1"/>
  <c r="AF183" i="1"/>
  <c r="BT182" i="1"/>
  <c r="AR182" i="1"/>
  <c r="AI182" i="1"/>
  <c r="AF182" i="1"/>
  <c r="BT181" i="1"/>
  <c r="AR181" i="1"/>
  <c r="AI181" i="1"/>
  <c r="AF181" i="1"/>
  <c r="BT180" i="1"/>
  <c r="AR180" i="1"/>
  <c r="AI180" i="1"/>
  <c r="AF180" i="1"/>
  <c r="BT179" i="1"/>
  <c r="AR179" i="1"/>
  <c r="AI179" i="1"/>
  <c r="AF179" i="1"/>
  <c r="BT178" i="1"/>
  <c r="AR178" i="1"/>
  <c r="AI178" i="1"/>
  <c r="AF178" i="1"/>
  <c r="BT177" i="1"/>
  <c r="AR177" i="1"/>
  <c r="AL177" i="1"/>
  <c r="AI177" i="1"/>
  <c r="AF177" i="1"/>
  <c r="BT176" i="1"/>
  <c r="BT175" i="1"/>
  <c r="BT174" i="1"/>
  <c r="AY174" i="1"/>
  <c r="AX174" i="1"/>
  <c r="BT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J173" i="1"/>
  <c r="BT172" i="1"/>
  <c r="BM172" i="1"/>
  <c r="AW172" i="1"/>
  <c r="AP172" i="1"/>
  <c r="AO172" i="1"/>
  <c r="AN172" i="1"/>
  <c r="M172" i="1"/>
  <c r="L173" i="1" s="1"/>
  <c r="L172" i="1"/>
  <c r="K172" i="1"/>
  <c r="J172" i="1"/>
  <c r="ET171" i="1"/>
  <c r="ES171" i="1"/>
  <c r="BT171" i="1"/>
  <c r="BS171" i="1"/>
  <c r="BR171" i="1"/>
  <c r="AT171" i="1"/>
  <c r="AS171" i="1"/>
  <c r="AQ171" i="1"/>
  <c r="AM171" i="1"/>
  <c r="AL171" i="1"/>
  <c r="AJ171" i="1"/>
  <c r="AI171" i="1"/>
  <c r="AE171" i="1"/>
  <c r="AF169" i="1" s="1"/>
  <c r="EP169" i="1" s="1"/>
  <c r="AD171" i="1"/>
  <c r="P171" i="1"/>
  <c r="N171" i="1"/>
  <c r="ET170" i="1"/>
  <c r="ES170" i="1"/>
  <c r="BT170" i="1"/>
  <c r="BS170" i="1"/>
  <c r="BR170" i="1"/>
  <c r="AT170" i="1"/>
  <c r="AS170" i="1"/>
  <c r="AQ170" i="1"/>
  <c r="AM170" i="1"/>
  <c r="AL170" i="1"/>
  <c r="AJ170" i="1"/>
  <c r="AI170" i="1"/>
  <c r="AE170" i="1"/>
  <c r="AD170" i="1"/>
  <c r="P170" i="1"/>
  <c r="N170" i="1"/>
  <c r="EX169" i="1"/>
  <c r="ET169" i="1"/>
  <c r="ES169" i="1"/>
  <c r="ER169" i="1"/>
  <c r="BT169" i="1"/>
  <c r="BS169" i="1"/>
  <c r="BR169" i="1"/>
  <c r="BQ169" i="1"/>
  <c r="AT169" i="1"/>
  <c r="AS169" i="1"/>
  <c r="AQ169" i="1"/>
  <c r="AR169" i="1" s="1"/>
  <c r="AM169" i="1"/>
  <c r="AL169" i="1"/>
  <c r="AJ169" i="1"/>
  <c r="AI169" i="1"/>
  <c r="AE169" i="1"/>
  <c r="AD169" i="1"/>
  <c r="AC169" i="1"/>
  <c r="Q169" i="1"/>
  <c r="P169" i="1"/>
  <c r="N169" i="1"/>
  <c r="ET168" i="1"/>
  <c r="ES168" i="1"/>
  <c r="BT168" i="1"/>
  <c r="BS168" i="1"/>
  <c r="BR168" i="1"/>
  <c r="AT168" i="1"/>
  <c r="AS168" i="1"/>
  <c r="AQ168" i="1"/>
  <c r="AM168" i="1"/>
  <c r="AL168" i="1"/>
  <c r="AJ168" i="1"/>
  <c r="AI168" i="1"/>
  <c r="AE168" i="1"/>
  <c r="AD168" i="1"/>
  <c r="P168" i="1"/>
  <c r="N168" i="1"/>
  <c r="ET167" i="1"/>
  <c r="ES167" i="1"/>
  <c r="BT167" i="1"/>
  <c r="BS167" i="1"/>
  <c r="BR167" i="1"/>
  <c r="AT167" i="1"/>
  <c r="AS167" i="1"/>
  <c r="AQ167" i="1"/>
  <c r="AM167" i="1"/>
  <c r="AL167" i="1"/>
  <c r="AJ167" i="1"/>
  <c r="AI167" i="1"/>
  <c r="AE167" i="1"/>
  <c r="AD167" i="1"/>
  <c r="P167" i="1"/>
  <c r="N167" i="1"/>
  <c r="EX166" i="1"/>
  <c r="ET166" i="1"/>
  <c r="ES166" i="1"/>
  <c r="ER166" i="1"/>
  <c r="EP166" i="1"/>
  <c r="BT166" i="1"/>
  <c r="BS166" i="1"/>
  <c r="BR166" i="1"/>
  <c r="BQ166" i="1"/>
  <c r="BP166" i="1"/>
  <c r="BO166" i="1"/>
  <c r="EW166" i="1" s="1"/>
  <c r="EY166" i="1" s="1"/>
  <c r="AT166" i="1"/>
  <c r="AS166" i="1"/>
  <c r="AR166" i="1"/>
  <c r="AQ166" i="1"/>
  <c r="AM166" i="1"/>
  <c r="AL166" i="1"/>
  <c r="AJ166" i="1"/>
  <c r="AI166" i="1"/>
  <c r="AF166" i="1"/>
  <c r="AU166" i="1" s="1"/>
  <c r="AE166" i="1"/>
  <c r="AD166" i="1"/>
  <c r="AC166" i="1"/>
  <c r="Q166" i="1"/>
  <c r="P166" i="1"/>
  <c r="N166" i="1"/>
  <c r="ET165" i="1"/>
  <c r="ES165" i="1"/>
  <c r="BT165" i="1"/>
  <c r="BS165" i="1"/>
  <c r="BR165" i="1"/>
  <c r="AT165" i="1"/>
  <c r="AS165" i="1"/>
  <c r="AQ165" i="1"/>
  <c r="AM165" i="1"/>
  <c r="AL165" i="1"/>
  <c r="AJ165" i="1"/>
  <c r="AI165" i="1"/>
  <c r="AE165" i="1"/>
  <c r="AD165" i="1"/>
  <c r="P165" i="1"/>
  <c r="N165" i="1"/>
  <c r="ET164" i="1"/>
  <c r="ES164" i="1"/>
  <c r="BT164" i="1"/>
  <c r="BS164" i="1"/>
  <c r="BQ163" i="1" s="1"/>
  <c r="BR164" i="1"/>
  <c r="AT164" i="1"/>
  <c r="AS164" i="1"/>
  <c r="AQ164" i="1"/>
  <c r="AM164" i="1"/>
  <c r="AL164" i="1"/>
  <c r="AJ164" i="1"/>
  <c r="AI164" i="1"/>
  <c r="AE164" i="1"/>
  <c r="AD164" i="1"/>
  <c r="P164" i="1"/>
  <c r="N164" i="1"/>
  <c r="EX163" i="1"/>
  <c r="ET163" i="1"/>
  <c r="ES163" i="1"/>
  <c r="ER163" i="1"/>
  <c r="BT163" i="1"/>
  <c r="BS163" i="1"/>
  <c r="BR163" i="1"/>
  <c r="BP163" i="1"/>
  <c r="BO163" i="1" s="1"/>
  <c r="EW163" i="1" s="1"/>
  <c r="EY163" i="1" s="1"/>
  <c r="AT163" i="1"/>
  <c r="AS163" i="1"/>
  <c r="AR163" i="1"/>
  <c r="AQ163" i="1"/>
  <c r="AM163" i="1"/>
  <c r="AL163" i="1"/>
  <c r="AJ163" i="1"/>
  <c r="AI163" i="1"/>
  <c r="AF163" i="1"/>
  <c r="AU163" i="1" s="1"/>
  <c r="AE163" i="1"/>
  <c r="AD163" i="1"/>
  <c r="AC163" i="1"/>
  <c r="Q163" i="1"/>
  <c r="P163" i="1"/>
  <c r="N163" i="1"/>
  <c r="ET162" i="1"/>
  <c r="ES162" i="1"/>
  <c r="BT162" i="1"/>
  <c r="BS162" i="1"/>
  <c r="BR162" i="1"/>
  <c r="AT162" i="1"/>
  <c r="AS162" i="1"/>
  <c r="AQ162" i="1"/>
  <c r="AM162" i="1"/>
  <c r="AL162" i="1"/>
  <c r="AJ162" i="1"/>
  <c r="AI162" i="1"/>
  <c r="AE162" i="1"/>
  <c r="AD162" i="1"/>
  <c r="P162" i="1"/>
  <c r="N162" i="1"/>
  <c r="ET161" i="1"/>
  <c r="ES161" i="1"/>
  <c r="BT161" i="1"/>
  <c r="BS161" i="1"/>
  <c r="BR161" i="1"/>
  <c r="AT161" i="1"/>
  <c r="AS161" i="1"/>
  <c r="AQ161" i="1"/>
  <c r="AM161" i="1"/>
  <c r="AL161" i="1"/>
  <c r="AJ161" i="1"/>
  <c r="AI161" i="1"/>
  <c r="AE161" i="1"/>
  <c r="AD161" i="1"/>
  <c r="P161" i="1"/>
  <c r="N161" i="1"/>
  <c r="EX160" i="1"/>
  <c r="ET160" i="1"/>
  <c r="ES160" i="1"/>
  <c r="ER160" i="1"/>
  <c r="BT160" i="1"/>
  <c r="BS160" i="1"/>
  <c r="BQ160" i="1" s="1"/>
  <c r="BR160" i="1"/>
  <c r="BP160" i="1"/>
  <c r="AT160" i="1"/>
  <c r="AS160" i="1"/>
  <c r="AR160" i="1"/>
  <c r="AU160" i="1" s="1"/>
  <c r="AQ160" i="1"/>
  <c r="AM160" i="1"/>
  <c r="AL160" i="1"/>
  <c r="AJ160" i="1"/>
  <c r="AI160" i="1"/>
  <c r="AF160" i="1"/>
  <c r="EP160" i="1" s="1"/>
  <c r="AE160" i="1"/>
  <c r="AD160" i="1"/>
  <c r="Q160" i="1"/>
  <c r="P160" i="1"/>
  <c r="O160" i="1"/>
  <c r="N160" i="1"/>
  <c r="ET159" i="1"/>
  <c r="ES159" i="1"/>
  <c r="BT159" i="1"/>
  <c r="BS159" i="1"/>
  <c r="BR159" i="1"/>
  <c r="AT159" i="1"/>
  <c r="AS159" i="1"/>
  <c r="AQ159" i="1"/>
  <c r="AM159" i="1"/>
  <c r="AL159" i="1"/>
  <c r="AJ159" i="1"/>
  <c r="AI159" i="1"/>
  <c r="AE159" i="1"/>
  <c r="AD159" i="1"/>
  <c r="P159" i="1"/>
  <c r="N159" i="1"/>
  <c r="ET158" i="1"/>
  <c r="ES158" i="1"/>
  <c r="BT158" i="1"/>
  <c r="BS158" i="1"/>
  <c r="BR158" i="1"/>
  <c r="AT158" i="1"/>
  <c r="AS158" i="1"/>
  <c r="AQ158" i="1"/>
  <c r="AM158" i="1"/>
  <c r="AL158" i="1"/>
  <c r="AJ158" i="1"/>
  <c r="AI158" i="1"/>
  <c r="AE158" i="1"/>
  <c r="AF157" i="1" s="1"/>
  <c r="EP157" i="1" s="1"/>
  <c r="AD158" i="1"/>
  <c r="P158" i="1"/>
  <c r="N158" i="1"/>
  <c r="EX157" i="1"/>
  <c r="ET157" i="1"/>
  <c r="ES157" i="1"/>
  <c r="ER157" i="1"/>
  <c r="BT157" i="1"/>
  <c r="BS157" i="1"/>
  <c r="BR157" i="1"/>
  <c r="BQ157" i="1"/>
  <c r="BP157" i="1"/>
  <c r="BO157" i="1" s="1"/>
  <c r="EW157" i="1" s="1"/>
  <c r="EY157" i="1" s="1"/>
  <c r="AU157" i="1"/>
  <c r="AT157" i="1"/>
  <c r="AS157" i="1"/>
  <c r="AR157" i="1"/>
  <c r="AQ157" i="1"/>
  <c r="AM157" i="1"/>
  <c r="AL157" i="1"/>
  <c r="AJ157" i="1"/>
  <c r="AI157" i="1"/>
  <c r="AE157" i="1"/>
  <c r="AD157" i="1"/>
  <c r="Q157" i="1"/>
  <c r="P157" i="1"/>
  <c r="O157" i="1"/>
  <c r="N157" i="1"/>
  <c r="ET156" i="1"/>
  <c r="ES156" i="1"/>
  <c r="BT156" i="1"/>
  <c r="BS156" i="1"/>
  <c r="BR156" i="1"/>
  <c r="AT156" i="1"/>
  <c r="AS156" i="1"/>
  <c r="AQ156" i="1"/>
  <c r="AM156" i="1"/>
  <c r="AL156" i="1"/>
  <c r="AJ156" i="1"/>
  <c r="AI156" i="1"/>
  <c r="AE156" i="1"/>
  <c r="AD156" i="1"/>
  <c r="P156" i="1"/>
  <c r="N156" i="1"/>
  <c r="ET155" i="1"/>
  <c r="ES155" i="1"/>
  <c r="BT155" i="1"/>
  <c r="BS155" i="1"/>
  <c r="AQ155" i="1"/>
  <c r="AI155" i="1"/>
  <c r="EX154" i="1"/>
  <c r="ET154" i="1"/>
  <c r="ES154" i="1"/>
  <c r="ER154" i="1"/>
  <c r="BT154" i="1"/>
  <c r="BS154" i="1"/>
  <c r="BQ154" i="1" s="1"/>
  <c r="BR154" i="1"/>
  <c r="AS154" i="1"/>
  <c r="AQ154" i="1"/>
  <c r="AM154" i="1"/>
  <c r="AL154" i="1"/>
  <c r="AJ154" i="1"/>
  <c r="AI154" i="1"/>
  <c r="AE154" i="1"/>
  <c r="AD154" i="1"/>
  <c r="Q154" i="1"/>
  <c r="P154" i="1"/>
  <c r="N154" i="1"/>
  <c r="ET153" i="1"/>
  <c r="ES153" i="1"/>
  <c r="BT153" i="1"/>
  <c r="BS153" i="1"/>
  <c r="BR153" i="1"/>
  <c r="AT153" i="1"/>
  <c r="AS153" i="1"/>
  <c r="AQ153" i="1"/>
  <c r="AR151" i="1" s="1"/>
  <c r="AM153" i="1"/>
  <c r="AL153" i="1"/>
  <c r="AJ153" i="1"/>
  <c r="AI153" i="1"/>
  <c r="AE153" i="1"/>
  <c r="AD153" i="1"/>
  <c r="P153" i="1"/>
  <c r="N153" i="1"/>
  <c r="ET152" i="1"/>
  <c r="ES152" i="1"/>
  <c r="BT152" i="1"/>
  <c r="BS152" i="1"/>
  <c r="AQ152" i="1"/>
  <c r="AI152" i="1"/>
  <c r="EX151" i="1"/>
  <c r="ET151" i="1"/>
  <c r="ES151" i="1"/>
  <c r="ER151" i="1"/>
  <c r="BT151" i="1"/>
  <c r="BS151" i="1"/>
  <c r="BR151" i="1"/>
  <c r="BQ151" i="1"/>
  <c r="AT151" i="1"/>
  <c r="AS151" i="1"/>
  <c r="AQ151" i="1"/>
  <c r="AM151" i="1"/>
  <c r="AL151" i="1"/>
  <c r="P151" i="1" s="1"/>
  <c r="AJ151" i="1"/>
  <c r="AI151" i="1"/>
  <c r="AE151" i="1"/>
  <c r="AD151" i="1"/>
  <c r="Q151" i="1"/>
  <c r="ET150" i="1"/>
  <c r="ES150" i="1"/>
  <c r="BT150" i="1"/>
  <c r="BS150" i="1"/>
  <c r="BR150" i="1"/>
  <c r="AT150" i="1"/>
  <c r="AS150" i="1"/>
  <c r="AQ150" i="1"/>
  <c r="AM150" i="1"/>
  <c r="AL150" i="1"/>
  <c r="AJ150" i="1"/>
  <c r="AI150" i="1"/>
  <c r="AE150" i="1"/>
  <c r="AD150" i="1"/>
  <c r="P150" i="1"/>
  <c r="N150" i="1"/>
  <c r="ET149" i="1"/>
  <c r="ES149" i="1"/>
  <c r="BT149" i="1"/>
  <c r="BS149" i="1"/>
  <c r="BR149" i="1"/>
  <c r="AT149" i="1"/>
  <c r="AS149" i="1"/>
  <c r="AQ149" i="1"/>
  <c r="AM149" i="1"/>
  <c r="AL149" i="1"/>
  <c r="AJ149" i="1"/>
  <c r="AI149" i="1"/>
  <c r="AE149" i="1"/>
  <c r="AD149" i="1"/>
  <c r="P149" i="1"/>
  <c r="N149" i="1"/>
  <c r="EX148" i="1"/>
  <c r="ET148" i="1"/>
  <c r="ES148" i="1"/>
  <c r="ER148" i="1"/>
  <c r="BT148" i="1"/>
  <c r="BS148" i="1"/>
  <c r="BQ148" i="1" s="1"/>
  <c r="AR148" i="1"/>
  <c r="AQ148" i="1"/>
  <c r="AI148" i="1"/>
  <c r="Q148" i="1"/>
  <c r="ET147" i="1"/>
  <c r="ES147" i="1"/>
  <c r="BT147" i="1"/>
  <c r="BS147" i="1"/>
  <c r="BR147" i="1"/>
  <c r="AT147" i="1"/>
  <c r="AS147" i="1"/>
  <c r="AQ147" i="1"/>
  <c r="AM147" i="1"/>
  <c r="AL147" i="1"/>
  <c r="AJ147" i="1"/>
  <c r="AI147" i="1"/>
  <c r="AE147" i="1"/>
  <c r="AD147" i="1"/>
  <c r="P147" i="1"/>
  <c r="N147" i="1"/>
  <c r="ET146" i="1"/>
  <c r="ES146" i="1"/>
  <c r="BT146" i="1"/>
  <c r="BS146" i="1"/>
  <c r="AQ146" i="1"/>
  <c r="AI146" i="1"/>
  <c r="EX145" i="1"/>
  <c r="ET145" i="1"/>
  <c r="ES145" i="1"/>
  <c r="ER145" i="1"/>
  <c r="BT145" i="1"/>
  <c r="BS145" i="1"/>
  <c r="BR145" i="1"/>
  <c r="BQ145" i="1"/>
  <c r="AS145" i="1"/>
  <c r="AQ145" i="1"/>
  <c r="AM145" i="1"/>
  <c r="AI145" i="1"/>
  <c r="AE145" i="1"/>
  <c r="AD145" i="1"/>
  <c r="Q145" i="1"/>
  <c r="ET144" i="1"/>
  <c r="ES144" i="1"/>
  <c r="BT144" i="1"/>
  <c r="BS144" i="1"/>
  <c r="BR144" i="1"/>
  <c r="AT144" i="1"/>
  <c r="AS144" i="1"/>
  <c r="AQ144" i="1"/>
  <c r="AR142" i="1" s="1"/>
  <c r="AM144" i="1"/>
  <c r="AL144" i="1"/>
  <c r="AJ144" i="1"/>
  <c r="AI144" i="1"/>
  <c r="AE144" i="1"/>
  <c r="AD144" i="1"/>
  <c r="P144" i="1"/>
  <c r="N144" i="1"/>
  <c r="ET143" i="1"/>
  <c r="ES143" i="1"/>
  <c r="BT143" i="1"/>
  <c r="BS143" i="1"/>
  <c r="BQ142" i="1" s="1"/>
  <c r="BR143" i="1"/>
  <c r="AT143" i="1"/>
  <c r="AS143" i="1"/>
  <c r="AQ143" i="1"/>
  <c r="AM143" i="1"/>
  <c r="AL143" i="1"/>
  <c r="AJ143" i="1"/>
  <c r="AI143" i="1"/>
  <c r="AE143" i="1"/>
  <c r="AD143" i="1"/>
  <c r="P143" i="1"/>
  <c r="N143" i="1"/>
  <c r="EX142" i="1"/>
  <c r="ET142" i="1"/>
  <c r="ES142" i="1"/>
  <c r="ER142" i="1"/>
  <c r="BT142" i="1"/>
  <c r="BS142" i="1"/>
  <c r="AQ142" i="1"/>
  <c r="AI142" i="1"/>
  <c r="Q142" i="1"/>
  <c r="ET141" i="1"/>
  <c r="ES141" i="1"/>
  <c r="BT141" i="1"/>
  <c r="BS141" i="1"/>
  <c r="BR141" i="1"/>
  <c r="AT141" i="1"/>
  <c r="AS141" i="1"/>
  <c r="AQ141" i="1"/>
  <c r="AM141" i="1"/>
  <c r="AL141" i="1"/>
  <c r="AJ141" i="1"/>
  <c r="AI141" i="1"/>
  <c r="AE141" i="1"/>
  <c r="AD141" i="1"/>
  <c r="P141" i="1"/>
  <c r="N141" i="1"/>
  <c r="ET140" i="1"/>
  <c r="ES140" i="1"/>
  <c r="BT140" i="1"/>
  <c r="BS140" i="1"/>
  <c r="BQ139" i="1" s="1"/>
  <c r="BR140" i="1"/>
  <c r="AT140" i="1"/>
  <c r="AS140" i="1"/>
  <c r="AQ140" i="1"/>
  <c r="AR139" i="1" s="1"/>
  <c r="AM140" i="1"/>
  <c r="AL140" i="1"/>
  <c r="AJ140" i="1"/>
  <c r="AI140" i="1"/>
  <c r="AE140" i="1"/>
  <c r="AD140" i="1"/>
  <c r="P140" i="1"/>
  <c r="N140" i="1"/>
  <c r="EX139" i="1"/>
  <c r="ET139" i="1"/>
  <c r="ES139" i="1"/>
  <c r="ER139" i="1"/>
  <c r="BT139" i="1"/>
  <c r="BS139" i="1"/>
  <c r="BR139" i="1"/>
  <c r="BP139" i="1"/>
  <c r="BO139" i="1" s="1"/>
  <c r="EW139" i="1" s="1"/>
  <c r="EY139" i="1" s="1"/>
  <c r="AT139" i="1"/>
  <c r="AS139" i="1"/>
  <c r="AQ139" i="1"/>
  <c r="AM139" i="1"/>
  <c r="AL139" i="1"/>
  <c r="AJ139" i="1"/>
  <c r="AI139" i="1"/>
  <c r="AE139" i="1"/>
  <c r="AF139" i="1" s="1"/>
  <c r="EP139" i="1" s="1"/>
  <c r="AD139" i="1"/>
  <c r="Q139" i="1"/>
  <c r="P139" i="1"/>
  <c r="N139" i="1"/>
  <c r="ET138" i="1"/>
  <c r="ES138" i="1"/>
  <c r="BT138" i="1"/>
  <c r="BS138" i="1"/>
  <c r="BR138" i="1"/>
  <c r="AT138" i="1"/>
  <c r="AS138" i="1"/>
  <c r="AQ138" i="1"/>
  <c r="AR136" i="1" s="1"/>
  <c r="AM138" i="1"/>
  <c r="AL138" i="1"/>
  <c r="AJ138" i="1"/>
  <c r="AI138" i="1"/>
  <c r="AE138" i="1"/>
  <c r="AD138" i="1"/>
  <c r="P138" i="1"/>
  <c r="N138" i="1"/>
  <c r="ET137" i="1"/>
  <c r="ES137" i="1"/>
  <c r="BT137" i="1"/>
  <c r="BS137" i="1"/>
  <c r="BQ136" i="1" s="1"/>
  <c r="BR137" i="1"/>
  <c r="AT137" i="1"/>
  <c r="AS137" i="1"/>
  <c r="AQ137" i="1"/>
  <c r="AM137" i="1"/>
  <c r="AL137" i="1"/>
  <c r="AJ137" i="1"/>
  <c r="AI137" i="1"/>
  <c r="AE137" i="1"/>
  <c r="AD137" i="1"/>
  <c r="P137" i="1"/>
  <c r="N137" i="1"/>
  <c r="EX136" i="1"/>
  <c r="ET136" i="1"/>
  <c r="ES136" i="1"/>
  <c r="ER136" i="1"/>
  <c r="BT136" i="1"/>
  <c r="BS136" i="1"/>
  <c r="AQ136" i="1"/>
  <c r="AI136" i="1"/>
  <c r="Q136" i="1"/>
  <c r="ET135" i="1"/>
  <c r="ES135" i="1"/>
  <c r="BT135" i="1"/>
  <c r="BS135" i="1"/>
  <c r="BR135" i="1"/>
  <c r="AT135" i="1"/>
  <c r="AS135" i="1"/>
  <c r="AQ135" i="1"/>
  <c r="AM135" i="1"/>
  <c r="AL135" i="1"/>
  <c r="AJ135" i="1"/>
  <c r="AI135" i="1"/>
  <c r="AE135" i="1"/>
  <c r="AD135" i="1"/>
  <c r="P135" i="1"/>
  <c r="N135" i="1"/>
  <c r="ET134" i="1"/>
  <c r="ES134" i="1"/>
  <c r="BT134" i="1"/>
  <c r="BS134" i="1"/>
  <c r="BQ133" i="1" s="1"/>
  <c r="AQ134" i="1"/>
  <c r="AI134" i="1"/>
  <c r="AH134" i="1"/>
  <c r="EX133" i="1"/>
  <c r="ET133" i="1"/>
  <c r="ES133" i="1"/>
  <c r="ER133" i="1"/>
  <c r="BT133" i="1"/>
  <c r="BS133" i="1"/>
  <c r="BR133" i="1"/>
  <c r="AQ133" i="1"/>
  <c r="AT133" i="1" s="1"/>
  <c r="AM133" i="1"/>
  <c r="AS133" i="1" s="1"/>
  <c r="AL133" i="1"/>
  <c r="P133" i="1" s="1"/>
  <c r="AJ133" i="1"/>
  <c r="AI133" i="1"/>
  <c r="AH133" i="1"/>
  <c r="AE133" i="1"/>
  <c r="AD133" i="1"/>
  <c r="Q133" i="1"/>
  <c r="ET132" i="1"/>
  <c r="ES132" i="1"/>
  <c r="BT132" i="1"/>
  <c r="BS132" i="1"/>
  <c r="BR132" i="1"/>
  <c r="AT132" i="1"/>
  <c r="AS132" i="1"/>
  <c r="AQ132" i="1"/>
  <c r="AM132" i="1"/>
  <c r="AL132" i="1"/>
  <c r="AJ132" i="1"/>
  <c r="AI132" i="1"/>
  <c r="AE132" i="1"/>
  <c r="AD132" i="1"/>
  <c r="P132" i="1"/>
  <c r="N132" i="1"/>
  <c r="ET131" i="1"/>
  <c r="ES131" i="1"/>
  <c r="BT131" i="1"/>
  <c r="BS131" i="1"/>
  <c r="BR131" i="1"/>
  <c r="AT131" i="1"/>
  <c r="AS131" i="1"/>
  <c r="AQ131" i="1"/>
  <c r="AM131" i="1"/>
  <c r="AL131" i="1"/>
  <c r="AJ131" i="1"/>
  <c r="AI131" i="1"/>
  <c r="AE131" i="1"/>
  <c r="AD131" i="1"/>
  <c r="P131" i="1"/>
  <c r="N131" i="1"/>
  <c r="EX130" i="1"/>
  <c r="ET130" i="1"/>
  <c r="ES130" i="1"/>
  <c r="ER130" i="1"/>
  <c r="BT130" i="1"/>
  <c r="BS130" i="1"/>
  <c r="BQ130" i="1" s="1"/>
  <c r="AR130" i="1"/>
  <c r="AQ130" i="1"/>
  <c r="AI130" i="1"/>
  <c r="Q130" i="1"/>
  <c r="ET129" i="1"/>
  <c r="ES129" i="1"/>
  <c r="BT129" i="1"/>
  <c r="BS129" i="1"/>
  <c r="BR129" i="1"/>
  <c r="AT129" i="1"/>
  <c r="AS129" i="1"/>
  <c r="AQ129" i="1"/>
  <c r="AM129" i="1"/>
  <c r="AL129" i="1"/>
  <c r="AJ129" i="1"/>
  <c r="AI129" i="1"/>
  <c r="AE129" i="1"/>
  <c r="AD129" i="1"/>
  <c r="P129" i="1"/>
  <c r="N129" i="1"/>
  <c r="ET128" i="1"/>
  <c r="ES128" i="1"/>
  <c r="BT128" i="1"/>
  <c r="BS128" i="1"/>
  <c r="BQ127" i="1" s="1"/>
  <c r="BR128" i="1"/>
  <c r="AT128" i="1"/>
  <c r="AS128" i="1"/>
  <c r="AQ128" i="1"/>
  <c r="AM128" i="1"/>
  <c r="AL128" i="1"/>
  <c r="AJ128" i="1"/>
  <c r="AI128" i="1"/>
  <c r="AE128" i="1"/>
  <c r="AD128" i="1"/>
  <c r="P128" i="1"/>
  <c r="N128" i="1"/>
  <c r="EX127" i="1"/>
  <c r="ET127" i="1"/>
  <c r="ES127" i="1"/>
  <c r="ER127" i="1"/>
  <c r="BT127" i="1"/>
  <c r="BS127" i="1"/>
  <c r="AQ127" i="1"/>
  <c r="AI127" i="1"/>
  <c r="Q127" i="1"/>
  <c r="ET126" i="1"/>
  <c r="ES126" i="1"/>
  <c r="BT126" i="1"/>
  <c r="BS126" i="1"/>
  <c r="BR126" i="1"/>
  <c r="AT126" i="1"/>
  <c r="AS126" i="1"/>
  <c r="AQ126" i="1"/>
  <c r="AM126" i="1"/>
  <c r="AL126" i="1"/>
  <c r="AJ126" i="1"/>
  <c r="AI126" i="1"/>
  <c r="AE126" i="1"/>
  <c r="AD126" i="1"/>
  <c r="P126" i="1"/>
  <c r="N126" i="1"/>
  <c r="ET125" i="1"/>
  <c r="ES125" i="1"/>
  <c r="BT125" i="1"/>
  <c r="BS125" i="1"/>
  <c r="BR125" i="1"/>
  <c r="AT125" i="1"/>
  <c r="AS125" i="1"/>
  <c r="AQ125" i="1"/>
  <c r="AM125" i="1"/>
  <c r="AL125" i="1"/>
  <c r="AJ125" i="1"/>
  <c r="AI125" i="1"/>
  <c r="AE125" i="1"/>
  <c r="AD125" i="1"/>
  <c r="P125" i="1"/>
  <c r="N125" i="1"/>
  <c r="EX124" i="1"/>
  <c r="ET124" i="1"/>
  <c r="ES124" i="1"/>
  <c r="ER124" i="1"/>
  <c r="BT124" i="1"/>
  <c r="BS124" i="1"/>
  <c r="BQ124" i="1"/>
  <c r="BB124" i="1"/>
  <c r="AR124" i="1"/>
  <c r="AQ124" i="1"/>
  <c r="AI124" i="1"/>
  <c r="Q124" i="1"/>
  <c r="BT123" i="1"/>
  <c r="BS123" i="1"/>
  <c r="AF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BT122" i="1"/>
  <c r="BS122" i="1"/>
  <c r="BM122" i="1"/>
  <c r="AW122" i="1"/>
  <c r="AP122" i="1"/>
  <c r="AP174" i="1" s="1"/>
  <c r="AN122" i="1"/>
  <c r="M122" i="1"/>
  <c r="L122" i="1"/>
  <c r="K122" i="1"/>
  <c r="J122" i="1"/>
  <c r="J123" i="1" s="1"/>
  <c r="ET121" i="1"/>
  <c r="ES121" i="1"/>
  <c r="BT121" i="1"/>
  <c r="BS121" i="1"/>
  <c r="BR121" i="1"/>
  <c r="AT121" i="1"/>
  <c r="AS121" i="1"/>
  <c r="AQ121" i="1"/>
  <c r="AM121" i="1"/>
  <c r="AL121" i="1"/>
  <c r="AJ121" i="1"/>
  <c r="AI121" i="1"/>
  <c r="AE121" i="1"/>
  <c r="AD121" i="1"/>
  <c r="P121" i="1"/>
  <c r="N121" i="1"/>
  <c r="ET120" i="1"/>
  <c r="ES120" i="1"/>
  <c r="BT120" i="1"/>
  <c r="BS120" i="1"/>
  <c r="BR120" i="1"/>
  <c r="AT120" i="1"/>
  <c r="AS120" i="1"/>
  <c r="AQ120" i="1"/>
  <c r="AM120" i="1"/>
  <c r="AL120" i="1"/>
  <c r="AJ120" i="1"/>
  <c r="AI120" i="1"/>
  <c r="AE120" i="1"/>
  <c r="AD120" i="1"/>
  <c r="P120" i="1"/>
  <c r="N120" i="1"/>
  <c r="EX119" i="1"/>
  <c r="ET119" i="1"/>
  <c r="ES119" i="1"/>
  <c r="ER119" i="1"/>
  <c r="BT119" i="1"/>
  <c r="BS119" i="1"/>
  <c r="BR119" i="1"/>
  <c r="BP119" i="1" s="1"/>
  <c r="BQ119" i="1"/>
  <c r="AT119" i="1"/>
  <c r="AS119" i="1"/>
  <c r="AR119" i="1"/>
  <c r="AU119" i="1" s="1"/>
  <c r="BP257" i="1" s="1"/>
  <c r="BT257" i="1" s="1"/>
  <c r="AQ119" i="1"/>
  <c r="AM119" i="1"/>
  <c r="AL119" i="1"/>
  <c r="AJ119" i="1"/>
  <c r="AI119" i="1"/>
  <c r="AF119" i="1"/>
  <c r="EP119" i="1" s="1"/>
  <c r="AE119" i="1"/>
  <c r="AD119" i="1"/>
  <c r="AC119" i="1"/>
  <c r="Q119" i="1"/>
  <c r="P119" i="1"/>
  <c r="N119" i="1"/>
  <c r="ET118" i="1"/>
  <c r="ES118" i="1"/>
  <c r="BT118" i="1"/>
  <c r="BS118" i="1"/>
  <c r="BR118" i="1"/>
  <c r="AT118" i="1"/>
  <c r="AS118" i="1"/>
  <c r="AQ118" i="1"/>
  <c r="AM118" i="1"/>
  <c r="AL118" i="1"/>
  <c r="AJ118" i="1"/>
  <c r="AI118" i="1"/>
  <c r="AE118" i="1"/>
  <c r="AD118" i="1"/>
  <c r="P118" i="1"/>
  <c r="N118" i="1"/>
  <c r="ET117" i="1"/>
  <c r="ES117" i="1"/>
  <c r="BT117" i="1"/>
  <c r="BS117" i="1"/>
  <c r="BR117" i="1"/>
  <c r="AT117" i="1"/>
  <c r="AS117" i="1"/>
  <c r="AQ117" i="1"/>
  <c r="AR116" i="1" s="1"/>
  <c r="AM117" i="1"/>
  <c r="AL117" i="1"/>
  <c r="AJ117" i="1"/>
  <c r="AI117" i="1"/>
  <c r="AE117" i="1"/>
  <c r="AD117" i="1"/>
  <c r="P117" i="1"/>
  <c r="N117" i="1"/>
  <c r="EX116" i="1"/>
  <c r="ET116" i="1"/>
  <c r="ES116" i="1"/>
  <c r="ER116" i="1"/>
  <c r="BT116" i="1"/>
  <c r="BS116" i="1"/>
  <c r="BQ116" i="1" s="1"/>
  <c r="BR116" i="1"/>
  <c r="BP116" i="1"/>
  <c r="BO116" i="1" s="1"/>
  <c r="EW116" i="1" s="1"/>
  <c r="EY116" i="1" s="1"/>
  <c r="AT116" i="1"/>
  <c r="AS116" i="1"/>
  <c r="AQ116" i="1"/>
  <c r="AM116" i="1"/>
  <c r="AL116" i="1"/>
  <c r="AJ116" i="1"/>
  <c r="AI116" i="1"/>
  <c r="AE116" i="1"/>
  <c r="AF116" i="1" s="1"/>
  <c r="EP116" i="1" s="1"/>
  <c r="AD116" i="1"/>
  <c r="AC116" i="1"/>
  <c r="Q116" i="1"/>
  <c r="P116" i="1"/>
  <c r="N116" i="1"/>
  <c r="ET115" i="1"/>
  <c r="ES115" i="1"/>
  <c r="BT115" i="1"/>
  <c r="BS115" i="1"/>
  <c r="BR115" i="1"/>
  <c r="AT115" i="1"/>
  <c r="AS115" i="1"/>
  <c r="AQ115" i="1"/>
  <c r="AR113" i="1" s="1"/>
  <c r="AM115" i="1"/>
  <c r="AL115" i="1"/>
  <c r="AJ115" i="1"/>
  <c r="AI115" i="1"/>
  <c r="AE115" i="1"/>
  <c r="AD115" i="1"/>
  <c r="P115" i="1"/>
  <c r="N115" i="1"/>
  <c r="ET114" i="1"/>
  <c r="ES114" i="1"/>
  <c r="BT114" i="1"/>
  <c r="BS114" i="1"/>
  <c r="BQ113" i="1" s="1"/>
  <c r="BR114" i="1"/>
  <c r="AT114" i="1"/>
  <c r="AS114" i="1"/>
  <c r="AQ114" i="1"/>
  <c r="AM114" i="1"/>
  <c r="AL114" i="1"/>
  <c r="AJ114" i="1"/>
  <c r="AI114" i="1"/>
  <c r="AE114" i="1"/>
  <c r="AD114" i="1"/>
  <c r="P114" i="1"/>
  <c r="N114" i="1"/>
  <c r="EX113" i="1"/>
  <c r="ET113" i="1"/>
  <c r="ES113" i="1"/>
  <c r="ER113" i="1"/>
  <c r="BT113" i="1"/>
  <c r="BS113" i="1"/>
  <c r="BR113" i="1"/>
  <c r="BP113" i="1"/>
  <c r="BO113" i="1" s="1"/>
  <c r="EW113" i="1" s="1"/>
  <c r="EY113" i="1" s="1"/>
  <c r="AT113" i="1"/>
  <c r="AS113" i="1"/>
  <c r="AQ113" i="1"/>
  <c r="AM113" i="1"/>
  <c r="AL113" i="1"/>
  <c r="AJ113" i="1"/>
  <c r="AI113" i="1"/>
  <c r="AE113" i="1"/>
  <c r="AF113" i="1" s="1"/>
  <c r="EP113" i="1" s="1"/>
  <c r="AD113" i="1"/>
  <c r="AC113" i="1"/>
  <c r="Q113" i="1"/>
  <c r="P113" i="1"/>
  <c r="N113" i="1"/>
  <c r="ET112" i="1"/>
  <c r="ES112" i="1"/>
  <c r="BT112" i="1"/>
  <c r="BS112" i="1"/>
  <c r="BR112" i="1"/>
  <c r="AT112" i="1"/>
  <c r="AS112" i="1"/>
  <c r="AQ112" i="1"/>
  <c r="AM112" i="1"/>
  <c r="AL112" i="1"/>
  <c r="AJ112" i="1"/>
  <c r="AI112" i="1"/>
  <c r="AE112" i="1"/>
  <c r="AD112" i="1"/>
  <c r="P112" i="1"/>
  <c r="N112" i="1"/>
  <c r="ET111" i="1"/>
  <c r="ES111" i="1"/>
  <c r="BT111" i="1"/>
  <c r="BS111" i="1"/>
  <c r="BR111" i="1"/>
  <c r="AT111" i="1"/>
  <c r="AS111" i="1"/>
  <c r="AQ111" i="1"/>
  <c r="AM111" i="1"/>
  <c r="AL111" i="1"/>
  <c r="AJ111" i="1"/>
  <c r="AI111" i="1"/>
  <c r="AE111" i="1"/>
  <c r="AD111" i="1"/>
  <c r="P111" i="1"/>
  <c r="N111" i="1"/>
  <c r="EX110" i="1"/>
  <c r="ET110" i="1"/>
  <c r="ES110" i="1"/>
  <c r="ER110" i="1"/>
  <c r="BT110" i="1"/>
  <c r="BS110" i="1"/>
  <c r="BR110" i="1"/>
  <c r="AT110" i="1"/>
  <c r="AS110" i="1"/>
  <c r="AQ110" i="1"/>
  <c r="AR110" i="1" s="1"/>
  <c r="AU110" i="1" s="1"/>
  <c r="BP254" i="1" s="1"/>
  <c r="BT254" i="1" s="1"/>
  <c r="AM110" i="1"/>
  <c r="AL110" i="1"/>
  <c r="AJ110" i="1"/>
  <c r="AI110" i="1"/>
  <c r="AE110" i="1"/>
  <c r="AF110" i="1" s="1"/>
  <c r="EP110" i="1" s="1"/>
  <c r="AD110" i="1"/>
  <c r="AC110" i="1"/>
  <c r="Q110" i="1"/>
  <c r="P110" i="1"/>
  <c r="N110" i="1"/>
  <c r="ET109" i="1"/>
  <c r="ES109" i="1"/>
  <c r="BT109" i="1"/>
  <c r="BS109" i="1"/>
  <c r="BR109" i="1"/>
  <c r="AT109" i="1"/>
  <c r="AS109" i="1"/>
  <c r="AQ109" i="1"/>
  <c r="AM109" i="1"/>
  <c r="AL109" i="1"/>
  <c r="AJ109" i="1"/>
  <c r="AI109" i="1"/>
  <c r="AE109" i="1"/>
  <c r="AD109" i="1"/>
  <c r="P109" i="1"/>
  <c r="N109" i="1"/>
  <c r="ET108" i="1"/>
  <c r="ES108" i="1"/>
  <c r="BT108" i="1"/>
  <c r="BS108" i="1"/>
  <c r="BR108" i="1"/>
  <c r="AT108" i="1"/>
  <c r="AS108" i="1"/>
  <c r="AQ108" i="1"/>
  <c r="AM108" i="1"/>
  <c r="AL108" i="1"/>
  <c r="AJ108" i="1"/>
  <c r="AI108" i="1"/>
  <c r="AE108" i="1"/>
  <c r="AD108" i="1"/>
  <c r="P108" i="1"/>
  <c r="N108" i="1"/>
  <c r="EX107" i="1"/>
  <c r="ET107" i="1"/>
  <c r="ES107" i="1"/>
  <c r="ER107" i="1"/>
  <c r="BT107" i="1"/>
  <c r="BS107" i="1"/>
  <c r="BQ107" i="1"/>
  <c r="AQ107" i="1"/>
  <c r="AI107" i="1"/>
  <c r="Q107" i="1"/>
  <c r="ET106" i="1"/>
  <c r="ES106" i="1"/>
  <c r="BT106" i="1"/>
  <c r="BS106" i="1"/>
  <c r="BR106" i="1"/>
  <c r="AT106" i="1"/>
  <c r="AS106" i="1"/>
  <c r="AQ106" i="1"/>
  <c r="AM106" i="1"/>
  <c r="AL106" i="1"/>
  <c r="AJ106" i="1"/>
  <c r="AI106" i="1"/>
  <c r="AE106" i="1"/>
  <c r="AD106" i="1"/>
  <c r="P106" i="1"/>
  <c r="N106" i="1"/>
  <c r="ET105" i="1"/>
  <c r="ES105" i="1"/>
  <c r="BT105" i="1"/>
  <c r="BS105" i="1"/>
  <c r="BR105" i="1"/>
  <c r="AT105" i="1"/>
  <c r="AS105" i="1"/>
  <c r="AQ105" i="1"/>
  <c r="AM105" i="1"/>
  <c r="AL105" i="1"/>
  <c r="AJ105" i="1"/>
  <c r="AI105" i="1"/>
  <c r="AE105" i="1"/>
  <c r="AD105" i="1"/>
  <c r="P105" i="1"/>
  <c r="N105" i="1"/>
  <c r="EX104" i="1"/>
  <c r="ET104" i="1"/>
  <c r="ES104" i="1"/>
  <c r="ER104" i="1"/>
  <c r="BT104" i="1"/>
  <c r="BS104" i="1"/>
  <c r="BQ104" i="1" s="1"/>
  <c r="AQ104" i="1"/>
  <c r="AI104" i="1"/>
  <c r="Q104" i="1"/>
  <c r="ET103" i="1"/>
  <c r="ES103" i="1"/>
  <c r="BT103" i="1"/>
  <c r="BS103" i="1"/>
  <c r="BR103" i="1"/>
  <c r="AT103" i="1"/>
  <c r="AS103" i="1"/>
  <c r="AQ103" i="1"/>
  <c r="AR101" i="1" s="1"/>
  <c r="AM103" i="1"/>
  <c r="AL103" i="1"/>
  <c r="AJ103" i="1"/>
  <c r="AI103" i="1"/>
  <c r="AE103" i="1"/>
  <c r="AD103" i="1"/>
  <c r="P103" i="1"/>
  <c r="N103" i="1"/>
  <c r="ET102" i="1"/>
  <c r="ES102" i="1"/>
  <c r="BT102" i="1"/>
  <c r="BS102" i="1"/>
  <c r="BR102" i="1"/>
  <c r="AT102" i="1"/>
  <c r="AS102" i="1"/>
  <c r="AQ102" i="1"/>
  <c r="AM102" i="1"/>
  <c r="AL102" i="1"/>
  <c r="AJ102" i="1"/>
  <c r="AI102" i="1"/>
  <c r="AE102" i="1"/>
  <c r="AD102" i="1"/>
  <c r="P102" i="1"/>
  <c r="N102" i="1"/>
  <c r="EX101" i="1"/>
  <c r="ET101" i="1"/>
  <c r="ES101" i="1"/>
  <c r="ER101" i="1"/>
  <c r="BT101" i="1"/>
  <c r="BS101" i="1"/>
  <c r="BQ101" i="1" s="1"/>
  <c r="AQ101" i="1"/>
  <c r="AI101" i="1"/>
  <c r="Q101" i="1"/>
  <c r="ET100" i="1"/>
  <c r="ES100" i="1"/>
  <c r="BT100" i="1"/>
  <c r="BS100" i="1"/>
  <c r="BR100" i="1"/>
  <c r="AT100" i="1"/>
  <c r="AS100" i="1"/>
  <c r="AQ100" i="1"/>
  <c r="AM100" i="1"/>
  <c r="AL100" i="1"/>
  <c r="AJ100" i="1"/>
  <c r="AI100" i="1"/>
  <c r="AE100" i="1"/>
  <c r="AD100" i="1"/>
  <c r="P100" i="1"/>
  <c r="N100" i="1"/>
  <c r="ET99" i="1"/>
  <c r="ES99" i="1"/>
  <c r="BT99" i="1"/>
  <c r="BS99" i="1"/>
  <c r="BR99" i="1"/>
  <c r="AT99" i="1"/>
  <c r="AS99" i="1"/>
  <c r="AQ99" i="1"/>
  <c r="AM99" i="1"/>
  <c r="AL99" i="1"/>
  <c r="AJ99" i="1"/>
  <c r="AI99" i="1"/>
  <c r="AE99" i="1"/>
  <c r="AD99" i="1"/>
  <c r="P99" i="1"/>
  <c r="N99" i="1"/>
  <c r="EX98" i="1"/>
  <c r="ET98" i="1"/>
  <c r="ES98" i="1"/>
  <c r="ER98" i="1"/>
  <c r="BT98" i="1"/>
  <c r="BS98" i="1"/>
  <c r="AQ98" i="1"/>
  <c r="AR98" i="1" s="1"/>
  <c r="AI98" i="1"/>
  <c r="Q98" i="1"/>
  <c r="ET97" i="1"/>
  <c r="ES97" i="1"/>
  <c r="BT97" i="1"/>
  <c r="BS97" i="1"/>
  <c r="BR97" i="1"/>
  <c r="AT97" i="1"/>
  <c r="AS97" i="1"/>
  <c r="AQ97" i="1"/>
  <c r="AM97" i="1"/>
  <c r="AL97" i="1"/>
  <c r="AJ97" i="1"/>
  <c r="AI97" i="1"/>
  <c r="AE97" i="1"/>
  <c r="AD97" i="1"/>
  <c r="P97" i="1"/>
  <c r="N97" i="1"/>
  <c r="ET96" i="1"/>
  <c r="ES96" i="1"/>
  <c r="BT96" i="1"/>
  <c r="BS96" i="1"/>
  <c r="AQ96" i="1"/>
  <c r="AR95" i="1" s="1"/>
  <c r="AI96" i="1"/>
  <c r="EX95" i="1"/>
  <c r="ET95" i="1"/>
  <c r="ES95" i="1"/>
  <c r="ER95" i="1"/>
  <c r="BT95" i="1"/>
  <c r="BS95" i="1"/>
  <c r="BQ95" i="1" s="1"/>
  <c r="AT95" i="1"/>
  <c r="AS95" i="1"/>
  <c r="AQ95" i="1"/>
  <c r="AM95" i="1"/>
  <c r="BR95" i="1" s="1"/>
  <c r="AI95" i="1"/>
  <c r="AE95" i="1"/>
  <c r="AD95" i="1"/>
  <c r="Q95" i="1"/>
  <c r="ET94" i="1"/>
  <c r="ES94" i="1"/>
  <c r="BT94" i="1"/>
  <c r="BS94" i="1"/>
  <c r="BR94" i="1"/>
  <c r="AT94" i="1"/>
  <c r="AS94" i="1"/>
  <c r="AQ94" i="1"/>
  <c r="AM94" i="1"/>
  <c r="AL94" i="1"/>
  <c r="AJ94" i="1"/>
  <c r="AI94" i="1"/>
  <c r="AE94" i="1"/>
  <c r="AD94" i="1"/>
  <c r="P94" i="1"/>
  <c r="N94" i="1"/>
  <c r="ET93" i="1"/>
  <c r="ES93" i="1"/>
  <c r="BT93" i="1"/>
  <c r="BS93" i="1"/>
  <c r="AQ93" i="1"/>
  <c r="AI93" i="1"/>
  <c r="EX92" i="1"/>
  <c r="ET92" i="1"/>
  <c r="ES92" i="1"/>
  <c r="ER92" i="1"/>
  <c r="BT92" i="1"/>
  <c r="BS92" i="1"/>
  <c r="BR92" i="1"/>
  <c r="BQ92" i="1"/>
  <c r="AQ92" i="1"/>
  <c r="AM92" i="1"/>
  <c r="AL92" i="1" s="1"/>
  <c r="AI92" i="1"/>
  <c r="AE92" i="1"/>
  <c r="AD92" i="1"/>
  <c r="Q92" i="1"/>
  <c r="ET91" i="1"/>
  <c r="ES91" i="1"/>
  <c r="BT91" i="1"/>
  <c r="BS91" i="1"/>
  <c r="BR91" i="1"/>
  <c r="AT91" i="1"/>
  <c r="AS91" i="1"/>
  <c r="AQ91" i="1"/>
  <c r="AM91" i="1"/>
  <c r="AL91" i="1"/>
  <c r="AJ91" i="1"/>
  <c r="AI91" i="1"/>
  <c r="AE91" i="1"/>
  <c r="AD91" i="1"/>
  <c r="P91" i="1"/>
  <c r="N91" i="1"/>
  <c r="ET90" i="1"/>
  <c r="ES90" i="1"/>
  <c r="BT90" i="1"/>
  <c r="BS90" i="1"/>
  <c r="BR90" i="1"/>
  <c r="AT90" i="1"/>
  <c r="AS90" i="1"/>
  <c r="AQ90" i="1"/>
  <c r="AM90" i="1"/>
  <c r="AL90" i="1"/>
  <c r="AJ90" i="1"/>
  <c r="AI90" i="1"/>
  <c r="AE90" i="1"/>
  <c r="AD90" i="1"/>
  <c r="P90" i="1"/>
  <c r="N90" i="1"/>
  <c r="EX89" i="1"/>
  <c r="ET89" i="1"/>
  <c r="ES89" i="1"/>
  <c r="ER89" i="1"/>
  <c r="BT89" i="1"/>
  <c r="BS89" i="1"/>
  <c r="BQ89" i="1"/>
  <c r="AQ89" i="1"/>
  <c r="AR89" i="1" s="1"/>
  <c r="AI89" i="1"/>
  <c r="Q89" i="1"/>
  <c r="ET88" i="1"/>
  <c r="ES88" i="1"/>
  <c r="BT88" i="1"/>
  <c r="BS88" i="1"/>
  <c r="BR88" i="1"/>
  <c r="AT88" i="1"/>
  <c r="AS88" i="1"/>
  <c r="AQ88" i="1"/>
  <c r="AM88" i="1"/>
  <c r="AL88" i="1"/>
  <c r="AJ88" i="1"/>
  <c r="AI88" i="1"/>
  <c r="AE88" i="1"/>
  <c r="AD88" i="1"/>
  <c r="P88" i="1"/>
  <c r="N88" i="1"/>
  <c r="ET87" i="1"/>
  <c r="ES87" i="1"/>
  <c r="BT87" i="1"/>
  <c r="BS87" i="1"/>
  <c r="BR87" i="1"/>
  <c r="AT87" i="1"/>
  <c r="AS87" i="1"/>
  <c r="AQ87" i="1"/>
  <c r="AM87" i="1"/>
  <c r="AL87" i="1"/>
  <c r="AJ87" i="1"/>
  <c r="AI87" i="1"/>
  <c r="AE87" i="1"/>
  <c r="AD87" i="1"/>
  <c r="P87" i="1"/>
  <c r="N87" i="1"/>
  <c r="EX86" i="1"/>
  <c r="ET86" i="1"/>
  <c r="ES86" i="1"/>
  <c r="ER86" i="1"/>
  <c r="BT86" i="1"/>
  <c r="BS86" i="1"/>
  <c r="BQ86" i="1" s="1"/>
  <c r="BR86" i="1"/>
  <c r="BP86" i="1" s="1"/>
  <c r="AT86" i="1"/>
  <c r="AS86" i="1"/>
  <c r="AR86" i="1"/>
  <c r="AQ86" i="1"/>
  <c r="AM86" i="1"/>
  <c r="AL86" i="1"/>
  <c r="AJ86" i="1"/>
  <c r="AI86" i="1"/>
  <c r="AE86" i="1"/>
  <c r="AF86" i="1" s="1"/>
  <c r="EP86" i="1" s="1"/>
  <c r="AD86" i="1"/>
  <c r="Q86" i="1"/>
  <c r="P86" i="1"/>
  <c r="O86" i="1"/>
  <c r="N86" i="1"/>
  <c r="ET85" i="1"/>
  <c r="ES85" i="1"/>
  <c r="BT85" i="1"/>
  <c r="BS85" i="1"/>
  <c r="BR85" i="1"/>
  <c r="AT85" i="1"/>
  <c r="AS85" i="1"/>
  <c r="AQ85" i="1"/>
  <c r="AM85" i="1"/>
  <c r="AL85" i="1"/>
  <c r="AJ85" i="1"/>
  <c r="AI85" i="1"/>
  <c r="AE85" i="1"/>
  <c r="AD85" i="1"/>
  <c r="P85" i="1"/>
  <c r="N85" i="1"/>
  <c r="ET84" i="1"/>
  <c r="ES84" i="1"/>
  <c r="BT84" i="1"/>
  <c r="BS84" i="1"/>
  <c r="BR84" i="1"/>
  <c r="AT84" i="1"/>
  <c r="AS84" i="1"/>
  <c r="AQ84" i="1"/>
  <c r="AM84" i="1"/>
  <c r="AL84" i="1"/>
  <c r="AJ84" i="1"/>
  <c r="AI84" i="1"/>
  <c r="AE84" i="1"/>
  <c r="AD84" i="1"/>
  <c r="P84" i="1"/>
  <c r="N84" i="1"/>
  <c r="EX83" i="1"/>
  <c r="ET83" i="1"/>
  <c r="ES83" i="1"/>
  <c r="ER83" i="1"/>
  <c r="BT83" i="1"/>
  <c r="BS83" i="1"/>
  <c r="BQ83" i="1"/>
  <c r="AQ83" i="1"/>
  <c r="AR83" i="1" s="1"/>
  <c r="AI83" i="1"/>
  <c r="Q83" i="1"/>
  <c r="ET82" i="1"/>
  <c r="ES82" i="1"/>
  <c r="BT82" i="1"/>
  <c r="BS82" i="1"/>
  <c r="BR82" i="1"/>
  <c r="AT82" i="1"/>
  <c r="AS82" i="1"/>
  <c r="AQ82" i="1"/>
  <c r="AM82" i="1"/>
  <c r="AL82" i="1"/>
  <c r="AJ82" i="1"/>
  <c r="AI82" i="1"/>
  <c r="AE82" i="1"/>
  <c r="AD82" i="1"/>
  <c r="P82" i="1"/>
  <c r="N82" i="1"/>
  <c r="ET81" i="1"/>
  <c r="ES81" i="1"/>
  <c r="BT81" i="1"/>
  <c r="BS81" i="1"/>
  <c r="AQ81" i="1"/>
  <c r="AI81" i="1"/>
  <c r="EX80" i="1"/>
  <c r="ET80" i="1"/>
  <c r="ES80" i="1"/>
  <c r="ER80" i="1"/>
  <c r="BT80" i="1"/>
  <c r="BS80" i="1"/>
  <c r="BB80" i="1"/>
  <c r="AR80" i="1"/>
  <c r="AQ80" i="1"/>
  <c r="AM80" i="1"/>
  <c r="AL80" i="1"/>
  <c r="AJ80" i="1"/>
  <c r="AI80" i="1"/>
  <c r="AE80" i="1"/>
  <c r="AD80" i="1"/>
  <c r="Q80" i="1"/>
  <c r="BT79" i="1"/>
  <c r="AF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J79" i="1"/>
  <c r="BT78" i="1"/>
  <c r="BM78" i="1"/>
  <c r="AW78" i="1"/>
  <c r="AN78" i="1"/>
  <c r="M78" i="1"/>
  <c r="L79" i="1" s="1"/>
  <c r="L78" i="1"/>
  <c r="K78" i="1"/>
  <c r="J78" i="1"/>
  <c r="ET77" i="1"/>
  <c r="ES77" i="1"/>
  <c r="BT77" i="1"/>
  <c r="BS77" i="1"/>
  <c r="BR77" i="1"/>
  <c r="AT77" i="1"/>
  <c r="AS77" i="1"/>
  <c r="AQ77" i="1"/>
  <c r="AM77" i="1"/>
  <c r="AL77" i="1"/>
  <c r="AJ77" i="1"/>
  <c r="AI77" i="1"/>
  <c r="AE77" i="1"/>
  <c r="AD77" i="1"/>
  <c r="P77" i="1"/>
  <c r="N77" i="1"/>
  <c r="ET76" i="1"/>
  <c r="ES76" i="1"/>
  <c r="BT76" i="1"/>
  <c r="BS76" i="1"/>
  <c r="BR76" i="1"/>
  <c r="AT76" i="1"/>
  <c r="AS76" i="1"/>
  <c r="AQ76" i="1"/>
  <c r="AM76" i="1"/>
  <c r="AL76" i="1"/>
  <c r="AJ76" i="1"/>
  <c r="AI76" i="1"/>
  <c r="AE76" i="1"/>
  <c r="AD76" i="1"/>
  <c r="P76" i="1"/>
  <c r="N76" i="1"/>
  <c r="EX75" i="1"/>
  <c r="ET75" i="1"/>
  <c r="ES75" i="1"/>
  <c r="ER75" i="1"/>
  <c r="BT75" i="1"/>
  <c r="BS75" i="1"/>
  <c r="BQ75" i="1" s="1"/>
  <c r="BR75" i="1"/>
  <c r="BP75" i="1" s="1"/>
  <c r="AT75" i="1"/>
  <c r="AS75" i="1"/>
  <c r="AR75" i="1"/>
  <c r="AQ75" i="1"/>
  <c r="AM75" i="1"/>
  <c r="AL75" i="1"/>
  <c r="AJ75" i="1"/>
  <c r="AI75" i="1"/>
  <c r="AE75" i="1"/>
  <c r="AF75" i="1" s="1"/>
  <c r="EP75" i="1" s="1"/>
  <c r="AD75" i="1"/>
  <c r="AC75" i="1"/>
  <c r="Q75" i="1"/>
  <c r="P75" i="1"/>
  <c r="N75" i="1"/>
  <c r="ET74" i="1"/>
  <c r="ES74" i="1"/>
  <c r="BT74" i="1"/>
  <c r="BS74" i="1"/>
  <c r="BR74" i="1"/>
  <c r="AT74" i="1"/>
  <c r="AS74" i="1"/>
  <c r="AQ74" i="1"/>
  <c r="AM74" i="1"/>
  <c r="AL74" i="1"/>
  <c r="AJ74" i="1"/>
  <c r="AI74" i="1"/>
  <c r="AE74" i="1"/>
  <c r="AD74" i="1"/>
  <c r="P74" i="1"/>
  <c r="N74" i="1"/>
  <c r="ET73" i="1"/>
  <c r="ES73" i="1"/>
  <c r="BT73" i="1"/>
  <c r="BS73" i="1"/>
  <c r="BR73" i="1"/>
  <c r="AT73" i="1"/>
  <c r="AS73" i="1"/>
  <c r="AQ73" i="1"/>
  <c r="AM73" i="1"/>
  <c r="AL73" i="1"/>
  <c r="AJ73" i="1"/>
  <c r="AI73" i="1"/>
  <c r="AE73" i="1"/>
  <c r="AD73" i="1"/>
  <c r="P73" i="1"/>
  <c r="N73" i="1"/>
  <c r="EX72" i="1"/>
  <c r="ET72" i="1"/>
  <c r="ES72" i="1"/>
  <c r="ER72" i="1"/>
  <c r="EP72" i="1"/>
  <c r="BT72" i="1"/>
  <c r="BS72" i="1"/>
  <c r="BR72" i="1"/>
  <c r="BP72" i="1" s="1"/>
  <c r="BO72" i="1" s="1"/>
  <c r="EW72" i="1" s="1"/>
  <c r="BQ72" i="1"/>
  <c r="AT72" i="1"/>
  <c r="AS72" i="1"/>
  <c r="AQ72" i="1"/>
  <c r="AR72" i="1" s="1"/>
  <c r="AU72" i="1" s="1"/>
  <c r="BP242" i="1" s="1"/>
  <c r="BT242" i="1" s="1"/>
  <c r="AM72" i="1"/>
  <c r="AL72" i="1"/>
  <c r="AJ72" i="1"/>
  <c r="AI72" i="1"/>
  <c r="AF72" i="1"/>
  <c r="AE72" i="1"/>
  <c r="AD72" i="1"/>
  <c r="AC72" i="1"/>
  <c r="Q72" i="1"/>
  <c r="P72" i="1"/>
  <c r="N72" i="1"/>
  <c r="ET71" i="1"/>
  <c r="ES71" i="1"/>
  <c r="BT71" i="1"/>
  <c r="BS71" i="1"/>
  <c r="BR71" i="1"/>
  <c r="AT71" i="1"/>
  <c r="AS71" i="1"/>
  <c r="AQ71" i="1"/>
  <c r="AM71" i="1"/>
  <c r="AL71" i="1"/>
  <c r="AJ71" i="1"/>
  <c r="AI71" i="1"/>
  <c r="AE71" i="1"/>
  <c r="AD71" i="1"/>
  <c r="P71" i="1"/>
  <c r="N71" i="1"/>
  <c r="ET70" i="1"/>
  <c r="ES70" i="1"/>
  <c r="BT70" i="1"/>
  <c r="BS70" i="1"/>
  <c r="BQ69" i="1" s="1"/>
  <c r="BR70" i="1"/>
  <c r="AT70" i="1"/>
  <c r="AS70" i="1"/>
  <c r="AQ70" i="1"/>
  <c r="AM70" i="1"/>
  <c r="AL70" i="1"/>
  <c r="AJ70" i="1"/>
  <c r="AI70" i="1"/>
  <c r="AE70" i="1"/>
  <c r="AD70" i="1"/>
  <c r="P70" i="1"/>
  <c r="N70" i="1"/>
  <c r="EX69" i="1"/>
  <c r="ET69" i="1"/>
  <c r="ES69" i="1"/>
  <c r="ER69" i="1"/>
  <c r="EM69" i="1"/>
  <c r="EG69" i="1"/>
  <c r="BT69" i="1"/>
  <c r="BS69" i="1"/>
  <c r="AQ69" i="1"/>
  <c r="AI69" i="1"/>
  <c r="Q69" i="1"/>
  <c r="ET68" i="1"/>
  <c r="ES68" i="1"/>
  <c r="EM68" i="1"/>
  <c r="EG68" i="1"/>
  <c r="BT68" i="1"/>
  <c r="BS68" i="1"/>
  <c r="BR68" i="1"/>
  <c r="AT68" i="1"/>
  <c r="AS68" i="1"/>
  <c r="AQ68" i="1"/>
  <c r="AM68" i="1"/>
  <c r="AL68" i="1"/>
  <c r="AJ68" i="1"/>
  <c r="AI68" i="1"/>
  <c r="AE68" i="1"/>
  <c r="AD68" i="1"/>
  <c r="P68" i="1"/>
  <c r="N68" i="1"/>
  <c r="ET67" i="1"/>
  <c r="ES67" i="1"/>
  <c r="EM67" i="1"/>
  <c r="EG67" i="1"/>
  <c r="BT67" i="1"/>
  <c r="BS67" i="1"/>
  <c r="BR67" i="1"/>
  <c r="AT67" i="1"/>
  <c r="AS67" i="1"/>
  <c r="AQ67" i="1"/>
  <c r="AR66" i="1" s="1"/>
  <c r="AU66" i="1" s="1"/>
  <c r="BP240" i="1" s="1"/>
  <c r="BT240" i="1" s="1"/>
  <c r="AM67" i="1"/>
  <c r="AL67" i="1"/>
  <c r="AJ67" i="1"/>
  <c r="AI67" i="1"/>
  <c r="AE67" i="1"/>
  <c r="AD67" i="1"/>
  <c r="P67" i="1"/>
  <c r="N67" i="1"/>
  <c r="EX66" i="1"/>
  <c r="ET66" i="1"/>
  <c r="ES66" i="1"/>
  <c r="ER66" i="1"/>
  <c r="EM66" i="1"/>
  <c r="EG66" i="1"/>
  <c r="BT66" i="1"/>
  <c r="BS66" i="1"/>
  <c r="BR66" i="1"/>
  <c r="BQ66" i="1"/>
  <c r="BP66" i="1"/>
  <c r="BO66" i="1" s="1"/>
  <c r="AT66" i="1"/>
  <c r="AS66" i="1"/>
  <c r="AQ66" i="1"/>
  <c r="AM66" i="1"/>
  <c r="AL66" i="1"/>
  <c r="AJ66" i="1"/>
  <c r="AI66" i="1"/>
  <c r="AF66" i="1"/>
  <c r="EP66" i="1" s="1"/>
  <c r="AE66" i="1"/>
  <c r="AD66" i="1"/>
  <c r="Q66" i="1"/>
  <c r="P66" i="1"/>
  <c r="N66" i="1"/>
  <c r="ET65" i="1"/>
  <c r="ES65" i="1"/>
  <c r="EM65" i="1"/>
  <c r="EG65" i="1"/>
  <c r="BT65" i="1"/>
  <c r="BS65" i="1"/>
  <c r="BR65" i="1"/>
  <c r="AT65" i="1"/>
  <c r="AS65" i="1"/>
  <c r="AQ65" i="1"/>
  <c r="AM65" i="1"/>
  <c r="AL65" i="1"/>
  <c r="AJ65" i="1"/>
  <c r="AI65" i="1"/>
  <c r="AE65" i="1"/>
  <c r="AD65" i="1"/>
  <c r="P65" i="1"/>
  <c r="N65" i="1"/>
  <c r="ET64" i="1"/>
  <c r="ES64" i="1"/>
  <c r="EM64" i="1"/>
  <c r="EG64" i="1"/>
  <c r="BT64" i="1"/>
  <c r="BS64" i="1"/>
  <c r="AQ64" i="1"/>
  <c r="AI64" i="1"/>
  <c r="EX63" i="1"/>
  <c r="ET63" i="1"/>
  <c r="ES63" i="1"/>
  <c r="ER63" i="1"/>
  <c r="EM63" i="1"/>
  <c r="EG63" i="1"/>
  <c r="BT63" i="1"/>
  <c r="BS63" i="1"/>
  <c r="BR63" i="1"/>
  <c r="BQ63" i="1"/>
  <c r="AT63" i="1"/>
  <c r="AQ63" i="1"/>
  <c r="AR63" i="1" s="1"/>
  <c r="AM63" i="1"/>
  <c r="AJ63" i="1"/>
  <c r="AI63" i="1"/>
  <c r="AE63" i="1"/>
  <c r="AD63" i="1"/>
  <c r="Q63" i="1"/>
  <c r="FB62" i="1"/>
  <c r="ET62" i="1"/>
  <c r="ES62" i="1"/>
  <c r="EM62" i="1"/>
  <c r="EK62" i="1"/>
  <c r="EJ62" i="1"/>
  <c r="EG62" i="1"/>
  <c r="EF62" i="1"/>
  <c r="BT62" i="1"/>
  <c r="BS62" i="1"/>
  <c r="BQ60" i="1" s="1"/>
  <c r="BR62" i="1"/>
  <c r="AT62" i="1"/>
  <c r="AS62" i="1"/>
  <c r="AQ62" i="1"/>
  <c r="AM62" i="1"/>
  <c r="AL62" i="1"/>
  <c r="AJ62" i="1"/>
  <c r="AI62" i="1"/>
  <c r="AE62" i="1"/>
  <c r="AD62" i="1"/>
  <c r="P62" i="1"/>
  <c r="N62" i="1"/>
  <c r="FB61" i="1"/>
  <c r="FA61" i="1"/>
  <c r="EZ61" i="1"/>
  <c r="ET61" i="1"/>
  <c r="ES61" i="1"/>
  <c r="EM61" i="1"/>
  <c r="EL61" i="1"/>
  <c r="EK61" i="1"/>
  <c r="EJ61" i="1"/>
  <c r="EG61" i="1"/>
  <c r="EF61" i="1"/>
  <c r="BT61" i="1"/>
  <c r="BS61" i="1"/>
  <c r="BR61" i="1"/>
  <c r="AT61" i="1"/>
  <c r="AS61" i="1"/>
  <c r="AQ61" i="1"/>
  <c r="AM61" i="1"/>
  <c r="AL61" i="1"/>
  <c r="AJ61" i="1"/>
  <c r="AI61" i="1"/>
  <c r="AE61" i="1"/>
  <c r="AD61" i="1"/>
  <c r="P61" i="1"/>
  <c r="N61" i="1"/>
  <c r="FB60" i="1"/>
  <c r="FA60" i="1"/>
  <c r="EZ60" i="1"/>
  <c r="EX60" i="1"/>
  <c r="ET60" i="1"/>
  <c r="ES60" i="1"/>
  <c r="ER60" i="1"/>
  <c r="EL60" i="1"/>
  <c r="EK60" i="1"/>
  <c r="EG60" i="1" s="1"/>
  <c r="EJ60" i="1"/>
  <c r="EI60" i="1"/>
  <c r="EH60" i="1"/>
  <c r="EF60" i="1"/>
  <c r="BT60" i="1"/>
  <c r="BS60" i="1"/>
  <c r="AQ60" i="1"/>
  <c r="AR60" i="1" s="1"/>
  <c r="AI60" i="1"/>
  <c r="Q60" i="1"/>
  <c r="FB59" i="1"/>
  <c r="FA59" i="1"/>
  <c r="ET59" i="1"/>
  <c r="ES59" i="1"/>
  <c r="EM59" i="1"/>
  <c r="EL59" i="1"/>
  <c r="EK59" i="1"/>
  <c r="EJ59" i="1"/>
  <c r="EI59" i="1"/>
  <c r="EH59" i="1"/>
  <c r="EG59" i="1"/>
  <c r="EF59" i="1"/>
  <c r="BT59" i="1"/>
  <c r="BS59" i="1"/>
  <c r="BR59" i="1"/>
  <c r="AT59" i="1"/>
  <c r="AS59" i="1"/>
  <c r="AQ59" i="1"/>
  <c r="AM59" i="1"/>
  <c r="AL59" i="1"/>
  <c r="AJ59" i="1"/>
  <c r="AI59" i="1"/>
  <c r="AE59" i="1"/>
  <c r="AD59" i="1"/>
  <c r="P59" i="1"/>
  <c r="N59" i="1"/>
  <c r="FB58" i="1"/>
  <c r="FA58" i="1"/>
  <c r="EZ58" i="1"/>
  <c r="ET58" i="1"/>
  <c r="ES58" i="1"/>
  <c r="EM58" i="1"/>
  <c r="EL58" i="1"/>
  <c r="EK58" i="1"/>
  <c r="EJ58" i="1"/>
  <c r="EI58" i="1"/>
  <c r="EH58" i="1"/>
  <c r="EG58" i="1"/>
  <c r="EF58" i="1"/>
  <c r="BT58" i="1"/>
  <c r="BS58" i="1"/>
  <c r="BR58" i="1"/>
  <c r="AT58" i="1"/>
  <c r="AS58" i="1"/>
  <c r="AQ58" i="1"/>
  <c r="AM58" i="1"/>
  <c r="AL58" i="1"/>
  <c r="AJ58" i="1"/>
  <c r="AI58" i="1"/>
  <c r="AE58" i="1"/>
  <c r="AD58" i="1"/>
  <c r="P58" i="1"/>
  <c r="N58" i="1"/>
  <c r="FB57" i="1"/>
  <c r="EX57" i="1"/>
  <c r="ET57" i="1"/>
  <c r="ES57" i="1"/>
  <c r="ER57" i="1"/>
  <c r="EM57" i="1"/>
  <c r="EL57" i="1"/>
  <c r="EK57" i="1"/>
  <c r="EJ57" i="1"/>
  <c r="EI57" i="1"/>
  <c r="EH57" i="1"/>
  <c r="EG57" i="1"/>
  <c r="EF57" i="1"/>
  <c r="BT57" i="1"/>
  <c r="BS57" i="1"/>
  <c r="AR57" i="1"/>
  <c r="AQ57" i="1"/>
  <c r="AI57" i="1"/>
  <c r="Q57" i="1"/>
  <c r="FB56" i="1"/>
  <c r="ET56" i="1"/>
  <c r="ES56" i="1"/>
  <c r="EM56" i="1"/>
  <c r="EL56" i="1"/>
  <c r="EK56" i="1"/>
  <c r="EJ56" i="1"/>
  <c r="EI56" i="1"/>
  <c r="EH56" i="1"/>
  <c r="EG56" i="1"/>
  <c r="EF56" i="1"/>
  <c r="BT56" i="1"/>
  <c r="BS56" i="1"/>
  <c r="BR56" i="1"/>
  <c r="AT56" i="1"/>
  <c r="AS56" i="1"/>
  <c r="AQ56" i="1"/>
  <c r="AM56" i="1"/>
  <c r="AL56" i="1"/>
  <c r="AJ56" i="1"/>
  <c r="AI56" i="1"/>
  <c r="AE56" i="1"/>
  <c r="AD56" i="1"/>
  <c r="P56" i="1"/>
  <c r="N56" i="1"/>
  <c r="FB55" i="1"/>
  <c r="ET55" i="1"/>
  <c r="ES55" i="1"/>
  <c r="EL55" i="1"/>
  <c r="EF55" i="1"/>
  <c r="EE55" i="1"/>
  <c r="BT55" i="1"/>
  <c r="BS55" i="1"/>
  <c r="BR55" i="1"/>
  <c r="AT55" i="1"/>
  <c r="AS55" i="1"/>
  <c r="AQ55" i="1"/>
  <c r="AM55" i="1"/>
  <c r="AL55" i="1"/>
  <c r="AJ55" i="1"/>
  <c r="AI55" i="1"/>
  <c r="AE55" i="1"/>
  <c r="AD55" i="1"/>
  <c r="P55" i="1"/>
  <c r="N55" i="1"/>
  <c r="FB54" i="1"/>
  <c r="EX54" i="1"/>
  <c r="ET54" i="1"/>
  <c r="ES54" i="1"/>
  <c r="ER54" i="1"/>
  <c r="EL54" i="1"/>
  <c r="EJ54" i="1"/>
  <c r="EF54" i="1"/>
  <c r="EE54" i="1"/>
  <c r="BT54" i="1"/>
  <c r="BS54" i="1"/>
  <c r="BR54" i="1"/>
  <c r="BP54" i="1" s="1"/>
  <c r="AT54" i="1"/>
  <c r="AS54" i="1"/>
  <c r="AR54" i="1"/>
  <c r="AQ54" i="1"/>
  <c r="AM54" i="1"/>
  <c r="AL54" i="1"/>
  <c r="AJ54" i="1"/>
  <c r="AI54" i="1"/>
  <c r="AE54" i="1"/>
  <c r="AD54" i="1"/>
  <c r="Q54" i="1"/>
  <c r="P54" i="1"/>
  <c r="O54" i="1"/>
  <c r="N54" i="1"/>
  <c r="FB53" i="1"/>
  <c r="ET53" i="1"/>
  <c r="ES53" i="1"/>
  <c r="EL53" i="1"/>
  <c r="EJ53" i="1"/>
  <c r="EF53" i="1"/>
  <c r="EE53" i="1"/>
  <c r="ED53" i="1"/>
  <c r="BT53" i="1"/>
  <c r="BS53" i="1"/>
  <c r="BR53" i="1"/>
  <c r="AT53" i="1"/>
  <c r="AS53" i="1"/>
  <c r="AQ53" i="1"/>
  <c r="AM53" i="1"/>
  <c r="AL53" i="1"/>
  <c r="AJ53" i="1"/>
  <c r="AI53" i="1"/>
  <c r="AE53" i="1"/>
  <c r="AD53" i="1"/>
  <c r="P53" i="1"/>
  <c r="N53" i="1"/>
  <c r="FB52" i="1"/>
  <c r="FA52" i="1"/>
  <c r="EZ52" i="1"/>
  <c r="ET52" i="1"/>
  <c r="ES52" i="1"/>
  <c r="EL52" i="1"/>
  <c r="EF52" i="1"/>
  <c r="EE52" i="1"/>
  <c r="BT52" i="1"/>
  <c r="BS52" i="1"/>
  <c r="BQ51" i="1" s="1"/>
  <c r="FB22" i="1" s="1"/>
  <c r="AQ52" i="1"/>
  <c r="AI52" i="1"/>
  <c r="FB51" i="1"/>
  <c r="EX51" i="1"/>
  <c r="ET51" i="1"/>
  <c r="ES51" i="1"/>
  <c r="ER51" i="1"/>
  <c r="EL51" i="1"/>
  <c r="EJ51" i="1"/>
  <c r="EF51" i="1"/>
  <c r="EE51" i="1"/>
  <c r="BT51" i="1"/>
  <c r="BS51" i="1"/>
  <c r="AT51" i="1"/>
  <c r="AS51" i="1"/>
  <c r="AQ51" i="1"/>
  <c r="AR51" i="1" s="1"/>
  <c r="AM51" i="1"/>
  <c r="BR51" i="1" s="1"/>
  <c r="AL51" i="1"/>
  <c r="N51" i="1" s="1"/>
  <c r="AJ51" i="1"/>
  <c r="AI51" i="1"/>
  <c r="AE51" i="1"/>
  <c r="AD51" i="1"/>
  <c r="Q51" i="1"/>
  <c r="P51" i="1"/>
  <c r="FB50" i="1"/>
  <c r="ET50" i="1"/>
  <c r="ES50" i="1"/>
  <c r="EL50" i="1"/>
  <c r="EK50" i="1"/>
  <c r="EJ50" i="1"/>
  <c r="EI50" i="1"/>
  <c r="EH50" i="1"/>
  <c r="EG50" i="1"/>
  <c r="EF50" i="1"/>
  <c r="EE50" i="1"/>
  <c r="BT50" i="1"/>
  <c r="BS50" i="1"/>
  <c r="BR50" i="1"/>
  <c r="AT50" i="1"/>
  <c r="AS50" i="1"/>
  <c r="AQ50" i="1"/>
  <c r="AM50" i="1"/>
  <c r="AL50" i="1"/>
  <c r="AJ50" i="1"/>
  <c r="AI50" i="1"/>
  <c r="AE50" i="1"/>
  <c r="AD50" i="1"/>
  <c r="P50" i="1"/>
  <c r="N50" i="1"/>
  <c r="FB49" i="1"/>
  <c r="ET49" i="1"/>
  <c r="ES49" i="1"/>
  <c r="EL49" i="1"/>
  <c r="EJ49" i="1"/>
  <c r="EF49" i="1"/>
  <c r="EE49" i="1"/>
  <c r="EA49" i="1"/>
  <c r="AG175" i="1" s="1"/>
  <c r="DZ49" i="1"/>
  <c r="DY49" i="1"/>
  <c r="DX49" i="1"/>
  <c r="DW49" i="1"/>
  <c r="CI49" i="1"/>
  <c r="CH49" i="1"/>
  <c r="CG49" i="1"/>
  <c r="CF49" i="1"/>
  <c r="CE49" i="1"/>
  <c r="CD49" i="1"/>
  <c r="CC49" i="1"/>
  <c r="CB49" i="1"/>
  <c r="CA49" i="1"/>
  <c r="BZ49" i="1"/>
  <c r="BY49" i="1"/>
  <c r="EB49" i="1" s="1"/>
  <c r="BX49" i="1"/>
  <c r="BW49" i="1"/>
  <c r="BV49" i="1"/>
  <c r="BT49" i="1"/>
  <c r="BS49" i="1"/>
  <c r="BR49" i="1"/>
  <c r="AT49" i="1"/>
  <c r="AS49" i="1"/>
  <c r="AQ49" i="1"/>
  <c r="AM49" i="1"/>
  <c r="AL49" i="1"/>
  <c r="AJ49" i="1"/>
  <c r="AI49" i="1"/>
  <c r="AE49" i="1"/>
  <c r="AD49" i="1"/>
  <c r="P49" i="1"/>
  <c r="N49" i="1"/>
  <c r="FB48" i="1"/>
  <c r="EX48" i="1"/>
  <c r="ET48" i="1"/>
  <c r="ES48" i="1"/>
  <c r="ER48" i="1"/>
  <c r="EL48" i="1"/>
  <c r="EF48" i="1"/>
  <c r="EE48" i="1"/>
  <c r="BT48" i="1"/>
  <c r="BS48" i="1"/>
  <c r="BQ48" i="1"/>
  <c r="AR48" i="1"/>
  <c r="AQ48" i="1"/>
  <c r="AI48" i="1"/>
  <c r="Q48" i="1"/>
  <c r="FB47" i="1"/>
  <c r="ET47" i="1"/>
  <c r="ES47" i="1"/>
  <c r="EL47" i="1"/>
  <c r="EJ47" i="1"/>
  <c r="EF47" i="1"/>
  <c r="EE47" i="1"/>
  <c r="BT47" i="1"/>
  <c r="BS47" i="1"/>
  <c r="BR47" i="1"/>
  <c r="AT47" i="1"/>
  <c r="AS47" i="1"/>
  <c r="AQ47" i="1"/>
  <c r="AM47" i="1"/>
  <c r="AL47" i="1"/>
  <c r="AJ47" i="1"/>
  <c r="AI47" i="1"/>
  <c r="AE47" i="1"/>
  <c r="AD47" i="1"/>
  <c r="P47" i="1"/>
  <c r="N47" i="1"/>
  <c r="FB46" i="1"/>
  <c r="FA46" i="1"/>
  <c r="ET46" i="1"/>
  <c r="ES46" i="1"/>
  <c r="EL46" i="1"/>
  <c r="EF46" i="1"/>
  <c r="EE46" i="1"/>
  <c r="BT46" i="1"/>
  <c r="BS46" i="1"/>
  <c r="BR46" i="1"/>
  <c r="AT46" i="1"/>
  <c r="AS46" i="1"/>
  <c r="AQ46" i="1"/>
  <c r="AM46" i="1"/>
  <c r="AL46" i="1"/>
  <c r="AJ46" i="1"/>
  <c r="AI46" i="1"/>
  <c r="AE46" i="1"/>
  <c r="AD46" i="1"/>
  <c r="P46" i="1"/>
  <c r="N46" i="1"/>
  <c r="FB45" i="1"/>
  <c r="FA45" i="1"/>
  <c r="EX45" i="1"/>
  <c r="ET45" i="1"/>
  <c r="ES45" i="1"/>
  <c r="ER45" i="1"/>
  <c r="EL45" i="1"/>
  <c r="EJ45" i="1"/>
  <c r="EF45" i="1"/>
  <c r="EE45" i="1"/>
  <c r="BT45" i="1"/>
  <c r="BS45" i="1"/>
  <c r="BQ45" i="1"/>
  <c r="AR45" i="1"/>
  <c r="AQ45" i="1"/>
  <c r="AI45" i="1"/>
  <c r="Q45" i="1"/>
  <c r="FB44" i="1"/>
  <c r="FA44" i="1"/>
  <c r="EZ44" i="1"/>
  <c r="ET44" i="1"/>
  <c r="ES44" i="1"/>
  <c r="EM44" i="1"/>
  <c r="EL44" i="1"/>
  <c r="EK44" i="1"/>
  <c r="EJ44" i="1"/>
  <c r="EI44" i="1"/>
  <c r="EG44" i="1" s="1"/>
  <c r="EH44" i="1"/>
  <c r="EF44" i="1"/>
  <c r="EE44" i="1"/>
  <c r="EC44" i="1"/>
  <c r="BT44" i="1"/>
  <c r="BS44" i="1"/>
  <c r="BR44" i="1"/>
  <c r="AT44" i="1"/>
  <c r="AS44" i="1"/>
  <c r="AQ44" i="1"/>
  <c r="AM44" i="1"/>
  <c r="AL44" i="1"/>
  <c r="AJ44" i="1"/>
  <c r="AI44" i="1"/>
  <c r="AE44" i="1"/>
  <c r="AD44" i="1"/>
  <c r="P44" i="1"/>
  <c r="N44" i="1"/>
  <c r="FB43" i="1"/>
  <c r="FA43" i="1"/>
  <c r="EZ43" i="1"/>
  <c r="ET43" i="1"/>
  <c r="ES43" i="1"/>
  <c r="EL43" i="1"/>
  <c r="EK43" i="1"/>
  <c r="EJ43" i="1"/>
  <c r="EI43" i="1"/>
  <c r="EG43" i="1" s="1"/>
  <c r="EH43" i="1"/>
  <c r="EF43" i="1"/>
  <c r="EE43" i="1"/>
  <c r="EC43" i="1"/>
  <c r="BT43" i="1"/>
  <c r="BS43" i="1"/>
  <c r="BQ42" i="1" s="1"/>
  <c r="FB19" i="1" s="1"/>
  <c r="BR43" i="1"/>
  <c r="AT43" i="1"/>
  <c r="AS43" i="1"/>
  <c r="AQ43" i="1"/>
  <c r="AM43" i="1"/>
  <c r="AL43" i="1"/>
  <c r="AJ43" i="1"/>
  <c r="AI43" i="1"/>
  <c r="AE43" i="1"/>
  <c r="AD43" i="1"/>
  <c r="P43" i="1"/>
  <c r="N43" i="1"/>
  <c r="EX42" i="1"/>
  <c r="ET42" i="1"/>
  <c r="ES42" i="1"/>
  <c r="ER42" i="1"/>
  <c r="EL42" i="1"/>
  <c r="EK42" i="1"/>
  <c r="EJ42" i="1"/>
  <c r="EI42" i="1"/>
  <c r="EH42" i="1"/>
  <c r="EG42" i="1"/>
  <c r="EF42" i="1"/>
  <c r="EE42" i="1"/>
  <c r="EC42" i="1"/>
  <c r="BT42" i="1"/>
  <c r="BS42" i="1"/>
  <c r="BB42" i="1"/>
  <c r="AR42" i="1"/>
  <c r="AQ42" i="1"/>
  <c r="AQ78" i="1" s="1"/>
  <c r="AI42" i="1"/>
  <c r="Q42" i="1"/>
  <c r="FB41" i="1"/>
  <c r="EM41" i="1"/>
  <c r="EL41" i="1"/>
  <c r="EK41" i="1"/>
  <c r="EG41" i="1" s="1"/>
  <c r="EJ41" i="1"/>
  <c r="EI41" i="1"/>
  <c r="EH41" i="1"/>
  <c r="EF41" i="1"/>
  <c r="EE41" i="1"/>
  <c r="EC41" i="1"/>
  <c r="BT41" i="1"/>
  <c r="AF41" i="1"/>
  <c r="AB41" i="1"/>
  <c r="AA41" i="1"/>
  <c r="Z41" i="1"/>
  <c r="Y41" i="1"/>
  <c r="X41" i="1"/>
  <c r="W41" i="1"/>
  <c r="V41" i="1"/>
  <c r="U41" i="1"/>
  <c r="T41" i="1"/>
  <c r="S41" i="1"/>
  <c r="R41" i="1"/>
  <c r="Q41" i="1"/>
  <c r="FB40" i="1"/>
  <c r="EL40" i="1"/>
  <c r="EF40" i="1"/>
  <c r="EE40" i="1"/>
  <c r="EC40" i="1"/>
  <c r="BT40" i="1"/>
  <c r="BM40" i="1"/>
  <c r="BM174" i="1" s="1"/>
  <c r="AW40" i="1"/>
  <c r="AW174" i="1" s="1"/>
  <c r="AN40" i="1"/>
  <c r="AN174" i="1" s="1"/>
  <c r="M40" i="1"/>
  <c r="M174" i="1" s="1"/>
  <c r="L40" i="1"/>
  <c r="K40" i="1"/>
  <c r="J40" i="1"/>
  <c r="J174" i="1" s="1"/>
  <c r="FB39" i="1"/>
  <c r="ET39" i="1"/>
  <c r="ES39" i="1"/>
  <c r="EL39" i="1"/>
  <c r="EF39" i="1"/>
  <c r="EE39" i="1"/>
  <c r="EC39" i="1"/>
  <c r="BT39" i="1"/>
  <c r="BS39" i="1"/>
  <c r="BR39" i="1"/>
  <c r="AT39" i="1"/>
  <c r="AS39" i="1"/>
  <c r="AQ39" i="1"/>
  <c r="AM39" i="1"/>
  <c r="AL39" i="1"/>
  <c r="AJ39" i="1"/>
  <c r="AI39" i="1"/>
  <c r="AE39" i="1"/>
  <c r="AD39" i="1"/>
  <c r="P39" i="1"/>
  <c r="N39" i="1"/>
  <c r="ET38" i="1"/>
  <c r="ES38" i="1"/>
  <c r="EL38" i="1"/>
  <c r="EJ38" i="1"/>
  <c r="EF38" i="1"/>
  <c r="EE38" i="1"/>
  <c r="EC38" i="1"/>
  <c r="BT38" i="1"/>
  <c r="BS38" i="1"/>
  <c r="BR38" i="1"/>
  <c r="AT38" i="1"/>
  <c r="AS38" i="1"/>
  <c r="AQ38" i="1"/>
  <c r="AM38" i="1"/>
  <c r="EH18" i="1" s="1"/>
  <c r="AL38" i="1"/>
  <c r="AJ38" i="1"/>
  <c r="AI38" i="1"/>
  <c r="AE38" i="1"/>
  <c r="AD38" i="1"/>
  <c r="P38" i="1"/>
  <c r="N38" i="1"/>
  <c r="FB37" i="1"/>
  <c r="EX37" i="1"/>
  <c r="ET37" i="1"/>
  <c r="ES37" i="1"/>
  <c r="ER37" i="1"/>
  <c r="EP37" i="1"/>
  <c r="EL37" i="1"/>
  <c r="EJ37" i="1"/>
  <c r="EF37" i="1"/>
  <c r="EE37" i="1"/>
  <c r="EC37" i="1"/>
  <c r="BT37" i="1"/>
  <c r="BS37" i="1"/>
  <c r="BR37" i="1"/>
  <c r="BP37" i="1"/>
  <c r="AT37" i="1"/>
  <c r="AS37" i="1"/>
  <c r="AR37" i="1"/>
  <c r="AU37" i="1" s="1"/>
  <c r="BP231" i="1" s="1"/>
  <c r="BT231" i="1" s="1"/>
  <c r="AQ37" i="1"/>
  <c r="AM37" i="1"/>
  <c r="AL37" i="1"/>
  <c r="AJ37" i="1"/>
  <c r="AI37" i="1"/>
  <c r="AF37" i="1"/>
  <c r="AE37" i="1"/>
  <c r="AD37" i="1"/>
  <c r="AC37" i="1"/>
  <c r="Q37" i="1"/>
  <c r="P37" i="1"/>
  <c r="N37" i="1"/>
  <c r="FB36" i="1"/>
  <c r="ET36" i="1"/>
  <c r="ES36" i="1"/>
  <c r="EL36" i="1"/>
  <c r="EJ36" i="1"/>
  <c r="EF36" i="1"/>
  <c r="EE36" i="1"/>
  <c r="EC36" i="1"/>
  <c r="BT36" i="1"/>
  <c r="BS36" i="1"/>
  <c r="BR36" i="1"/>
  <c r="AT36" i="1"/>
  <c r="AS36" i="1"/>
  <c r="AQ36" i="1"/>
  <c r="AM36" i="1"/>
  <c r="AL36" i="1"/>
  <c r="AJ36" i="1"/>
  <c r="AI36" i="1"/>
  <c r="AE36" i="1"/>
  <c r="AD36" i="1"/>
  <c r="P36" i="1"/>
  <c r="N36" i="1"/>
  <c r="FB35" i="1"/>
  <c r="ET35" i="1"/>
  <c r="ES35" i="1"/>
  <c r="EL35" i="1"/>
  <c r="EF35" i="1"/>
  <c r="EE35" i="1"/>
  <c r="EC35" i="1"/>
  <c r="BT35" i="1"/>
  <c r="BS35" i="1"/>
  <c r="AQ35" i="1"/>
  <c r="AI35" i="1"/>
  <c r="FB34" i="1"/>
  <c r="FA34" i="1"/>
  <c r="EX34" i="1"/>
  <c r="ET34" i="1"/>
  <c r="ES34" i="1"/>
  <c r="ER34" i="1"/>
  <c r="EL34" i="1"/>
  <c r="EJ34" i="1"/>
  <c r="EF34" i="1"/>
  <c r="EE34" i="1"/>
  <c r="EC34" i="1"/>
  <c r="BT34" i="1"/>
  <c r="BS34" i="1"/>
  <c r="BQ34" i="1" s="1"/>
  <c r="FB16" i="1" s="1"/>
  <c r="AS34" i="1"/>
  <c r="AQ34" i="1"/>
  <c r="AM34" i="1"/>
  <c r="BR34" i="1" s="1"/>
  <c r="AJ34" i="1"/>
  <c r="AI34" i="1"/>
  <c r="AE34" i="1"/>
  <c r="AD34" i="1"/>
  <c r="Q34" i="1"/>
  <c r="FB33" i="1"/>
  <c r="ET33" i="1"/>
  <c r="ES33" i="1"/>
  <c r="EL33" i="1"/>
  <c r="EK33" i="1"/>
  <c r="EJ33" i="1"/>
  <c r="EI33" i="1"/>
  <c r="EH33" i="1"/>
  <c r="EG33" i="1"/>
  <c r="EF33" i="1"/>
  <c r="EE33" i="1"/>
  <c r="EC33" i="1"/>
  <c r="BT33" i="1"/>
  <c r="BS33" i="1"/>
  <c r="BR33" i="1"/>
  <c r="AT33" i="1"/>
  <c r="AS33" i="1"/>
  <c r="AQ33" i="1"/>
  <c r="AM33" i="1"/>
  <c r="AL33" i="1"/>
  <c r="AJ33" i="1"/>
  <c r="AI33" i="1"/>
  <c r="AE33" i="1"/>
  <c r="AD33" i="1"/>
  <c r="P33" i="1"/>
  <c r="N33" i="1"/>
  <c r="ET32" i="1"/>
  <c r="ES32" i="1"/>
  <c r="EL32" i="1"/>
  <c r="EJ32" i="1"/>
  <c r="EF32" i="1"/>
  <c r="EE32" i="1"/>
  <c r="EC32" i="1"/>
  <c r="BT32" i="1"/>
  <c r="BS32" i="1"/>
  <c r="BR32" i="1"/>
  <c r="AT32" i="1"/>
  <c r="AS32" i="1"/>
  <c r="AQ32" i="1"/>
  <c r="AR31" i="1" s="1"/>
  <c r="AM32" i="1"/>
  <c r="AL32" i="1"/>
  <c r="AJ32" i="1"/>
  <c r="AI32" i="1"/>
  <c r="AE32" i="1"/>
  <c r="AF31" i="1" s="1"/>
  <c r="AD32" i="1"/>
  <c r="P32" i="1"/>
  <c r="N32" i="1"/>
  <c r="EX31" i="1"/>
  <c r="ET31" i="1"/>
  <c r="ES31" i="1"/>
  <c r="ER31" i="1"/>
  <c r="EL31" i="1"/>
  <c r="EJ31" i="1"/>
  <c r="EF31" i="1"/>
  <c r="EE31" i="1"/>
  <c r="EC31" i="1"/>
  <c r="BT31" i="1"/>
  <c r="BS31" i="1"/>
  <c r="BR31" i="1"/>
  <c r="BQ31" i="1"/>
  <c r="BP31" i="1"/>
  <c r="BO31" i="1" s="1"/>
  <c r="EW31" i="1" s="1"/>
  <c r="EY31" i="1" s="1"/>
  <c r="EZ15" i="1" s="1"/>
  <c r="AU31" i="1"/>
  <c r="AT31" i="1"/>
  <c r="AS31" i="1"/>
  <c r="AQ31" i="1"/>
  <c r="AM31" i="1"/>
  <c r="AL31" i="1"/>
  <c r="AJ31" i="1"/>
  <c r="AI31" i="1"/>
  <c r="AE31" i="1"/>
  <c r="AD31" i="1"/>
  <c r="Q31" i="1"/>
  <c r="P31" i="1"/>
  <c r="O31" i="1"/>
  <c r="N31" i="1"/>
  <c r="FB30" i="1"/>
  <c r="FA30" i="1"/>
  <c r="ET30" i="1"/>
  <c r="ES30" i="1"/>
  <c r="EL30" i="1"/>
  <c r="EK30" i="1"/>
  <c r="EJ30" i="1"/>
  <c r="EI30" i="1"/>
  <c r="EH30" i="1"/>
  <c r="EG30" i="1"/>
  <c r="EF30" i="1"/>
  <c r="EE30" i="1"/>
  <c r="EC30" i="1"/>
  <c r="BT30" i="1"/>
  <c r="BS30" i="1"/>
  <c r="BR30" i="1"/>
  <c r="AT30" i="1"/>
  <c r="AS30" i="1"/>
  <c r="AQ30" i="1"/>
  <c r="AM30" i="1"/>
  <c r="AL30" i="1"/>
  <c r="AJ30" i="1"/>
  <c r="AI30" i="1"/>
  <c r="AE30" i="1"/>
  <c r="AD30" i="1"/>
  <c r="P30" i="1"/>
  <c r="N30" i="1"/>
  <c r="FB29" i="1"/>
  <c r="FA29" i="1"/>
  <c r="ET29" i="1"/>
  <c r="ES29" i="1"/>
  <c r="EM29" i="1"/>
  <c r="EL29" i="1"/>
  <c r="EK29" i="1"/>
  <c r="EJ29" i="1"/>
  <c r="EI29" i="1"/>
  <c r="EH29" i="1"/>
  <c r="EG29" i="1"/>
  <c r="EF29" i="1"/>
  <c r="EE29" i="1"/>
  <c r="EC29" i="1"/>
  <c r="BT29" i="1"/>
  <c r="BS29" i="1"/>
  <c r="BR29" i="1"/>
  <c r="AT29" i="1"/>
  <c r="AS29" i="1"/>
  <c r="AQ29" i="1"/>
  <c r="AM29" i="1"/>
  <c r="AL29" i="1"/>
  <c r="AJ29" i="1"/>
  <c r="AI29" i="1"/>
  <c r="AE29" i="1"/>
  <c r="AD29" i="1"/>
  <c r="P29" i="1"/>
  <c r="N29" i="1"/>
  <c r="FB28" i="1"/>
  <c r="EX28" i="1"/>
  <c r="ET28" i="1"/>
  <c r="ES28" i="1"/>
  <c r="ER28" i="1"/>
  <c r="EL28" i="1"/>
  <c r="EF28" i="1"/>
  <c r="EE28" i="1"/>
  <c r="EC28" i="1"/>
  <c r="BT28" i="1"/>
  <c r="BS28" i="1"/>
  <c r="BQ28" i="1"/>
  <c r="AQ28" i="1"/>
  <c r="AI28" i="1"/>
  <c r="Q28" i="1"/>
  <c r="FB27" i="1"/>
  <c r="FA27" i="1"/>
  <c r="ET27" i="1"/>
  <c r="ES27" i="1"/>
  <c r="EM27" i="1"/>
  <c r="EL27" i="1"/>
  <c r="EK27" i="1"/>
  <c r="EJ27" i="1"/>
  <c r="EI27" i="1"/>
  <c r="EG27" i="1" s="1"/>
  <c r="EH27" i="1"/>
  <c r="EF27" i="1"/>
  <c r="EE27" i="1"/>
  <c r="EC27" i="1"/>
  <c r="BT27" i="1"/>
  <c r="BS27" i="1"/>
  <c r="AQ27" i="1"/>
  <c r="AI27" i="1"/>
  <c r="FB26" i="1"/>
  <c r="ET26" i="1"/>
  <c r="ES26" i="1"/>
  <c r="EL26" i="1"/>
  <c r="EJ26" i="1"/>
  <c r="EF26" i="1"/>
  <c r="EE26" i="1"/>
  <c r="EC26" i="1"/>
  <c r="BT26" i="1"/>
  <c r="BS26" i="1"/>
  <c r="BQ25" i="1" s="1"/>
  <c r="FB13" i="1" s="1"/>
  <c r="AQ26" i="1"/>
  <c r="AT26" i="1" s="1"/>
  <c r="AM26" i="1"/>
  <c r="BR26" i="1" s="1"/>
  <c r="AL26" i="1"/>
  <c r="P26" i="1" s="1"/>
  <c r="AJ26" i="1"/>
  <c r="AI26" i="1"/>
  <c r="AE26" i="1"/>
  <c r="AD26" i="1"/>
  <c r="FB25" i="1"/>
  <c r="EX25" i="1"/>
  <c r="ET25" i="1"/>
  <c r="ES25" i="1"/>
  <c r="ER25" i="1"/>
  <c r="EL25" i="1"/>
  <c r="EJ25" i="1"/>
  <c r="EF25" i="1"/>
  <c r="EE25" i="1"/>
  <c r="BT25" i="1"/>
  <c r="BS25" i="1"/>
  <c r="AS25" i="1"/>
  <c r="AR25" i="1"/>
  <c r="AQ25" i="1"/>
  <c r="AM25" i="1"/>
  <c r="BR25" i="1" s="1"/>
  <c r="AJ25" i="1"/>
  <c r="AI25" i="1"/>
  <c r="AE25" i="1"/>
  <c r="AD25" i="1"/>
  <c r="Q25" i="1"/>
  <c r="ET24" i="1"/>
  <c r="ES24" i="1"/>
  <c r="EL24" i="1"/>
  <c r="EJ24" i="1"/>
  <c r="EF24" i="1"/>
  <c r="EC24" i="1"/>
  <c r="BT24" i="1"/>
  <c r="BS24" i="1"/>
  <c r="BR24" i="1"/>
  <c r="AT24" i="1"/>
  <c r="AS24" i="1"/>
  <c r="AQ24" i="1"/>
  <c r="AM24" i="1"/>
  <c r="AL24" i="1"/>
  <c r="AJ24" i="1"/>
  <c r="AI24" i="1"/>
  <c r="AE24" i="1"/>
  <c r="AD24" i="1"/>
  <c r="P24" i="1"/>
  <c r="N24" i="1"/>
  <c r="FA23" i="1"/>
  <c r="ET23" i="1"/>
  <c r="ES23" i="1"/>
  <c r="EL23" i="1"/>
  <c r="EJ23" i="1"/>
  <c r="EI23" i="1"/>
  <c r="EH23" i="1"/>
  <c r="EF23" i="1"/>
  <c r="EE23" i="1"/>
  <c r="EC23" i="1"/>
  <c r="BT23" i="1"/>
  <c r="BS23" i="1"/>
  <c r="AQ23" i="1"/>
  <c r="AI23" i="1"/>
  <c r="EX22" i="1"/>
  <c r="ET22" i="1"/>
  <c r="ES22" i="1"/>
  <c r="ER22" i="1"/>
  <c r="EL22" i="1"/>
  <c r="EJ22" i="1"/>
  <c r="EF22" i="1"/>
  <c r="EE22" i="1"/>
  <c r="EC22" i="1"/>
  <c r="BT22" i="1"/>
  <c r="BS22" i="1"/>
  <c r="BQ22" i="1"/>
  <c r="AQ22" i="1"/>
  <c r="AT22" i="1" s="1"/>
  <c r="AM22" i="1"/>
  <c r="AS22" i="1" s="1"/>
  <c r="AJ22" i="1"/>
  <c r="AI22" i="1"/>
  <c r="AE22" i="1"/>
  <c r="AD22" i="1"/>
  <c r="Q22" i="1"/>
  <c r="FB21" i="1"/>
  <c r="ET21" i="1"/>
  <c r="ES21" i="1"/>
  <c r="EL21" i="1"/>
  <c r="EJ21" i="1"/>
  <c r="EF21" i="1"/>
  <c r="EE21" i="1"/>
  <c r="EC21" i="1"/>
  <c r="BT21" i="1"/>
  <c r="BS21" i="1"/>
  <c r="BR21" i="1"/>
  <c r="AT21" i="1"/>
  <c r="AS21" i="1"/>
  <c r="AQ21" i="1"/>
  <c r="AM21" i="1"/>
  <c r="AL21" i="1"/>
  <c r="AJ21" i="1"/>
  <c r="AI21" i="1"/>
  <c r="AE21" i="1"/>
  <c r="AD21" i="1"/>
  <c r="P21" i="1"/>
  <c r="N21" i="1"/>
  <c r="FB20" i="1"/>
  <c r="ET20" i="1"/>
  <c r="ES20" i="1"/>
  <c r="EL20" i="1"/>
  <c r="EJ20" i="1"/>
  <c r="EF20" i="1"/>
  <c r="EE20" i="1"/>
  <c r="EC20" i="1"/>
  <c r="BT20" i="1"/>
  <c r="BS20" i="1"/>
  <c r="BR20" i="1"/>
  <c r="AT20" i="1"/>
  <c r="AS20" i="1"/>
  <c r="AQ20" i="1"/>
  <c r="AM20" i="1"/>
  <c r="AL20" i="1"/>
  <c r="AJ20" i="1"/>
  <c r="AI20" i="1"/>
  <c r="AE20" i="1"/>
  <c r="AD20" i="1"/>
  <c r="P20" i="1"/>
  <c r="N20" i="1"/>
  <c r="EX19" i="1"/>
  <c r="ET19" i="1"/>
  <c r="ES19" i="1"/>
  <c r="ER19" i="1"/>
  <c r="EL19" i="1"/>
  <c r="EJ19" i="1"/>
  <c r="EF19" i="1"/>
  <c r="EE19" i="1"/>
  <c r="EC19" i="1"/>
  <c r="BT19" i="1"/>
  <c r="BS19" i="1"/>
  <c r="BQ19" i="1" s="1"/>
  <c r="AQ19" i="1"/>
  <c r="AI19" i="1"/>
  <c r="Q19" i="1"/>
  <c r="ET18" i="1"/>
  <c r="ES18" i="1"/>
  <c r="EM18" i="1"/>
  <c r="EL18" i="1"/>
  <c r="EK18" i="1"/>
  <c r="EJ18" i="1"/>
  <c r="EI18" i="1"/>
  <c r="EG18" i="1" s="1"/>
  <c r="EF18" i="1"/>
  <c r="EE18" i="1"/>
  <c r="EC18" i="1"/>
  <c r="BT18" i="1"/>
  <c r="BS18" i="1"/>
  <c r="BR18" i="1"/>
  <c r="AT18" i="1"/>
  <c r="AS18" i="1"/>
  <c r="AQ18" i="1"/>
  <c r="AM18" i="1"/>
  <c r="AL18" i="1"/>
  <c r="AJ18" i="1"/>
  <c r="AI18" i="1"/>
  <c r="AE18" i="1"/>
  <c r="AD18" i="1"/>
  <c r="P18" i="1"/>
  <c r="N18" i="1"/>
  <c r="FA17" i="1"/>
  <c r="ET17" i="1"/>
  <c r="ES17" i="1"/>
  <c r="EL17" i="1"/>
  <c r="EF17" i="1"/>
  <c r="EE17" i="1"/>
  <c r="EC17" i="1"/>
  <c r="BT17" i="1"/>
  <c r="BS17" i="1"/>
  <c r="BR17" i="1"/>
  <c r="AT17" i="1"/>
  <c r="AS17" i="1"/>
  <c r="AQ17" i="1"/>
  <c r="AM17" i="1"/>
  <c r="AL17" i="1"/>
  <c r="AJ17" i="1"/>
  <c r="AI17" i="1"/>
  <c r="AE17" i="1"/>
  <c r="AD17" i="1"/>
  <c r="P17" i="1"/>
  <c r="N17" i="1"/>
  <c r="EX16" i="1"/>
  <c r="ET16" i="1"/>
  <c r="ES16" i="1"/>
  <c r="ER16" i="1"/>
  <c r="EL16" i="1"/>
  <c r="EJ16" i="1"/>
  <c r="EI16" i="1"/>
  <c r="EH16" i="1"/>
  <c r="EF16" i="1"/>
  <c r="EE16" i="1"/>
  <c r="EC16" i="1"/>
  <c r="BT16" i="1"/>
  <c r="BS16" i="1"/>
  <c r="BQ16" i="1" s="1"/>
  <c r="FB10" i="1" s="1"/>
  <c r="AR16" i="1"/>
  <c r="AQ16" i="1"/>
  <c r="AI16" i="1"/>
  <c r="Q16" i="1"/>
  <c r="FB15" i="1"/>
  <c r="FA15" i="1"/>
  <c r="ET15" i="1"/>
  <c r="ES15" i="1"/>
  <c r="EL15" i="1"/>
  <c r="EF15" i="1"/>
  <c r="EE15" i="1"/>
  <c r="EC15" i="1"/>
  <c r="BT15" i="1"/>
  <c r="BS15" i="1"/>
  <c r="BR15" i="1"/>
  <c r="AT15" i="1"/>
  <c r="AS15" i="1"/>
  <c r="AQ15" i="1"/>
  <c r="AM15" i="1"/>
  <c r="AL15" i="1"/>
  <c r="AJ15" i="1"/>
  <c r="AI15" i="1"/>
  <c r="AE15" i="1"/>
  <c r="AD15" i="1"/>
  <c r="P15" i="1"/>
  <c r="N15" i="1"/>
  <c r="FB14" i="1"/>
  <c r="ET14" i="1"/>
  <c r="ES14" i="1"/>
  <c r="EL14" i="1"/>
  <c r="EJ14" i="1"/>
  <c r="EF14" i="1"/>
  <c r="EE14" i="1"/>
  <c r="EC14" i="1"/>
  <c r="BT14" i="1"/>
  <c r="BS14" i="1"/>
  <c r="BR14" i="1"/>
  <c r="AT14" i="1"/>
  <c r="AS14" i="1"/>
  <c r="AQ14" i="1"/>
  <c r="AM14" i="1"/>
  <c r="AL14" i="1"/>
  <c r="AJ14" i="1"/>
  <c r="AI14" i="1"/>
  <c r="AE14" i="1"/>
  <c r="AD14" i="1"/>
  <c r="P14" i="1"/>
  <c r="N14" i="1"/>
  <c r="EX13" i="1"/>
  <c r="ET13" i="1"/>
  <c r="ES13" i="1"/>
  <c r="ER13" i="1"/>
  <c r="EL13" i="1"/>
  <c r="EF13" i="1"/>
  <c r="EE13" i="1"/>
  <c r="EC13" i="1"/>
  <c r="BT13" i="1"/>
  <c r="BS13" i="1"/>
  <c r="BQ13" i="1"/>
  <c r="FB9" i="1" s="1"/>
  <c r="AQ13" i="1"/>
  <c r="AI13" i="1"/>
  <c r="Q13" i="1"/>
  <c r="FB12" i="1"/>
  <c r="ET12" i="1"/>
  <c r="ES12" i="1"/>
  <c r="EL12" i="1"/>
  <c r="EF12" i="1"/>
  <c r="EE12" i="1"/>
  <c r="EC12" i="1"/>
  <c r="BT12" i="1"/>
  <c r="BS12" i="1"/>
  <c r="BR12" i="1"/>
  <c r="AT12" i="1"/>
  <c r="AS12" i="1"/>
  <c r="AQ12" i="1"/>
  <c r="AM12" i="1"/>
  <c r="AL12" i="1"/>
  <c r="AJ12" i="1"/>
  <c r="AI12" i="1"/>
  <c r="AE12" i="1"/>
  <c r="AD12" i="1"/>
  <c r="P12" i="1"/>
  <c r="N12" i="1"/>
  <c r="FB11" i="1"/>
  <c r="ET11" i="1"/>
  <c r="ES11" i="1"/>
  <c r="EL11" i="1"/>
  <c r="EJ11" i="1"/>
  <c r="EF11" i="1"/>
  <c r="EE11" i="1"/>
  <c r="EC11" i="1"/>
  <c r="BT11" i="1"/>
  <c r="BS11" i="1"/>
  <c r="AQ11" i="1"/>
  <c r="AI11" i="1"/>
  <c r="EX10" i="1"/>
  <c r="ET10" i="1"/>
  <c r="ES10" i="1"/>
  <c r="ER10" i="1"/>
  <c r="EL10" i="1"/>
  <c r="EF10" i="1"/>
  <c r="EE10" i="1"/>
  <c r="BT10" i="1"/>
  <c r="BS10" i="1"/>
  <c r="BR10" i="1"/>
  <c r="AS10" i="1"/>
  <c r="AR10" i="1"/>
  <c r="EJ9" i="1" s="1"/>
  <c r="AQ10" i="1"/>
  <c r="AM10" i="1"/>
  <c r="AL10" i="1"/>
  <c r="AJ10" i="1"/>
  <c r="AI10" i="1"/>
  <c r="AE10" i="1"/>
  <c r="AT10" i="1" s="1"/>
  <c r="AD10" i="1"/>
  <c r="Q10" i="1"/>
  <c r="P10" i="1"/>
  <c r="N10" i="1"/>
  <c r="ET9" i="1"/>
  <c r="ES9" i="1"/>
  <c r="EL9" i="1"/>
  <c r="EF9" i="1"/>
  <c r="EE9" i="1"/>
  <c r="DL9" i="1"/>
  <c r="DD9" i="1"/>
  <c r="CV9" i="1"/>
  <c r="CN9" i="1"/>
  <c r="CE9" i="1"/>
  <c r="BZ9" i="1"/>
  <c r="BX9" i="1"/>
  <c r="BV9" i="1"/>
  <c r="BT9" i="1"/>
  <c r="BS9" i="1"/>
  <c r="BR9" i="1"/>
  <c r="AT9" i="1"/>
  <c r="AS9" i="1"/>
  <c r="AQ9" i="1"/>
  <c r="AM9" i="1"/>
  <c r="AL9" i="1"/>
  <c r="AJ9" i="1"/>
  <c r="AI9" i="1"/>
  <c r="AE9" i="1"/>
  <c r="AD9" i="1"/>
  <c r="P9" i="1"/>
  <c r="N9" i="1"/>
  <c r="ET8" i="1"/>
  <c r="ES8" i="1"/>
  <c r="EL8" i="1"/>
  <c r="EL70" i="1" s="1"/>
  <c r="EF8" i="1"/>
  <c r="EE8" i="1"/>
  <c r="BT8" i="1"/>
  <c r="BS8" i="1"/>
  <c r="BR8" i="1"/>
  <c r="AT8" i="1"/>
  <c r="AS8" i="1"/>
  <c r="AQ8" i="1"/>
  <c r="AM8" i="1"/>
  <c r="AL8" i="1"/>
  <c r="AJ8" i="1"/>
  <c r="AI8" i="1"/>
  <c r="AE8" i="1"/>
  <c r="AD8" i="1"/>
  <c r="P8" i="1"/>
  <c r="N8" i="1"/>
  <c r="EX7" i="1"/>
  <c r="ET7" i="1"/>
  <c r="ES7" i="1"/>
  <c r="ER7" i="1"/>
  <c r="BT7" i="1"/>
  <c r="BS7" i="1"/>
  <c r="BQ7" i="1" s="1"/>
  <c r="FB7" i="1" s="1"/>
  <c r="BB7" i="1"/>
  <c r="AQ7" i="1"/>
  <c r="AI7" i="1"/>
  <c r="Q7" i="1"/>
  <c r="EG6" i="1"/>
  <c r="BT6" i="1"/>
  <c r="CA2" i="1"/>
  <c r="BV2" i="1"/>
  <c r="BQ10" i="1" l="1"/>
  <c r="FB8" i="1" s="1"/>
  <c r="EP31" i="1"/>
  <c r="EK16" i="1"/>
  <c r="AR19" i="1"/>
  <c r="BV242" i="1"/>
  <c r="BU242" i="1"/>
  <c r="AT25" i="1"/>
  <c r="AQ40" i="1"/>
  <c r="AR7" i="1"/>
  <c r="R9" i="1"/>
  <c r="R7" i="1" s="1"/>
  <c r="R30" i="1"/>
  <c r="R28" i="1" s="1"/>
  <c r="S165" i="1"/>
  <c r="S163" i="1" s="1"/>
  <c r="S147" i="1"/>
  <c r="S145" i="1" s="1"/>
  <c r="R165" i="1"/>
  <c r="R163" i="1" s="1"/>
  <c r="R147" i="1"/>
  <c r="R145" i="1" s="1"/>
  <c r="R156" i="1"/>
  <c r="R154" i="1" s="1"/>
  <c r="R171" i="1"/>
  <c r="R169" i="1" s="1"/>
  <c r="S171" i="1" s="1"/>
  <c r="S169" i="1" s="1"/>
  <c r="R162" i="1"/>
  <c r="R160" i="1" s="1"/>
  <c r="S162" i="1" s="1"/>
  <c r="S160" i="1" s="1"/>
  <c r="T162" i="1" s="1"/>
  <c r="T160" i="1" s="1"/>
  <c r="U162" i="1" s="1"/>
  <c r="U160" i="1" s="1"/>
  <c r="V162" i="1" s="1"/>
  <c r="V160" i="1" s="1"/>
  <c r="W162" i="1" s="1"/>
  <c r="W160" i="1" s="1"/>
  <c r="X162" i="1" s="1"/>
  <c r="X160" i="1" s="1"/>
  <c r="Y162" i="1" s="1"/>
  <c r="Y160" i="1" s="1"/>
  <c r="Z162" i="1" s="1"/>
  <c r="Z160" i="1" s="1"/>
  <c r="AA162" i="1" s="1"/>
  <c r="AA160" i="1" s="1"/>
  <c r="AB162" i="1" s="1"/>
  <c r="AB160" i="1" s="1"/>
  <c r="R150" i="1"/>
  <c r="R148" i="1" s="1"/>
  <c r="S150" i="1" s="1"/>
  <c r="S148" i="1" s="1"/>
  <c r="T150" i="1" s="1"/>
  <c r="T148" i="1" s="1"/>
  <c r="U150" i="1" s="1"/>
  <c r="U148" i="1" s="1"/>
  <c r="V150" i="1" s="1"/>
  <c r="V148" i="1" s="1"/>
  <c r="W150" i="1" s="1"/>
  <c r="W148" i="1" s="1"/>
  <c r="X150" i="1" s="1"/>
  <c r="X148" i="1" s="1"/>
  <c r="Y150" i="1" s="1"/>
  <c r="Y148" i="1" s="1"/>
  <c r="Z150" i="1" s="1"/>
  <c r="Z148" i="1" s="1"/>
  <c r="AA150" i="1" s="1"/>
  <c r="AA148" i="1" s="1"/>
  <c r="AB150" i="1" s="1"/>
  <c r="AB148" i="1" s="1"/>
  <c r="T159" i="1"/>
  <c r="T157" i="1" s="1"/>
  <c r="U159" i="1" s="1"/>
  <c r="U157" i="1" s="1"/>
  <c r="V159" i="1" s="1"/>
  <c r="V157" i="1" s="1"/>
  <c r="W159" i="1" s="1"/>
  <c r="W157" i="1" s="1"/>
  <c r="X159" i="1" s="1"/>
  <c r="X157" i="1" s="1"/>
  <c r="Y159" i="1" s="1"/>
  <c r="Y157" i="1" s="1"/>
  <c r="Z159" i="1" s="1"/>
  <c r="Z157" i="1" s="1"/>
  <c r="AA159" i="1" s="1"/>
  <c r="AA157" i="1" s="1"/>
  <c r="AB159" i="1" s="1"/>
  <c r="AB157" i="1" s="1"/>
  <c r="R168" i="1"/>
  <c r="R166" i="1" s="1"/>
  <c r="S168" i="1" s="1"/>
  <c r="S166" i="1" s="1"/>
  <c r="T168" i="1" s="1"/>
  <c r="T166" i="1" s="1"/>
  <c r="U168" i="1" s="1"/>
  <c r="U166" i="1" s="1"/>
  <c r="V168" i="1" s="1"/>
  <c r="V166" i="1" s="1"/>
  <c r="W168" i="1" s="1"/>
  <c r="W166" i="1" s="1"/>
  <c r="X168" i="1" s="1"/>
  <c r="X166" i="1" s="1"/>
  <c r="Y168" i="1" s="1"/>
  <c r="Y166" i="1" s="1"/>
  <c r="Z168" i="1" s="1"/>
  <c r="Z166" i="1" s="1"/>
  <c r="AA168" i="1" s="1"/>
  <c r="AA166" i="1" s="1"/>
  <c r="AB168" i="1" s="1"/>
  <c r="AB166" i="1" s="1"/>
  <c r="S159" i="1"/>
  <c r="S157" i="1" s="1"/>
  <c r="R153" i="1"/>
  <c r="R151" i="1" s="1"/>
  <c r="S129" i="1"/>
  <c r="S127" i="1" s="1"/>
  <c r="R115" i="1"/>
  <c r="R113" i="1" s="1"/>
  <c r="R103" i="1"/>
  <c r="R101" i="1" s="1"/>
  <c r="R159" i="1"/>
  <c r="R157" i="1" s="1"/>
  <c r="U147" i="1"/>
  <c r="U145" i="1" s="1"/>
  <c r="V147" i="1" s="1"/>
  <c r="V145" i="1" s="1"/>
  <c r="W147" i="1" s="1"/>
  <c r="W145" i="1" s="1"/>
  <c r="X147" i="1" s="1"/>
  <c r="X145" i="1" s="1"/>
  <c r="Y147" i="1" s="1"/>
  <c r="Y145" i="1" s="1"/>
  <c r="Z147" i="1" s="1"/>
  <c r="Z145" i="1" s="1"/>
  <c r="AA147" i="1" s="1"/>
  <c r="AA145" i="1" s="1"/>
  <c r="AB147" i="1" s="1"/>
  <c r="AB145" i="1" s="1"/>
  <c r="S144" i="1"/>
  <c r="S142" i="1" s="1"/>
  <c r="T144" i="1" s="1"/>
  <c r="T142" i="1" s="1"/>
  <c r="U144" i="1" s="1"/>
  <c r="U142" i="1" s="1"/>
  <c r="V144" i="1" s="1"/>
  <c r="V142" i="1" s="1"/>
  <c r="W144" i="1" s="1"/>
  <c r="W142" i="1" s="1"/>
  <c r="X144" i="1" s="1"/>
  <c r="X142" i="1" s="1"/>
  <c r="Y144" i="1" s="1"/>
  <c r="Y142" i="1" s="1"/>
  <c r="Z144" i="1" s="1"/>
  <c r="Z142" i="1" s="1"/>
  <c r="AA144" i="1" s="1"/>
  <c r="AA142" i="1" s="1"/>
  <c r="AB144" i="1" s="1"/>
  <c r="AB142" i="1" s="1"/>
  <c r="R129" i="1"/>
  <c r="R127" i="1" s="1"/>
  <c r="T147" i="1"/>
  <c r="T145" i="1" s="1"/>
  <c r="R144" i="1"/>
  <c r="R142" i="1" s="1"/>
  <c r="R121" i="1"/>
  <c r="R119" i="1" s="1"/>
  <c r="S121" i="1" s="1"/>
  <c r="S119" i="1" s="1"/>
  <c r="S132" i="1"/>
  <c r="S130" i="1" s="1"/>
  <c r="T132" i="1" s="1"/>
  <c r="T130" i="1" s="1"/>
  <c r="U132" i="1" s="1"/>
  <c r="U130" i="1" s="1"/>
  <c r="V132" i="1" s="1"/>
  <c r="V130" i="1" s="1"/>
  <c r="W132" i="1" s="1"/>
  <c r="W130" i="1" s="1"/>
  <c r="X132" i="1" s="1"/>
  <c r="X130" i="1" s="1"/>
  <c r="Y132" i="1" s="1"/>
  <c r="Y130" i="1" s="1"/>
  <c r="Z132" i="1" s="1"/>
  <c r="Z130" i="1" s="1"/>
  <c r="AA132" i="1" s="1"/>
  <c r="AA130" i="1" s="1"/>
  <c r="AB132" i="1" s="1"/>
  <c r="AB130" i="1" s="1"/>
  <c r="R112" i="1"/>
  <c r="R110" i="1" s="1"/>
  <c r="S112" i="1" s="1"/>
  <c r="S110" i="1" s="1"/>
  <c r="T112" i="1" s="1"/>
  <c r="T110" i="1" s="1"/>
  <c r="U112" i="1" s="1"/>
  <c r="U110" i="1" s="1"/>
  <c r="V112" i="1" s="1"/>
  <c r="V110" i="1" s="1"/>
  <c r="W112" i="1" s="1"/>
  <c r="W110" i="1" s="1"/>
  <c r="X112" i="1" s="1"/>
  <c r="X110" i="1" s="1"/>
  <c r="Y112" i="1" s="1"/>
  <c r="Y110" i="1" s="1"/>
  <c r="Z112" i="1" s="1"/>
  <c r="Z110" i="1" s="1"/>
  <c r="AA112" i="1" s="1"/>
  <c r="AA110" i="1" s="1"/>
  <c r="AB112" i="1" s="1"/>
  <c r="AB110" i="1" s="1"/>
  <c r="R106" i="1"/>
  <c r="R104" i="1" s="1"/>
  <c r="S106" i="1" s="1"/>
  <c r="S104" i="1" s="1"/>
  <c r="T106" i="1" s="1"/>
  <c r="T104" i="1" s="1"/>
  <c r="U106" i="1" s="1"/>
  <c r="U104" i="1" s="1"/>
  <c r="V106" i="1" s="1"/>
  <c r="V104" i="1" s="1"/>
  <c r="W106" i="1" s="1"/>
  <c r="W104" i="1" s="1"/>
  <c r="X106" i="1" s="1"/>
  <c r="X104" i="1" s="1"/>
  <c r="Y106" i="1" s="1"/>
  <c r="Y104" i="1" s="1"/>
  <c r="Z106" i="1" s="1"/>
  <c r="Z104" i="1" s="1"/>
  <c r="AA106" i="1" s="1"/>
  <c r="AA104" i="1" s="1"/>
  <c r="AB106" i="1" s="1"/>
  <c r="AB104" i="1" s="1"/>
  <c r="T165" i="1"/>
  <c r="T163" i="1" s="1"/>
  <c r="U165" i="1" s="1"/>
  <c r="U163" i="1" s="1"/>
  <c r="V165" i="1" s="1"/>
  <c r="V163" i="1" s="1"/>
  <c r="W165" i="1" s="1"/>
  <c r="W163" i="1" s="1"/>
  <c r="X165" i="1" s="1"/>
  <c r="X163" i="1" s="1"/>
  <c r="Y165" i="1" s="1"/>
  <c r="Y163" i="1" s="1"/>
  <c r="Z165" i="1" s="1"/>
  <c r="Z163" i="1" s="1"/>
  <c r="AA165" i="1" s="1"/>
  <c r="AA163" i="1" s="1"/>
  <c r="AB165" i="1" s="1"/>
  <c r="AB163" i="1" s="1"/>
  <c r="R132" i="1"/>
  <c r="R130" i="1" s="1"/>
  <c r="R141" i="1"/>
  <c r="R139" i="1" s="1"/>
  <c r="S141" i="1" s="1"/>
  <c r="S139" i="1" s="1"/>
  <c r="T141" i="1" s="1"/>
  <c r="T139" i="1" s="1"/>
  <c r="U141" i="1" s="1"/>
  <c r="U139" i="1" s="1"/>
  <c r="V141" i="1" s="1"/>
  <c r="V139" i="1" s="1"/>
  <c r="W141" i="1" s="1"/>
  <c r="W139" i="1" s="1"/>
  <c r="X141" i="1" s="1"/>
  <c r="X139" i="1" s="1"/>
  <c r="Y141" i="1" s="1"/>
  <c r="Y139" i="1" s="1"/>
  <c r="Z141" i="1" s="1"/>
  <c r="Z139" i="1" s="1"/>
  <c r="AA141" i="1" s="1"/>
  <c r="AA139" i="1" s="1"/>
  <c r="AB141" i="1" s="1"/>
  <c r="AB139" i="1" s="1"/>
  <c r="R135" i="1"/>
  <c r="R133" i="1" s="1"/>
  <c r="S135" i="1" s="1"/>
  <c r="S133" i="1" s="1"/>
  <c r="T135" i="1" s="1"/>
  <c r="T133" i="1" s="1"/>
  <c r="U135" i="1" s="1"/>
  <c r="U133" i="1" s="1"/>
  <c r="V135" i="1" s="1"/>
  <c r="V133" i="1" s="1"/>
  <c r="W135" i="1" s="1"/>
  <c r="W133" i="1" s="1"/>
  <c r="X135" i="1" s="1"/>
  <c r="X133" i="1" s="1"/>
  <c r="Y135" i="1" s="1"/>
  <c r="Y133" i="1" s="1"/>
  <c r="Z135" i="1" s="1"/>
  <c r="Z133" i="1" s="1"/>
  <c r="AA135" i="1" s="1"/>
  <c r="AA133" i="1" s="1"/>
  <c r="AB135" i="1" s="1"/>
  <c r="AB133" i="1" s="1"/>
  <c r="R118" i="1"/>
  <c r="R116" i="1" s="1"/>
  <c r="S118" i="1" s="1"/>
  <c r="S116" i="1" s="1"/>
  <c r="T118" i="1" s="1"/>
  <c r="T116" i="1" s="1"/>
  <c r="U118" i="1" s="1"/>
  <c r="U116" i="1" s="1"/>
  <c r="V118" i="1" s="1"/>
  <c r="V116" i="1" s="1"/>
  <c r="W118" i="1" s="1"/>
  <c r="W116" i="1" s="1"/>
  <c r="X118" i="1" s="1"/>
  <c r="X116" i="1" s="1"/>
  <c r="Y118" i="1" s="1"/>
  <c r="Y116" i="1" s="1"/>
  <c r="Z118" i="1" s="1"/>
  <c r="Z116" i="1" s="1"/>
  <c r="AA118" i="1" s="1"/>
  <c r="AA116" i="1" s="1"/>
  <c r="AB118" i="1" s="1"/>
  <c r="AB116" i="1" s="1"/>
  <c r="U129" i="1"/>
  <c r="U127" i="1" s="1"/>
  <c r="V129" i="1" s="1"/>
  <c r="V127" i="1" s="1"/>
  <c r="W129" i="1" s="1"/>
  <c r="W127" i="1" s="1"/>
  <c r="X129" i="1" s="1"/>
  <c r="X127" i="1" s="1"/>
  <c r="Y129" i="1" s="1"/>
  <c r="Y127" i="1" s="1"/>
  <c r="Z129" i="1" s="1"/>
  <c r="Z127" i="1" s="1"/>
  <c r="AA129" i="1" s="1"/>
  <c r="AA127" i="1" s="1"/>
  <c r="AB129" i="1" s="1"/>
  <c r="AB127" i="1" s="1"/>
  <c r="R126" i="1"/>
  <c r="R124" i="1" s="1"/>
  <c r="R138" i="1"/>
  <c r="R136" i="1" s="1"/>
  <c r="S68" i="1"/>
  <c r="S66" i="1" s="1"/>
  <c r="T103" i="1"/>
  <c r="T101" i="1" s="1"/>
  <c r="U103" i="1" s="1"/>
  <c r="U101" i="1" s="1"/>
  <c r="V103" i="1" s="1"/>
  <c r="V101" i="1" s="1"/>
  <c r="W103" i="1" s="1"/>
  <c r="W101" i="1" s="1"/>
  <c r="X103" i="1" s="1"/>
  <c r="X101" i="1" s="1"/>
  <c r="Y103" i="1" s="1"/>
  <c r="Y101" i="1" s="1"/>
  <c r="Z103" i="1" s="1"/>
  <c r="Z101" i="1" s="1"/>
  <c r="AA103" i="1" s="1"/>
  <c r="AA101" i="1" s="1"/>
  <c r="AB103" i="1" s="1"/>
  <c r="AB101" i="1" s="1"/>
  <c r="R100" i="1"/>
  <c r="R98" i="1" s="1"/>
  <c r="S100" i="1" s="1"/>
  <c r="S98" i="1" s="1"/>
  <c r="T100" i="1" s="1"/>
  <c r="T98" i="1" s="1"/>
  <c r="U100" i="1" s="1"/>
  <c r="U98" i="1" s="1"/>
  <c r="V100" i="1" s="1"/>
  <c r="V98" i="1" s="1"/>
  <c r="W100" i="1" s="1"/>
  <c r="W98" i="1" s="1"/>
  <c r="X100" i="1" s="1"/>
  <c r="X98" i="1" s="1"/>
  <c r="Y100" i="1" s="1"/>
  <c r="Y98" i="1" s="1"/>
  <c r="Z100" i="1" s="1"/>
  <c r="Z98" i="1" s="1"/>
  <c r="AA100" i="1" s="1"/>
  <c r="AA98" i="1" s="1"/>
  <c r="AB100" i="1" s="1"/>
  <c r="AB98" i="1" s="1"/>
  <c r="R94" i="1"/>
  <c r="R92" i="1" s="1"/>
  <c r="T82" i="1"/>
  <c r="T80" i="1" s="1"/>
  <c r="U82" i="1" s="1"/>
  <c r="U80" i="1" s="1"/>
  <c r="V82" i="1" s="1"/>
  <c r="V80" i="1" s="1"/>
  <c r="W82" i="1" s="1"/>
  <c r="W80" i="1" s="1"/>
  <c r="X82" i="1" s="1"/>
  <c r="X80" i="1" s="1"/>
  <c r="Y82" i="1" s="1"/>
  <c r="Y80" i="1" s="1"/>
  <c r="Z82" i="1" s="1"/>
  <c r="Z80" i="1" s="1"/>
  <c r="AA82" i="1" s="1"/>
  <c r="AA80" i="1" s="1"/>
  <c r="AB82" i="1" s="1"/>
  <c r="AB80" i="1" s="1"/>
  <c r="R71" i="1"/>
  <c r="R69" i="1" s="1"/>
  <c r="R68" i="1"/>
  <c r="R66" i="1" s="1"/>
  <c r="R65" i="1"/>
  <c r="R63" i="1" s="1"/>
  <c r="T129" i="1"/>
  <c r="T127" i="1" s="1"/>
  <c r="S103" i="1"/>
  <c r="S101" i="1" s="1"/>
  <c r="S88" i="1"/>
  <c r="S86" i="1" s="1"/>
  <c r="T88" i="1" s="1"/>
  <c r="T86" i="1" s="1"/>
  <c r="U88" i="1" s="1"/>
  <c r="U86" i="1" s="1"/>
  <c r="V88" i="1" s="1"/>
  <c r="V86" i="1" s="1"/>
  <c r="W88" i="1" s="1"/>
  <c r="W86" i="1" s="1"/>
  <c r="X88" i="1" s="1"/>
  <c r="X86" i="1" s="1"/>
  <c r="Y88" i="1" s="1"/>
  <c r="Y86" i="1" s="1"/>
  <c r="Z88" i="1" s="1"/>
  <c r="Z86" i="1" s="1"/>
  <c r="AA88" i="1" s="1"/>
  <c r="AA86" i="1" s="1"/>
  <c r="AB88" i="1" s="1"/>
  <c r="AB86" i="1" s="1"/>
  <c r="S82" i="1"/>
  <c r="S80" i="1" s="1"/>
  <c r="R97" i="1"/>
  <c r="R95" i="1" s="1"/>
  <c r="S97" i="1" s="1"/>
  <c r="S95" i="1" s="1"/>
  <c r="R88" i="1"/>
  <c r="R86" i="1" s="1"/>
  <c r="R82" i="1"/>
  <c r="R80" i="1" s="1"/>
  <c r="R77" i="1"/>
  <c r="R75" i="1" s="1"/>
  <c r="S115" i="1"/>
  <c r="S113" i="1" s="1"/>
  <c r="T115" i="1" s="1"/>
  <c r="T113" i="1" s="1"/>
  <c r="U115" i="1" s="1"/>
  <c r="U113" i="1" s="1"/>
  <c r="V115" i="1" s="1"/>
  <c r="V113" i="1" s="1"/>
  <c r="W115" i="1" s="1"/>
  <c r="W113" i="1" s="1"/>
  <c r="X115" i="1" s="1"/>
  <c r="X113" i="1" s="1"/>
  <c r="Y115" i="1" s="1"/>
  <c r="Y113" i="1" s="1"/>
  <c r="Z115" i="1" s="1"/>
  <c r="Z113" i="1" s="1"/>
  <c r="AA115" i="1" s="1"/>
  <c r="AA113" i="1" s="1"/>
  <c r="AB115" i="1" s="1"/>
  <c r="AB113" i="1" s="1"/>
  <c r="T68" i="1"/>
  <c r="T66" i="1" s="1"/>
  <c r="R62" i="1"/>
  <c r="R60" i="1" s="1"/>
  <c r="S62" i="1" s="1"/>
  <c r="S60" i="1" s="1"/>
  <c r="T62" i="1" s="1"/>
  <c r="T60" i="1" s="1"/>
  <c r="U62" i="1" s="1"/>
  <c r="U60" i="1" s="1"/>
  <c r="V62" i="1" s="1"/>
  <c r="V60" i="1" s="1"/>
  <c r="W62" i="1" s="1"/>
  <c r="W60" i="1" s="1"/>
  <c r="X62" i="1" s="1"/>
  <c r="X60" i="1" s="1"/>
  <c r="Y62" i="1" s="1"/>
  <c r="Y60" i="1" s="1"/>
  <c r="Z62" i="1" s="1"/>
  <c r="Z60" i="1" s="1"/>
  <c r="AA62" i="1" s="1"/>
  <c r="AA60" i="1" s="1"/>
  <c r="AB62" i="1" s="1"/>
  <c r="AB60" i="1" s="1"/>
  <c r="S47" i="1"/>
  <c r="S45" i="1" s="1"/>
  <c r="T47" i="1" s="1"/>
  <c r="T45" i="1" s="1"/>
  <c r="U47" i="1" s="1"/>
  <c r="U45" i="1" s="1"/>
  <c r="V47" i="1" s="1"/>
  <c r="V45" i="1" s="1"/>
  <c r="W47" i="1" s="1"/>
  <c r="W45" i="1" s="1"/>
  <c r="X47" i="1" s="1"/>
  <c r="X45" i="1" s="1"/>
  <c r="Y47" i="1" s="1"/>
  <c r="Y45" i="1" s="1"/>
  <c r="Z47" i="1" s="1"/>
  <c r="Z45" i="1" s="1"/>
  <c r="AA47" i="1" s="1"/>
  <c r="AA45" i="1" s="1"/>
  <c r="AB47" i="1" s="1"/>
  <c r="AB45" i="1" s="1"/>
  <c r="S56" i="1"/>
  <c r="S54" i="1" s="1"/>
  <c r="T56" i="1" s="1"/>
  <c r="T54" i="1" s="1"/>
  <c r="U56" i="1" s="1"/>
  <c r="U54" i="1" s="1"/>
  <c r="V56" i="1" s="1"/>
  <c r="V54" i="1" s="1"/>
  <c r="W56" i="1" s="1"/>
  <c r="W54" i="1" s="1"/>
  <c r="X56" i="1" s="1"/>
  <c r="X54" i="1" s="1"/>
  <c r="Y56" i="1" s="1"/>
  <c r="Y54" i="1" s="1"/>
  <c r="Z56" i="1" s="1"/>
  <c r="Z54" i="1" s="1"/>
  <c r="AA56" i="1" s="1"/>
  <c r="AA54" i="1" s="1"/>
  <c r="AB56" i="1" s="1"/>
  <c r="AB54" i="1" s="1"/>
  <c r="R47" i="1"/>
  <c r="R45" i="1" s="1"/>
  <c r="S44" i="1"/>
  <c r="S42" i="1" s="1"/>
  <c r="T44" i="1" s="1"/>
  <c r="T42" i="1" s="1"/>
  <c r="U44" i="1" s="1"/>
  <c r="U42" i="1" s="1"/>
  <c r="V44" i="1" s="1"/>
  <c r="V42" i="1" s="1"/>
  <c r="W44" i="1" s="1"/>
  <c r="W42" i="1" s="1"/>
  <c r="X44" i="1" s="1"/>
  <c r="X42" i="1" s="1"/>
  <c r="Y44" i="1" s="1"/>
  <c r="Y42" i="1" s="1"/>
  <c r="Z44" i="1" s="1"/>
  <c r="Z42" i="1" s="1"/>
  <c r="AA44" i="1" s="1"/>
  <c r="AA42" i="1" s="1"/>
  <c r="AB44" i="1" s="1"/>
  <c r="AB42" i="1" s="1"/>
  <c r="R109" i="1"/>
  <c r="R107" i="1" s="1"/>
  <c r="S109" i="1" s="1"/>
  <c r="S107" i="1" s="1"/>
  <c r="T109" i="1" s="1"/>
  <c r="T107" i="1" s="1"/>
  <c r="U109" i="1" s="1"/>
  <c r="U107" i="1" s="1"/>
  <c r="V109" i="1" s="1"/>
  <c r="V107" i="1" s="1"/>
  <c r="W109" i="1" s="1"/>
  <c r="W107" i="1" s="1"/>
  <c r="X109" i="1" s="1"/>
  <c r="X107" i="1" s="1"/>
  <c r="Y109" i="1" s="1"/>
  <c r="Y107" i="1" s="1"/>
  <c r="Z109" i="1" s="1"/>
  <c r="Z107" i="1" s="1"/>
  <c r="AA109" i="1" s="1"/>
  <c r="AA107" i="1" s="1"/>
  <c r="AB109" i="1" s="1"/>
  <c r="AB107" i="1" s="1"/>
  <c r="R56" i="1"/>
  <c r="R54" i="1" s="1"/>
  <c r="R44" i="1"/>
  <c r="R42" i="1" s="1"/>
  <c r="R85" i="1"/>
  <c r="R83" i="1" s="1"/>
  <c r="S85" i="1" s="1"/>
  <c r="S83" i="1" s="1"/>
  <c r="R53" i="1"/>
  <c r="R51" i="1" s="1"/>
  <c r="S53" i="1" s="1"/>
  <c r="S51" i="1" s="1"/>
  <c r="T53" i="1" s="1"/>
  <c r="T51" i="1" s="1"/>
  <c r="U53" i="1" s="1"/>
  <c r="U51" i="1" s="1"/>
  <c r="V53" i="1" s="1"/>
  <c r="V51" i="1" s="1"/>
  <c r="W53" i="1" s="1"/>
  <c r="W51" i="1" s="1"/>
  <c r="X53" i="1" s="1"/>
  <c r="X51" i="1" s="1"/>
  <c r="Y53" i="1" s="1"/>
  <c r="Y51" i="1" s="1"/>
  <c r="Z53" i="1" s="1"/>
  <c r="Z51" i="1" s="1"/>
  <c r="AA53" i="1" s="1"/>
  <c r="AA51" i="1" s="1"/>
  <c r="AB53" i="1" s="1"/>
  <c r="AB51" i="1" s="1"/>
  <c r="R59" i="1"/>
  <c r="R57" i="1" s="1"/>
  <c r="S59" i="1" s="1"/>
  <c r="S57" i="1" s="1"/>
  <c r="R50" i="1"/>
  <c r="R48" i="1" s="1"/>
  <c r="S50" i="1" s="1"/>
  <c r="S48" i="1" s="1"/>
  <c r="T50" i="1" s="1"/>
  <c r="T48" i="1" s="1"/>
  <c r="U50" i="1" s="1"/>
  <c r="U48" i="1" s="1"/>
  <c r="V50" i="1" s="1"/>
  <c r="V48" i="1" s="1"/>
  <c r="W50" i="1" s="1"/>
  <c r="W48" i="1" s="1"/>
  <c r="X50" i="1" s="1"/>
  <c r="X48" i="1" s="1"/>
  <c r="Y50" i="1" s="1"/>
  <c r="Y48" i="1" s="1"/>
  <c r="Z50" i="1" s="1"/>
  <c r="Z48" i="1" s="1"/>
  <c r="AA50" i="1" s="1"/>
  <c r="AA48" i="1" s="1"/>
  <c r="AB50" i="1" s="1"/>
  <c r="AB48" i="1" s="1"/>
  <c r="R36" i="1"/>
  <c r="R34" i="1" s="1"/>
  <c r="U68" i="1"/>
  <c r="U66" i="1" s="1"/>
  <c r="V68" i="1" s="1"/>
  <c r="V66" i="1" s="1"/>
  <c r="W68" i="1" s="1"/>
  <c r="W66" i="1" s="1"/>
  <c r="X68" i="1" s="1"/>
  <c r="X66" i="1" s="1"/>
  <c r="Y68" i="1" s="1"/>
  <c r="Y66" i="1" s="1"/>
  <c r="Z68" i="1" s="1"/>
  <c r="Z66" i="1" s="1"/>
  <c r="AA68" i="1" s="1"/>
  <c r="AA66" i="1" s="1"/>
  <c r="AB68" i="1" s="1"/>
  <c r="AB66" i="1" s="1"/>
  <c r="S36" i="1"/>
  <c r="S34" i="1" s="1"/>
  <c r="T36" i="1" s="1"/>
  <c r="T34" i="1" s="1"/>
  <c r="U36" i="1" s="1"/>
  <c r="U34" i="1" s="1"/>
  <c r="V36" i="1" s="1"/>
  <c r="V34" i="1" s="1"/>
  <c r="W36" i="1" s="1"/>
  <c r="W34" i="1" s="1"/>
  <c r="X36" i="1" s="1"/>
  <c r="X34" i="1" s="1"/>
  <c r="Y36" i="1" s="1"/>
  <c r="Y34" i="1" s="1"/>
  <c r="Z36" i="1" s="1"/>
  <c r="Z34" i="1" s="1"/>
  <c r="AA36" i="1" s="1"/>
  <c r="AA34" i="1" s="1"/>
  <c r="AB36" i="1" s="1"/>
  <c r="AB34" i="1" s="1"/>
  <c r="R33" i="1"/>
  <c r="R31" i="1" s="1"/>
  <c r="S21" i="1"/>
  <c r="S19" i="1" s="1"/>
  <c r="T21" i="1" s="1"/>
  <c r="T19" i="1" s="1"/>
  <c r="U21" i="1" s="1"/>
  <c r="U19" i="1" s="1"/>
  <c r="V21" i="1" s="1"/>
  <c r="V19" i="1" s="1"/>
  <c r="W21" i="1" s="1"/>
  <c r="W19" i="1" s="1"/>
  <c r="X21" i="1" s="1"/>
  <c r="X19" i="1" s="1"/>
  <c r="Y21" i="1" s="1"/>
  <c r="Y19" i="1" s="1"/>
  <c r="Z21" i="1" s="1"/>
  <c r="Z19" i="1" s="1"/>
  <c r="AA21" i="1" s="1"/>
  <c r="AA19" i="1" s="1"/>
  <c r="AB21" i="1" s="1"/>
  <c r="AB19" i="1" s="1"/>
  <c r="R74" i="1"/>
  <c r="R72" i="1" s="1"/>
  <c r="S74" i="1" s="1"/>
  <c r="S72" i="1" s="1"/>
  <c r="T74" i="1" s="1"/>
  <c r="T72" i="1" s="1"/>
  <c r="U74" i="1" s="1"/>
  <c r="U72" i="1" s="1"/>
  <c r="V74" i="1" s="1"/>
  <c r="V72" i="1" s="1"/>
  <c r="W74" i="1" s="1"/>
  <c r="W72" i="1" s="1"/>
  <c r="X74" i="1" s="1"/>
  <c r="X72" i="1" s="1"/>
  <c r="Y74" i="1" s="1"/>
  <c r="Y72" i="1" s="1"/>
  <c r="Z74" i="1" s="1"/>
  <c r="Z72" i="1" s="1"/>
  <c r="AA74" i="1" s="1"/>
  <c r="AA72" i="1" s="1"/>
  <c r="AB74" i="1" s="1"/>
  <c r="AB72" i="1" s="1"/>
  <c r="R21" i="1"/>
  <c r="R19" i="1" s="1"/>
  <c r="S18" i="1"/>
  <c r="S16" i="1" s="1"/>
  <c r="T18" i="1" s="1"/>
  <c r="T16" i="1" s="1"/>
  <c r="U18" i="1" s="1"/>
  <c r="U16" i="1" s="1"/>
  <c r="V18" i="1" s="1"/>
  <c r="V16" i="1" s="1"/>
  <c r="W18" i="1" s="1"/>
  <c r="W16" i="1" s="1"/>
  <c r="X18" i="1" s="1"/>
  <c r="X16" i="1" s="1"/>
  <c r="Y18" i="1" s="1"/>
  <c r="Y16" i="1" s="1"/>
  <c r="Z18" i="1" s="1"/>
  <c r="Z16" i="1" s="1"/>
  <c r="AA18" i="1" s="1"/>
  <c r="AA16" i="1" s="1"/>
  <c r="AB18" i="1" s="1"/>
  <c r="AB16" i="1" s="1"/>
  <c r="R18" i="1"/>
  <c r="R16" i="1" s="1"/>
  <c r="R12" i="1"/>
  <c r="R10" i="1" s="1"/>
  <c r="R27" i="1"/>
  <c r="R25" i="1" s="1"/>
  <c r="S27" i="1" s="1"/>
  <c r="S25" i="1" s="1"/>
  <c r="T27" i="1" s="1"/>
  <c r="T25" i="1" s="1"/>
  <c r="U27" i="1" s="1"/>
  <c r="U25" i="1" s="1"/>
  <c r="V27" i="1" s="1"/>
  <c r="V25" i="1" s="1"/>
  <c r="W27" i="1" s="1"/>
  <c r="W25" i="1" s="1"/>
  <c r="X27" i="1" s="1"/>
  <c r="X25" i="1" s="1"/>
  <c r="Y27" i="1" s="1"/>
  <c r="Y25" i="1" s="1"/>
  <c r="Z27" i="1" s="1"/>
  <c r="Z25" i="1" s="1"/>
  <c r="AA27" i="1" s="1"/>
  <c r="AA25" i="1" s="1"/>
  <c r="AB27" i="1" s="1"/>
  <c r="AB25" i="1" s="1"/>
  <c r="S24" i="1"/>
  <c r="S22" i="1" s="1"/>
  <c r="T24" i="1" s="1"/>
  <c r="T22" i="1" s="1"/>
  <c r="U24" i="1" s="1"/>
  <c r="U22" i="1" s="1"/>
  <c r="V24" i="1" s="1"/>
  <c r="V22" i="1" s="1"/>
  <c r="W24" i="1" s="1"/>
  <c r="W22" i="1" s="1"/>
  <c r="X24" i="1" s="1"/>
  <c r="X22" i="1" s="1"/>
  <c r="Y24" i="1" s="1"/>
  <c r="Y22" i="1" s="1"/>
  <c r="Z24" i="1" s="1"/>
  <c r="Z22" i="1" s="1"/>
  <c r="AA24" i="1" s="1"/>
  <c r="AA22" i="1" s="1"/>
  <c r="AB24" i="1" s="1"/>
  <c r="AB22" i="1" s="1"/>
  <c r="R39" i="1"/>
  <c r="R37" i="1" s="1"/>
  <c r="R24" i="1"/>
  <c r="R22" i="1" s="1"/>
  <c r="R91" i="1"/>
  <c r="R89" i="1" s="1"/>
  <c r="S91" i="1" s="1"/>
  <c r="S89" i="1" s="1"/>
  <c r="T91" i="1" s="1"/>
  <c r="T89" i="1" s="1"/>
  <c r="U91" i="1" s="1"/>
  <c r="U89" i="1" s="1"/>
  <c r="V91" i="1" s="1"/>
  <c r="V89" i="1" s="1"/>
  <c r="W91" i="1" s="1"/>
  <c r="W89" i="1" s="1"/>
  <c r="X91" i="1" s="1"/>
  <c r="X89" i="1" s="1"/>
  <c r="Y91" i="1" s="1"/>
  <c r="Y89" i="1" s="1"/>
  <c r="Z91" i="1" s="1"/>
  <c r="Z89" i="1" s="1"/>
  <c r="AA91" i="1" s="1"/>
  <c r="AA89" i="1" s="1"/>
  <c r="AB91" i="1" s="1"/>
  <c r="AB89" i="1" s="1"/>
  <c r="S30" i="1"/>
  <c r="S28" i="1" s="1"/>
  <c r="T30" i="1" s="1"/>
  <c r="T28" i="1" s="1"/>
  <c r="U30" i="1" s="1"/>
  <c r="U28" i="1" s="1"/>
  <c r="V30" i="1" s="1"/>
  <c r="V28" i="1" s="1"/>
  <c r="W30" i="1" s="1"/>
  <c r="W28" i="1" s="1"/>
  <c r="X30" i="1" s="1"/>
  <c r="X28" i="1" s="1"/>
  <c r="Y30" i="1" s="1"/>
  <c r="Y28" i="1" s="1"/>
  <c r="Z30" i="1" s="1"/>
  <c r="Z28" i="1" s="1"/>
  <c r="AA30" i="1" s="1"/>
  <c r="AA28" i="1" s="1"/>
  <c r="AB30" i="1" s="1"/>
  <c r="AB28" i="1" s="1"/>
  <c r="R15" i="1"/>
  <c r="R13" i="1" s="1"/>
  <c r="S9" i="1"/>
  <c r="S7" i="1" s="1"/>
  <c r="EG16" i="1"/>
  <c r="S33" i="1"/>
  <c r="S31" i="1" s="1"/>
  <c r="T33" i="1" s="1"/>
  <c r="T31" i="1" s="1"/>
  <c r="U33" i="1" s="1"/>
  <c r="U31" i="1" s="1"/>
  <c r="V33" i="1" s="1"/>
  <c r="V31" i="1" s="1"/>
  <c r="W33" i="1" s="1"/>
  <c r="W31" i="1" s="1"/>
  <c r="X33" i="1" s="1"/>
  <c r="X31" i="1" s="1"/>
  <c r="Y33" i="1" s="1"/>
  <c r="Y31" i="1" s="1"/>
  <c r="Z33" i="1" s="1"/>
  <c r="Z31" i="1" s="1"/>
  <c r="AA33" i="1" s="1"/>
  <c r="AA31" i="1" s="1"/>
  <c r="AB33" i="1" s="1"/>
  <c r="AB31" i="1" s="1"/>
  <c r="T9" i="1"/>
  <c r="T7" i="1" s="1"/>
  <c r="U9" i="1" s="1"/>
  <c r="U7" i="1" s="1"/>
  <c r="V9" i="1" s="1"/>
  <c r="V7" i="1" s="1"/>
  <c r="W9" i="1" s="1"/>
  <c r="W7" i="1" s="1"/>
  <c r="X9" i="1" s="1"/>
  <c r="X7" i="1" s="1"/>
  <c r="Y9" i="1" s="1"/>
  <c r="Y7" i="1" s="1"/>
  <c r="Z9" i="1" s="1"/>
  <c r="Z7" i="1" s="1"/>
  <c r="AA9" i="1" s="1"/>
  <c r="AA7" i="1" s="1"/>
  <c r="AB9" i="1" s="1"/>
  <c r="AB7" i="1" s="1"/>
  <c r="BP229" i="1"/>
  <c r="BT229" i="1" s="1"/>
  <c r="BU229" i="1" s="1"/>
  <c r="EM16" i="1"/>
  <c r="AT34" i="1"/>
  <c r="AR34" i="1"/>
  <c r="AL22" i="1"/>
  <c r="AF54" i="1"/>
  <c r="BO54" i="1"/>
  <c r="EW54" i="1" s="1"/>
  <c r="BR22" i="1"/>
  <c r="AR28" i="1"/>
  <c r="BV231" i="1"/>
  <c r="BU231" i="1"/>
  <c r="BQ54" i="1"/>
  <c r="FB23" i="1" s="1"/>
  <c r="BV240" i="1"/>
  <c r="BU240" i="1"/>
  <c r="AR13" i="1"/>
  <c r="AR22" i="1"/>
  <c r="AL25" i="1"/>
  <c r="N26" i="1"/>
  <c r="Q40" i="1"/>
  <c r="K174" i="1"/>
  <c r="J41" i="1"/>
  <c r="AS26" i="1"/>
  <c r="BQ37" i="1"/>
  <c r="L174" i="1"/>
  <c r="L41" i="1"/>
  <c r="AK41" i="1" s="1"/>
  <c r="EY54" i="1"/>
  <c r="EZ23" i="1" s="1"/>
  <c r="BQ57" i="1"/>
  <c r="FB24" i="1" s="1"/>
  <c r="AL34" i="1"/>
  <c r="BO75" i="1"/>
  <c r="EW75" i="1" s="1"/>
  <c r="EY75" i="1" s="1"/>
  <c r="EZ30" i="1" s="1"/>
  <c r="BO86" i="1"/>
  <c r="EW86" i="1" s="1"/>
  <c r="EY86" i="1" s="1"/>
  <c r="EZ34" i="1" s="1"/>
  <c r="BQ80" i="1"/>
  <c r="FB32" i="1" s="1"/>
  <c r="AC98" i="1"/>
  <c r="O98" i="1" s="1"/>
  <c r="L188" i="1"/>
  <c r="L123" i="1"/>
  <c r="AK123" i="1" s="1"/>
  <c r="Q78" i="1"/>
  <c r="P80" i="1"/>
  <c r="N80" i="1"/>
  <c r="AJ220" i="1"/>
  <c r="G197" i="1"/>
  <c r="CC9" i="1" s="1"/>
  <c r="AR69" i="1"/>
  <c r="AR78" i="1" s="1"/>
  <c r="CX9" i="1" s="1"/>
  <c r="AS63" i="1"/>
  <c r="AL63" i="1"/>
  <c r="EY72" i="1"/>
  <c r="EZ29" i="1" s="1"/>
  <c r="AU75" i="1"/>
  <c r="AK79" i="1"/>
  <c r="AU86" i="1"/>
  <c r="P92" i="1"/>
  <c r="N92" i="1"/>
  <c r="EW66" i="1"/>
  <c r="EY66" i="1" s="1"/>
  <c r="EZ27" i="1" s="1"/>
  <c r="AT92" i="1"/>
  <c r="AR92" i="1"/>
  <c r="AQ122" i="1"/>
  <c r="AS92" i="1"/>
  <c r="AJ95" i="1"/>
  <c r="AC107" i="1"/>
  <c r="O107" i="1" s="1"/>
  <c r="I107" i="1" s="1"/>
  <c r="AR107" i="1"/>
  <c r="AU116" i="1"/>
  <c r="AL95" i="1"/>
  <c r="BQ98" i="1"/>
  <c r="FB38" i="1" s="1"/>
  <c r="AU139" i="1"/>
  <c r="AS80" i="1"/>
  <c r="AR104" i="1"/>
  <c r="BP110" i="1"/>
  <c r="AU113" i="1"/>
  <c r="AT80" i="1"/>
  <c r="AJ92" i="1"/>
  <c r="BQ110" i="1"/>
  <c r="FB42" i="1" s="1"/>
  <c r="Q122" i="1"/>
  <c r="BO119" i="1"/>
  <c r="EW119" i="1" s="1"/>
  <c r="EY119" i="1" s="1"/>
  <c r="EZ45" i="1" s="1"/>
  <c r="AC130" i="1"/>
  <c r="O130" i="1" s="1"/>
  <c r="I130" i="1" s="1"/>
  <c r="BR80" i="1"/>
  <c r="AQ172" i="1"/>
  <c r="AC148" i="1"/>
  <c r="O148" i="1" s="1"/>
  <c r="I148" i="1" s="1"/>
  <c r="AZ210" i="1"/>
  <c r="G282" i="1"/>
  <c r="I282" i="1" s="1"/>
  <c r="L282" i="1" s="1"/>
  <c r="AT154" i="1"/>
  <c r="AR154" i="1"/>
  <c r="AU169" i="1"/>
  <c r="EM60" i="1" s="1"/>
  <c r="AO122" i="1"/>
  <c r="AO174" i="1" s="1"/>
  <c r="AR127" i="1"/>
  <c r="N133" i="1"/>
  <c r="AC142" i="1"/>
  <c r="O142" i="1" s="1"/>
  <c r="I142" i="1" s="1"/>
  <c r="AR133" i="1"/>
  <c r="AY212" i="1"/>
  <c r="BI217" i="1"/>
  <c r="AY217" i="1" s="1"/>
  <c r="BL212" i="1"/>
  <c r="AZ212" i="1" s="1"/>
  <c r="AL145" i="1"/>
  <c r="AJ145" i="1"/>
  <c r="Q172" i="1"/>
  <c r="BO160" i="1"/>
  <c r="EW160" i="1" s="1"/>
  <c r="EY160" i="1" s="1"/>
  <c r="EZ59" i="1" s="1"/>
  <c r="BP169" i="1"/>
  <c r="AT145" i="1"/>
  <c r="AR145" i="1"/>
  <c r="L204" i="1"/>
  <c r="M200" i="1"/>
  <c r="N151" i="1"/>
  <c r="EP163" i="1"/>
  <c r="EJ13" i="1" l="1"/>
  <c r="T85" i="1"/>
  <c r="T83" i="1" s="1"/>
  <c r="U85" i="1" s="1"/>
  <c r="U83" i="1" s="1"/>
  <c r="V85" i="1" s="1"/>
  <c r="V83" i="1" s="1"/>
  <c r="W85" i="1" s="1"/>
  <c r="W83" i="1" s="1"/>
  <c r="X85" i="1" s="1"/>
  <c r="X83" i="1" s="1"/>
  <c r="Y85" i="1" s="1"/>
  <c r="Y83" i="1" s="1"/>
  <c r="Z85" i="1" s="1"/>
  <c r="Z83" i="1" s="1"/>
  <c r="AA85" i="1" s="1"/>
  <c r="AA83" i="1" s="1"/>
  <c r="AB85" i="1" s="1"/>
  <c r="AB83" i="1" s="1"/>
  <c r="AE142" i="1"/>
  <c r="AD142" i="1"/>
  <c r="AM142" i="1"/>
  <c r="EJ48" i="1"/>
  <c r="BO110" i="1"/>
  <c r="EW110" i="1" s="1"/>
  <c r="EY110" i="1" s="1"/>
  <c r="EZ42" i="1" s="1"/>
  <c r="FA42" i="1"/>
  <c r="DF9" i="1"/>
  <c r="AF173" i="1"/>
  <c r="AK173" i="1" s="1"/>
  <c r="M204" i="1"/>
  <c r="DN9" i="1"/>
  <c r="P34" i="1"/>
  <c r="N34" i="1"/>
  <c r="EJ55" i="1"/>
  <c r="N63" i="1"/>
  <c r="P63" i="1"/>
  <c r="BP246" i="1"/>
  <c r="BT246" i="1" s="1"/>
  <c r="EM33" i="1"/>
  <c r="P22" i="1"/>
  <c r="N22" i="1"/>
  <c r="AM130" i="1"/>
  <c r="AE130" i="1"/>
  <c r="AD130" i="1"/>
  <c r="FB17" i="1"/>
  <c r="BO37" i="1"/>
  <c r="EW37" i="1" s="1"/>
  <c r="EY37" i="1" s="1"/>
  <c r="EZ17" i="1" s="1"/>
  <c r="BO169" i="1"/>
  <c r="EW169" i="1" s="1"/>
  <c r="EY169" i="1" s="1"/>
  <c r="EZ62" i="1" s="1"/>
  <c r="FA62" i="1"/>
  <c r="N95" i="1"/>
  <c r="P95" i="1"/>
  <c r="EJ39" i="1"/>
  <c r="AR172" i="1"/>
  <c r="P145" i="1"/>
  <c r="N145" i="1"/>
  <c r="EJ46" i="1"/>
  <c r="AC51" i="1"/>
  <c r="O51" i="1" s="1"/>
  <c r="I52" i="1" s="1"/>
  <c r="S15" i="1"/>
  <c r="S13" i="1" s="1"/>
  <c r="T15" i="1" s="1"/>
  <c r="T13" i="1" s="1"/>
  <c r="U15" i="1" s="1"/>
  <c r="U13" i="1" s="1"/>
  <c r="V15" i="1" s="1"/>
  <c r="V13" i="1" s="1"/>
  <c r="W15" i="1" s="1"/>
  <c r="W13" i="1" s="1"/>
  <c r="X15" i="1" s="1"/>
  <c r="X13" i="1" s="1"/>
  <c r="Y15" i="1" s="1"/>
  <c r="Y13" i="1" s="1"/>
  <c r="Z15" i="1" s="1"/>
  <c r="Z13" i="1" s="1"/>
  <c r="AA15" i="1" s="1"/>
  <c r="AA13" i="1" s="1"/>
  <c r="AB15" i="1" s="1"/>
  <c r="AB13" i="1" s="1"/>
  <c r="AC16" i="1"/>
  <c r="O16" i="1" s="1"/>
  <c r="I16" i="1" s="1"/>
  <c r="EJ15" i="1"/>
  <c r="EJ52" i="1"/>
  <c r="BP263" i="1"/>
  <c r="BT263" i="1" s="1"/>
  <c r="EM50" i="1"/>
  <c r="EJ35" i="1"/>
  <c r="AR122" i="1"/>
  <c r="I98" i="1"/>
  <c r="AC7" i="1"/>
  <c r="AM148" i="1"/>
  <c r="AE148" i="1"/>
  <c r="AD148" i="1"/>
  <c r="EJ28" i="1"/>
  <c r="BL217" i="1"/>
  <c r="AZ217" i="1" s="1"/>
  <c r="AE107" i="1"/>
  <c r="AD107" i="1"/>
  <c r="AM107" i="1"/>
  <c r="N25" i="1"/>
  <c r="P25" i="1"/>
  <c r="T59" i="1"/>
  <c r="T57" i="1" s="1"/>
  <c r="U59" i="1" s="1"/>
  <c r="U57" i="1" s="1"/>
  <c r="V59" i="1" s="1"/>
  <c r="V57" i="1" s="1"/>
  <c r="W59" i="1" s="1"/>
  <c r="W57" i="1" s="1"/>
  <c r="X59" i="1" s="1"/>
  <c r="X57" i="1" s="1"/>
  <c r="Y59" i="1" s="1"/>
  <c r="Y57" i="1" s="1"/>
  <c r="Z59" i="1" s="1"/>
  <c r="Z57" i="1" s="1"/>
  <c r="AA59" i="1" s="1"/>
  <c r="AA57" i="1" s="1"/>
  <c r="AB59" i="1" s="1"/>
  <c r="AB57" i="1" s="1"/>
  <c r="T97" i="1"/>
  <c r="T95" i="1" s="1"/>
  <c r="U97" i="1" s="1"/>
  <c r="U95" i="1" s="1"/>
  <c r="V97" i="1" s="1"/>
  <c r="V95" i="1" s="1"/>
  <c r="W97" i="1" s="1"/>
  <c r="W95" i="1" s="1"/>
  <c r="X97" i="1" s="1"/>
  <c r="X95" i="1" s="1"/>
  <c r="Y97" i="1" s="1"/>
  <c r="Y95" i="1" s="1"/>
  <c r="Z97" i="1" s="1"/>
  <c r="Z95" i="1" s="1"/>
  <c r="AA97" i="1" s="1"/>
  <c r="AA95" i="1" s="1"/>
  <c r="AB97" i="1" s="1"/>
  <c r="AB95" i="1" s="1"/>
  <c r="AC95" i="1"/>
  <c r="O95" i="1" s="1"/>
  <c r="I96" i="1" s="1"/>
  <c r="T121" i="1"/>
  <c r="T119" i="1" s="1"/>
  <c r="T171" i="1"/>
  <c r="T169" i="1" s="1"/>
  <c r="EJ17" i="1"/>
  <c r="BV229" i="1"/>
  <c r="AR40" i="1"/>
  <c r="EJ8" i="1"/>
  <c r="R40" i="1"/>
  <c r="AQ174" i="1"/>
  <c r="CP9" i="1"/>
  <c r="BP256" i="1"/>
  <c r="BT256" i="1" s="1"/>
  <c r="EM43" i="1"/>
  <c r="AC25" i="1"/>
  <c r="O25" i="1" s="1"/>
  <c r="I27" i="1" s="1"/>
  <c r="AC22" i="1"/>
  <c r="O22" i="1" s="1"/>
  <c r="I23" i="1" s="1"/>
  <c r="S12" i="1"/>
  <c r="S10" i="1" s="1"/>
  <c r="T12" i="1" s="1"/>
  <c r="T10" i="1" s="1"/>
  <c r="U12" i="1" s="1"/>
  <c r="U10" i="1" s="1"/>
  <c r="V12" i="1" s="1"/>
  <c r="V10" i="1" s="1"/>
  <c r="W12" i="1" s="1"/>
  <c r="W10" i="1" s="1"/>
  <c r="X12" i="1" s="1"/>
  <c r="X10" i="1" s="1"/>
  <c r="Y12" i="1" s="1"/>
  <c r="Y10" i="1" s="1"/>
  <c r="Z12" i="1" s="1"/>
  <c r="Z10" i="1" s="1"/>
  <c r="AA12" i="1" s="1"/>
  <c r="AA10" i="1" s="1"/>
  <c r="AB12" i="1" s="1"/>
  <c r="AB10" i="1" s="1"/>
  <c r="S126" i="1"/>
  <c r="S124" i="1" s="1"/>
  <c r="T126" i="1" s="1"/>
  <c r="T124" i="1" s="1"/>
  <c r="U126" i="1" s="1"/>
  <c r="U124" i="1" s="1"/>
  <c r="V126" i="1" s="1"/>
  <c r="V124" i="1" s="1"/>
  <c r="W126" i="1" s="1"/>
  <c r="W124" i="1" s="1"/>
  <c r="X126" i="1" s="1"/>
  <c r="X124" i="1" s="1"/>
  <c r="Y126" i="1" s="1"/>
  <c r="Y124" i="1" s="1"/>
  <c r="Z126" i="1" s="1"/>
  <c r="Z124" i="1" s="1"/>
  <c r="AA126" i="1" s="1"/>
  <c r="AA124" i="1" s="1"/>
  <c r="AB126" i="1" s="1"/>
  <c r="AB124" i="1" s="1"/>
  <c r="AC104" i="1"/>
  <c r="O104" i="1" s="1"/>
  <c r="I104" i="1" s="1"/>
  <c r="AC151" i="1"/>
  <c r="O151" i="1" s="1"/>
  <c r="I152" i="1" s="1"/>
  <c r="R172" i="1"/>
  <c r="EJ12" i="1"/>
  <c r="BP255" i="1"/>
  <c r="BT255" i="1" s="1"/>
  <c r="EM42" i="1"/>
  <c r="EJ40" i="1"/>
  <c r="BK210" i="1"/>
  <c r="N187" i="1"/>
  <c r="AN191" i="1"/>
  <c r="CA9" i="1" s="1"/>
  <c r="BE191" i="1"/>
  <c r="BU225" i="1"/>
  <c r="BU227" i="1" s="1"/>
  <c r="BG218" i="1"/>
  <c r="L175" i="1"/>
  <c r="BW9" i="1"/>
  <c r="BY9" i="1" s="1"/>
  <c r="EP54" i="1"/>
  <c r="AU54" i="1"/>
  <c r="EK23" i="1"/>
  <c r="EG23" i="1" s="1"/>
  <c r="S39" i="1"/>
  <c r="S37" i="1" s="1"/>
  <c r="AC60" i="1"/>
  <c r="O60" i="1" s="1"/>
  <c r="I60" i="1" s="1"/>
  <c r="S71" i="1"/>
  <c r="S69" i="1" s="1"/>
  <c r="T71" i="1" s="1"/>
  <c r="T69" i="1" s="1"/>
  <c r="U71" i="1" s="1"/>
  <c r="U69" i="1" s="1"/>
  <c r="V71" i="1" s="1"/>
  <c r="V69" i="1" s="1"/>
  <c r="W71" i="1" s="1"/>
  <c r="W69" i="1" s="1"/>
  <c r="X71" i="1" s="1"/>
  <c r="X69" i="1" s="1"/>
  <c r="Y71" i="1" s="1"/>
  <c r="Y69" i="1" s="1"/>
  <c r="Z71" i="1" s="1"/>
  <c r="Z69" i="1" s="1"/>
  <c r="AA71" i="1" s="1"/>
  <c r="AA69" i="1" s="1"/>
  <c r="AB71" i="1" s="1"/>
  <c r="AB69" i="1" s="1"/>
  <c r="S94" i="1"/>
  <c r="S92" i="1" s="1"/>
  <c r="T94" i="1" s="1"/>
  <c r="T92" i="1" s="1"/>
  <c r="U94" i="1" s="1"/>
  <c r="U92" i="1" s="1"/>
  <c r="V94" i="1" s="1"/>
  <c r="V92" i="1" s="1"/>
  <c r="W94" i="1" s="1"/>
  <c r="W92" i="1" s="1"/>
  <c r="X94" i="1" s="1"/>
  <c r="X92" i="1" s="1"/>
  <c r="Y94" i="1" s="1"/>
  <c r="Y92" i="1" s="1"/>
  <c r="Z94" i="1" s="1"/>
  <c r="Z92" i="1" s="1"/>
  <c r="AA94" i="1" s="1"/>
  <c r="AA92" i="1" s="1"/>
  <c r="AB94" i="1" s="1"/>
  <c r="AB92" i="1" s="1"/>
  <c r="AC145" i="1"/>
  <c r="O145" i="1" s="1"/>
  <c r="I146" i="1" s="1"/>
  <c r="AC48" i="1"/>
  <c r="O48" i="1" s="1"/>
  <c r="I48" i="1" s="1"/>
  <c r="R78" i="1"/>
  <c r="AC28" i="1"/>
  <c r="O28" i="1" s="1"/>
  <c r="I28" i="1" s="1"/>
  <c r="BP243" i="1"/>
  <c r="BT243" i="1" s="1"/>
  <c r="EM30" i="1"/>
  <c r="AC89" i="1"/>
  <c r="O89" i="1" s="1"/>
  <c r="I89" i="1" s="1"/>
  <c r="EJ10" i="1"/>
  <c r="AC133" i="1"/>
  <c r="O133" i="1" s="1"/>
  <c r="I134" i="1" s="1"/>
  <c r="AC127" i="1"/>
  <c r="O127" i="1" s="1"/>
  <c r="I127" i="1" s="1"/>
  <c r="S153" i="1"/>
  <c r="S151" i="1" s="1"/>
  <c r="T153" i="1" s="1"/>
  <c r="T151" i="1" s="1"/>
  <c r="U153" i="1" s="1"/>
  <c r="U151" i="1" s="1"/>
  <c r="V153" i="1" s="1"/>
  <c r="V151" i="1" s="1"/>
  <c r="W153" i="1" s="1"/>
  <c r="W151" i="1" s="1"/>
  <c r="X153" i="1" s="1"/>
  <c r="X151" i="1" s="1"/>
  <c r="Y153" i="1" s="1"/>
  <c r="Y151" i="1" s="1"/>
  <c r="Z153" i="1" s="1"/>
  <c r="Z151" i="1" s="1"/>
  <c r="AA153" i="1" s="1"/>
  <c r="AA151" i="1" s="1"/>
  <c r="AB153" i="1" s="1"/>
  <c r="AB151" i="1" s="1"/>
  <c r="AC19" i="1"/>
  <c r="O19" i="1" s="1"/>
  <c r="I19" i="1" s="1"/>
  <c r="AC34" i="1"/>
  <c r="O34" i="1" s="1"/>
  <c r="I35" i="1" s="1"/>
  <c r="AC42" i="1"/>
  <c r="AC45" i="1"/>
  <c r="O45" i="1" s="1"/>
  <c r="I45" i="1" s="1"/>
  <c r="AC80" i="1"/>
  <c r="S77" i="1"/>
  <c r="S75" i="1" s="1"/>
  <c r="S65" i="1"/>
  <c r="S63" i="1" s="1"/>
  <c r="T65" i="1" s="1"/>
  <c r="T63" i="1" s="1"/>
  <c r="U65" i="1" s="1"/>
  <c r="U63" i="1" s="1"/>
  <c r="V65" i="1" s="1"/>
  <c r="V63" i="1" s="1"/>
  <c r="W65" i="1" s="1"/>
  <c r="W63" i="1" s="1"/>
  <c r="X65" i="1" s="1"/>
  <c r="X63" i="1" s="1"/>
  <c r="Y65" i="1" s="1"/>
  <c r="Y63" i="1" s="1"/>
  <c r="Z65" i="1" s="1"/>
  <c r="Z63" i="1" s="1"/>
  <c r="AA65" i="1" s="1"/>
  <c r="AA63" i="1" s="1"/>
  <c r="AB65" i="1" s="1"/>
  <c r="AB63" i="1" s="1"/>
  <c r="S138" i="1"/>
  <c r="S136" i="1" s="1"/>
  <c r="T138" i="1" s="1"/>
  <c r="T136" i="1" s="1"/>
  <c r="U138" i="1" s="1"/>
  <c r="U136" i="1" s="1"/>
  <c r="V138" i="1" s="1"/>
  <c r="V136" i="1" s="1"/>
  <c r="W138" i="1" s="1"/>
  <c r="W136" i="1" s="1"/>
  <c r="X138" i="1" s="1"/>
  <c r="X136" i="1" s="1"/>
  <c r="Y138" i="1" s="1"/>
  <c r="Y136" i="1" s="1"/>
  <c r="Z138" i="1" s="1"/>
  <c r="Z136" i="1" s="1"/>
  <c r="AA138" i="1" s="1"/>
  <c r="AA136" i="1" s="1"/>
  <c r="AB138" i="1" s="1"/>
  <c r="AB136" i="1" s="1"/>
  <c r="R122" i="1"/>
  <c r="AC101" i="1"/>
  <c r="O101" i="1" s="1"/>
  <c r="I101" i="1" s="1"/>
  <c r="S156" i="1"/>
  <c r="S154" i="1" s="1"/>
  <c r="T156" i="1" s="1"/>
  <c r="T154" i="1" s="1"/>
  <c r="U156" i="1" s="1"/>
  <c r="U154" i="1" s="1"/>
  <c r="V156" i="1" s="1"/>
  <c r="V154" i="1" s="1"/>
  <c r="W156" i="1" s="1"/>
  <c r="W154" i="1" s="1"/>
  <c r="X156" i="1" s="1"/>
  <c r="X154" i="1" s="1"/>
  <c r="Y156" i="1" s="1"/>
  <c r="Y154" i="1" s="1"/>
  <c r="Z156" i="1" s="1"/>
  <c r="Z154" i="1" s="1"/>
  <c r="AA156" i="1" s="1"/>
  <c r="AA154" i="1" s="1"/>
  <c r="AB156" i="1" s="1"/>
  <c r="AB154" i="1" s="1"/>
  <c r="AE127" i="1" l="1"/>
  <c r="AD127" i="1"/>
  <c r="AM127" i="1"/>
  <c r="S40" i="1"/>
  <c r="T39" i="1"/>
  <c r="T37" i="1" s="1"/>
  <c r="AY191" i="1"/>
  <c r="AY189" i="1" s="1"/>
  <c r="AY190" i="1" s="1"/>
  <c r="AJ223" i="1"/>
  <c r="BK214" i="1"/>
  <c r="CB9" i="1"/>
  <c r="S122" i="1"/>
  <c r="O7" i="1"/>
  <c r="I7" i="1" s="1"/>
  <c r="AM16" i="1"/>
  <c r="AE16" i="1"/>
  <c r="AD16" i="1"/>
  <c r="AS142" i="1"/>
  <c r="BR142" i="1"/>
  <c r="BP142" i="1" s="1"/>
  <c r="AL142" i="1"/>
  <c r="AJ142" i="1"/>
  <c r="EI51" i="1" s="1"/>
  <c r="EH51" i="1"/>
  <c r="AE23" i="1"/>
  <c r="AD23" i="1"/>
  <c r="AM23" i="1"/>
  <c r="AE96" i="1"/>
  <c r="AD96" i="1"/>
  <c r="AM96" i="1"/>
  <c r="AF107" i="1"/>
  <c r="AT107" i="1"/>
  <c r="AC63" i="1"/>
  <c r="AE48" i="1"/>
  <c r="AD48" i="1"/>
  <c r="AM48" i="1"/>
  <c r="BP236" i="1"/>
  <c r="BT236" i="1" s="1"/>
  <c r="EM23" i="1"/>
  <c r="AF187" i="1"/>
  <c r="AJ222" i="1"/>
  <c r="AD27" i="1"/>
  <c r="AM27" i="1"/>
  <c r="AE27" i="1"/>
  <c r="AC154" i="1"/>
  <c r="O154" i="1" s="1"/>
  <c r="I155" i="1" s="1"/>
  <c r="AE98" i="1"/>
  <c r="AD98" i="1"/>
  <c r="AM98" i="1"/>
  <c r="AC13" i="1"/>
  <c r="O13" i="1" s="1"/>
  <c r="I13" i="1" s="1"/>
  <c r="AF142" i="1"/>
  <c r="AT142" i="1"/>
  <c r="O80" i="1"/>
  <c r="I81" i="1" s="1"/>
  <c r="AM152" i="1"/>
  <c r="AE152" i="1"/>
  <c r="AD152" i="1"/>
  <c r="AE52" i="1"/>
  <c r="AD52" i="1"/>
  <c r="AM52" i="1"/>
  <c r="S78" i="1"/>
  <c r="T77" i="1"/>
  <c r="T75" i="1" s="1"/>
  <c r="AE89" i="1"/>
  <c r="AD89" i="1"/>
  <c r="AM89" i="1"/>
  <c r="AM104" i="1"/>
  <c r="AE104" i="1"/>
  <c r="AD104" i="1"/>
  <c r="EJ70" i="1"/>
  <c r="AC57" i="1"/>
  <c r="O57" i="1" s="1"/>
  <c r="I57" i="1" s="1"/>
  <c r="AC83" i="1"/>
  <c r="O83" i="1" s="1"/>
  <c r="I83" i="1" s="1"/>
  <c r="AE45" i="1"/>
  <c r="AD45" i="1"/>
  <c r="AM45" i="1"/>
  <c r="AE101" i="1"/>
  <c r="AM101" i="1"/>
  <c r="AD101" i="1"/>
  <c r="T172" i="1"/>
  <c r="U171" i="1"/>
  <c r="U169" i="1" s="1"/>
  <c r="AT130" i="1"/>
  <c r="AF130" i="1"/>
  <c r="AM134" i="1"/>
  <c r="AE134" i="1"/>
  <c r="AD134" i="1"/>
  <c r="AE146" i="1"/>
  <c r="AD146" i="1"/>
  <c r="AM146" i="1"/>
  <c r="BK215" i="1"/>
  <c r="O42" i="1"/>
  <c r="I42" i="1" s="1"/>
  <c r="AE35" i="1"/>
  <c r="AD35" i="1"/>
  <c r="AM35" i="1"/>
  <c r="AM19" i="1"/>
  <c r="AE19" i="1"/>
  <c r="AD19" i="1"/>
  <c r="BV243" i="1"/>
  <c r="BU243" i="1"/>
  <c r="AC92" i="1"/>
  <c r="O92" i="1" s="1"/>
  <c r="I93" i="1" s="1"/>
  <c r="BL218" i="1"/>
  <c r="AX218" i="1"/>
  <c r="AC124" i="1"/>
  <c r="AR174" i="1"/>
  <c r="S172" i="1"/>
  <c r="AT148" i="1"/>
  <c r="AF148" i="1"/>
  <c r="BR130" i="1"/>
  <c r="BP130" i="1" s="1"/>
  <c r="AL130" i="1"/>
  <c r="AJ130" i="1"/>
  <c r="EI47" i="1" s="1"/>
  <c r="AS130" i="1"/>
  <c r="EH47" i="1"/>
  <c r="AM229" i="1"/>
  <c r="AN229" i="1" s="1"/>
  <c r="AN231" i="1" s="1"/>
  <c r="CG9" i="1"/>
  <c r="AE28" i="1"/>
  <c r="AD28" i="1"/>
  <c r="AM28" i="1"/>
  <c r="AD60" i="1"/>
  <c r="AE60" i="1"/>
  <c r="AM60" i="1"/>
  <c r="AC136" i="1"/>
  <c r="O136" i="1" s="1"/>
  <c r="I136" i="1" s="1"/>
  <c r="AC69" i="1"/>
  <c r="O69" i="1" s="1"/>
  <c r="I69" i="1" s="1"/>
  <c r="T122" i="1"/>
  <c r="U121" i="1"/>
  <c r="U119" i="1" s="1"/>
  <c r="AS107" i="1"/>
  <c r="BR107" i="1"/>
  <c r="BP107" i="1" s="1"/>
  <c r="AL107" i="1"/>
  <c r="AJ107" i="1"/>
  <c r="EI40" i="1" s="1"/>
  <c r="EH40" i="1"/>
  <c r="BR148" i="1"/>
  <c r="BP148" i="1" s="1"/>
  <c r="AL148" i="1"/>
  <c r="AJ148" i="1"/>
  <c r="EI53" i="1" s="1"/>
  <c r="AS148" i="1"/>
  <c r="EH53" i="1"/>
  <c r="AC10" i="1"/>
  <c r="O10" i="1" s="1"/>
  <c r="I11" i="1" s="1"/>
  <c r="AM11" i="1" l="1"/>
  <c r="AE11" i="1"/>
  <c r="AD11" i="1"/>
  <c r="AJ28" i="1"/>
  <c r="EI15" i="1" s="1"/>
  <c r="AS28" i="1"/>
  <c r="EH15" i="1"/>
  <c r="BR28" i="1"/>
  <c r="BP28" i="1" s="1"/>
  <c r="AL28" i="1"/>
  <c r="AG228" i="1"/>
  <c r="AN189" i="1"/>
  <c r="AF175" i="1"/>
  <c r="AM226" i="1"/>
  <c r="M282" i="1"/>
  <c r="N282" i="1" s="1"/>
  <c r="P282" i="1" s="1"/>
  <c r="EP130" i="1"/>
  <c r="EK47" i="1"/>
  <c r="AU130" i="1"/>
  <c r="AS89" i="1"/>
  <c r="BR89" i="1"/>
  <c r="BP89" i="1" s="1"/>
  <c r="AL89" i="1"/>
  <c r="AJ89" i="1"/>
  <c r="EI34" i="1" s="1"/>
  <c r="EH34" i="1"/>
  <c r="AF51" i="1"/>
  <c r="AT52" i="1"/>
  <c r="EP142" i="1"/>
  <c r="AU142" i="1"/>
  <c r="EK51" i="1"/>
  <c r="O63" i="1"/>
  <c r="I64" i="1" s="1"/>
  <c r="AZ54" i="1"/>
  <c r="BR23" i="1"/>
  <c r="BP22" i="1" s="1"/>
  <c r="AS23" i="1"/>
  <c r="AL23" i="1"/>
  <c r="EH13" i="1"/>
  <c r="AJ23" i="1"/>
  <c r="EI13" i="1" s="1"/>
  <c r="BK216" i="1"/>
  <c r="BK217" i="1" s="1"/>
  <c r="AF60" i="1"/>
  <c r="AT60" i="1"/>
  <c r="U122" i="1"/>
  <c r="V121" i="1"/>
  <c r="V119" i="1" s="1"/>
  <c r="AF19" i="1"/>
  <c r="AT19" i="1"/>
  <c r="AF45" i="1"/>
  <c r="AT45" i="1"/>
  <c r="O122" i="1"/>
  <c r="AE13" i="1"/>
  <c r="AD13" i="1"/>
  <c r="AM13" i="1"/>
  <c r="AT16" i="1"/>
  <c r="AF16" i="1"/>
  <c r="AF28" i="1"/>
  <c r="AT28" i="1"/>
  <c r="EG47" i="1"/>
  <c r="AC172" i="1"/>
  <c r="O124" i="1"/>
  <c r="I124" i="1" s="1"/>
  <c r="AL19" i="1"/>
  <c r="AJ19" i="1"/>
  <c r="EI12" i="1" s="1"/>
  <c r="AS19" i="1"/>
  <c r="BR19" i="1"/>
  <c r="BP19" i="1" s="1"/>
  <c r="EH12" i="1"/>
  <c r="BR146" i="1"/>
  <c r="BP145" i="1" s="1"/>
  <c r="AS146" i="1"/>
  <c r="AL146" i="1"/>
  <c r="AJ146" i="1"/>
  <c r="EI52" i="1" s="1"/>
  <c r="EH52" i="1"/>
  <c r="U172" i="1"/>
  <c r="V171" i="1"/>
  <c r="V169" i="1" s="1"/>
  <c r="AE83" i="1"/>
  <c r="AD83" i="1"/>
  <c r="AM83" i="1"/>
  <c r="AT89" i="1"/>
  <c r="AF89" i="1"/>
  <c r="BR98" i="1"/>
  <c r="BP98" i="1" s="1"/>
  <c r="AS98" i="1"/>
  <c r="AL98" i="1"/>
  <c r="AJ98" i="1"/>
  <c r="EI37" i="1" s="1"/>
  <c r="EH37" i="1"/>
  <c r="AF22" i="1"/>
  <c r="AT23" i="1"/>
  <c r="BR16" i="1"/>
  <c r="BP16" i="1" s="1"/>
  <c r="AL16" i="1"/>
  <c r="AJ16" i="1"/>
  <c r="EI11" i="1" s="1"/>
  <c r="AS16" i="1"/>
  <c r="EH11" i="1"/>
  <c r="AE69" i="1"/>
  <c r="AD69" i="1"/>
  <c r="AM69" i="1"/>
  <c r="P130" i="1"/>
  <c r="N130" i="1"/>
  <c r="BR35" i="1"/>
  <c r="BP34" i="1" s="1"/>
  <c r="AL35" i="1"/>
  <c r="AJ35" i="1"/>
  <c r="EI17" i="1" s="1"/>
  <c r="AS35" i="1"/>
  <c r="EH17" i="1"/>
  <c r="AM57" i="1"/>
  <c r="AE57" i="1"/>
  <c r="AD57" i="1"/>
  <c r="T78" i="1"/>
  <c r="U77" i="1"/>
  <c r="U75" i="1" s="1"/>
  <c r="AF151" i="1"/>
  <c r="AT152" i="1"/>
  <c r="EP107" i="1"/>
  <c r="EK40" i="1"/>
  <c r="AU107" i="1"/>
  <c r="AE7" i="1"/>
  <c r="AD7" i="1"/>
  <c r="AD40" i="1" s="1"/>
  <c r="AM7" i="1"/>
  <c r="T40" i="1"/>
  <c r="U39" i="1"/>
  <c r="U37" i="1" s="1"/>
  <c r="AE136" i="1"/>
  <c r="AD136" i="1"/>
  <c r="AM136" i="1"/>
  <c r="BO130" i="1"/>
  <c r="EW130" i="1" s="1"/>
  <c r="EY130" i="1" s="1"/>
  <c r="EZ49" i="1" s="1"/>
  <c r="FA49" i="1"/>
  <c r="BN218" i="1"/>
  <c r="BN216" i="1" s="1"/>
  <c r="AZ218" i="1"/>
  <c r="AT146" i="1"/>
  <c r="AF145" i="1"/>
  <c r="AS152" i="1"/>
  <c r="AL152" i="1"/>
  <c r="AJ152" i="1"/>
  <c r="EI54" i="1" s="1"/>
  <c r="BR152" i="1"/>
  <c r="BP151" i="1" s="1"/>
  <c r="EH54" i="1"/>
  <c r="AT98" i="1"/>
  <c r="AF98" i="1"/>
  <c r="BV236" i="1"/>
  <c r="BU236" i="1"/>
  <c r="AL96" i="1"/>
  <c r="AJ96" i="1"/>
  <c r="EI36" i="1" s="1"/>
  <c r="BR96" i="1"/>
  <c r="BP95" i="1" s="1"/>
  <c r="AS96" i="1"/>
  <c r="EH36" i="1"/>
  <c r="EG51" i="1"/>
  <c r="AC40" i="1"/>
  <c r="EG40" i="1"/>
  <c r="AL60" i="1"/>
  <c r="AJ60" i="1"/>
  <c r="EI25" i="1" s="1"/>
  <c r="AS60" i="1"/>
  <c r="EH25" i="1"/>
  <c r="BR60" i="1"/>
  <c r="BP60" i="1" s="1"/>
  <c r="EP148" i="1"/>
  <c r="EK53" i="1"/>
  <c r="EG53" i="1" s="1"/>
  <c r="AU148" i="1"/>
  <c r="AE93" i="1"/>
  <c r="AD93" i="1"/>
  <c r="AM93" i="1"/>
  <c r="AF34" i="1"/>
  <c r="AT35" i="1"/>
  <c r="AS101" i="1"/>
  <c r="BR101" i="1"/>
  <c r="BP101" i="1" s="1"/>
  <c r="AL101" i="1"/>
  <c r="AJ101" i="1"/>
  <c r="EI38" i="1" s="1"/>
  <c r="EH38" i="1"/>
  <c r="AE81" i="1"/>
  <c r="AD81" i="1"/>
  <c r="AM81" i="1"/>
  <c r="AE155" i="1"/>
  <c r="AD155" i="1"/>
  <c r="AM155" i="1"/>
  <c r="AL48" i="1"/>
  <c r="AJ48" i="1"/>
  <c r="EI21" i="1" s="1"/>
  <c r="AS48" i="1"/>
  <c r="BR48" i="1"/>
  <c r="BP48" i="1" s="1"/>
  <c r="EH21" i="1"/>
  <c r="N142" i="1"/>
  <c r="P142" i="1"/>
  <c r="AJ127" i="1"/>
  <c r="EI46" i="1" s="1"/>
  <c r="AS127" i="1"/>
  <c r="BR127" i="1"/>
  <c r="BP127" i="1" s="1"/>
  <c r="AL127" i="1"/>
  <c r="EH46" i="1"/>
  <c r="BO148" i="1"/>
  <c r="EW148" i="1" s="1"/>
  <c r="EY148" i="1" s="1"/>
  <c r="EZ55" i="1" s="1"/>
  <c r="FA55" i="1"/>
  <c r="N107" i="1"/>
  <c r="P107" i="1"/>
  <c r="AE42" i="1"/>
  <c r="AD42" i="1"/>
  <c r="AM42" i="1"/>
  <c r="AF133" i="1"/>
  <c r="AT134" i="1"/>
  <c r="AF101" i="1"/>
  <c r="AT101" i="1"/>
  <c r="AF104" i="1"/>
  <c r="AT104" i="1"/>
  <c r="BR52" i="1"/>
  <c r="BP51" i="1" s="1"/>
  <c r="AS52" i="1"/>
  <c r="AL52" i="1"/>
  <c r="AJ52" i="1"/>
  <c r="EI22" i="1" s="1"/>
  <c r="EH22" i="1"/>
  <c r="AC122" i="1"/>
  <c r="AT27" i="1"/>
  <c r="AF25" i="1"/>
  <c r="AT96" i="1"/>
  <c r="AF95" i="1"/>
  <c r="BO142" i="1"/>
  <c r="EW142" i="1" s="1"/>
  <c r="EY142" i="1" s="1"/>
  <c r="EZ53" i="1" s="1"/>
  <c r="FA53" i="1"/>
  <c r="P148" i="1"/>
  <c r="N148" i="1"/>
  <c r="BO107" i="1"/>
  <c r="EW107" i="1" s="1"/>
  <c r="EY107" i="1" s="1"/>
  <c r="EZ41" i="1" s="1"/>
  <c r="FA41" i="1"/>
  <c r="AC78" i="1"/>
  <c r="AL134" i="1"/>
  <c r="AJ134" i="1"/>
  <c r="EI48" i="1" s="1"/>
  <c r="BR134" i="1"/>
  <c r="BP133" i="1" s="1"/>
  <c r="AS134" i="1"/>
  <c r="EH48" i="1"/>
  <c r="AL45" i="1"/>
  <c r="AJ45" i="1"/>
  <c r="EI20" i="1" s="1"/>
  <c r="AS45" i="1"/>
  <c r="BR45" i="1"/>
  <c r="BP45" i="1" s="1"/>
  <c r="EH20" i="1"/>
  <c r="AL104" i="1"/>
  <c r="AJ104" i="1"/>
  <c r="EI39" i="1" s="1"/>
  <c r="BR104" i="1"/>
  <c r="BP104" i="1" s="1"/>
  <c r="AS104" i="1"/>
  <c r="EH39" i="1"/>
  <c r="AS27" i="1"/>
  <c r="EH14" i="1"/>
  <c r="AL27" i="1"/>
  <c r="AJ27" i="1"/>
  <c r="EI14" i="1" s="1"/>
  <c r="BR27" i="1"/>
  <c r="BP25" i="1" s="1"/>
  <c r="AT48" i="1"/>
  <c r="AF48" i="1"/>
  <c r="AF127" i="1"/>
  <c r="AT127" i="1"/>
  <c r="P45" i="1" l="1"/>
  <c r="N45" i="1"/>
  <c r="EP104" i="1"/>
  <c r="EK39" i="1"/>
  <c r="AU104" i="1"/>
  <c r="BR155" i="1"/>
  <c r="BP154" i="1" s="1"/>
  <c r="AS155" i="1"/>
  <c r="AL155" i="1"/>
  <c r="AJ155" i="1"/>
  <c r="EI55" i="1" s="1"/>
  <c r="EH55" i="1"/>
  <c r="P101" i="1"/>
  <c r="N101" i="1"/>
  <c r="BP266" i="1"/>
  <c r="BT266" i="1" s="1"/>
  <c r="EM53" i="1"/>
  <c r="AS136" i="1"/>
  <c r="BR136" i="1"/>
  <c r="BP136" i="1" s="1"/>
  <c r="AL136" i="1"/>
  <c r="AJ136" i="1"/>
  <c r="EI49" i="1" s="1"/>
  <c r="EH49" i="1"/>
  <c r="P16" i="1"/>
  <c r="N16" i="1"/>
  <c r="BO98" i="1"/>
  <c r="EW98" i="1" s="1"/>
  <c r="EY98" i="1" s="1"/>
  <c r="EZ38" i="1" s="1"/>
  <c r="FA38" i="1"/>
  <c r="EP19" i="1"/>
  <c r="EK12" i="1"/>
  <c r="EG12" i="1" s="1"/>
  <c r="AU19" i="1"/>
  <c r="BP260" i="1"/>
  <c r="BT260" i="1" s="1"/>
  <c r="EM47" i="1"/>
  <c r="P28" i="1"/>
  <c r="N28" i="1"/>
  <c r="BO104" i="1"/>
  <c r="EW104" i="1" s="1"/>
  <c r="EY104" i="1" s="1"/>
  <c r="EZ40" i="1" s="1"/>
  <c r="FA40" i="1"/>
  <c r="BO101" i="1"/>
  <c r="EW101" i="1" s="1"/>
  <c r="EY101" i="1" s="1"/>
  <c r="EZ39" i="1" s="1"/>
  <c r="FA39" i="1"/>
  <c r="AC174" i="1"/>
  <c r="I174" i="1" s="1"/>
  <c r="EB9" i="1" s="1"/>
  <c r="BP253" i="1"/>
  <c r="BT253" i="1" s="1"/>
  <c r="EM40" i="1"/>
  <c r="AT57" i="1"/>
  <c r="AF57" i="1"/>
  <c r="BO16" i="1"/>
  <c r="EW16" i="1" s="1"/>
  <c r="EY16" i="1" s="1"/>
  <c r="EZ10" i="1" s="1"/>
  <c r="FA10" i="1"/>
  <c r="EP89" i="1"/>
  <c r="EK34" i="1"/>
  <c r="AU89" i="1"/>
  <c r="P19" i="1"/>
  <c r="N19" i="1"/>
  <c r="AS13" i="1"/>
  <c r="EH10" i="1"/>
  <c r="BR13" i="1"/>
  <c r="BP13" i="1" s="1"/>
  <c r="AL13" i="1"/>
  <c r="AJ13" i="1"/>
  <c r="EI10" i="1" s="1"/>
  <c r="V122" i="1"/>
  <c r="W121" i="1"/>
  <c r="W119" i="1" s="1"/>
  <c r="P23" i="1"/>
  <c r="N23" i="1"/>
  <c r="BO28" i="1"/>
  <c r="EW28" i="1" s="1"/>
  <c r="EY28" i="1" s="1"/>
  <c r="EZ14" i="1" s="1"/>
  <c r="FA14" i="1"/>
  <c r="EP48" i="1"/>
  <c r="EK21" i="1"/>
  <c r="AU48" i="1"/>
  <c r="BO25" i="1"/>
  <c r="EW25" i="1" s="1"/>
  <c r="EY25" i="1" s="1"/>
  <c r="EZ13" i="1" s="1"/>
  <c r="FA13" i="1"/>
  <c r="EG39" i="1"/>
  <c r="EP101" i="1"/>
  <c r="EK38" i="1"/>
  <c r="AU101" i="1"/>
  <c r="AT155" i="1"/>
  <c r="AF154" i="1"/>
  <c r="EP98" i="1"/>
  <c r="EK37" i="1"/>
  <c r="AU98" i="1"/>
  <c r="EP145" i="1"/>
  <c r="EK52" i="1"/>
  <c r="EG52" i="1" s="1"/>
  <c r="AU145" i="1"/>
  <c r="AF136" i="1"/>
  <c r="AT136" i="1"/>
  <c r="BR57" i="1"/>
  <c r="BP57" i="1" s="1"/>
  <c r="AL57" i="1"/>
  <c r="AJ57" i="1"/>
  <c r="EI24" i="1" s="1"/>
  <c r="AS57" i="1"/>
  <c r="EH24" i="1"/>
  <c r="AL69" i="1"/>
  <c r="AJ69" i="1"/>
  <c r="EI28" i="1" s="1"/>
  <c r="AS69" i="1"/>
  <c r="BR69" i="1"/>
  <c r="BP69" i="1" s="1"/>
  <c r="EH28" i="1"/>
  <c r="P146" i="1"/>
  <c r="N146" i="1"/>
  <c r="AE124" i="1"/>
  <c r="AD124" i="1"/>
  <c r="AD172" i="1" s="1"/>
  <c r="AM124" i="1"/>
  <c r="EP51" i="1"/>
  <c r="EK22" i="1"/>
  <c r="EG22" i="1" s="1"/>
  <c r="AU51" i="1"/>
  <c r="P104" i="1"/>
  <c r="N104" i="1"/>
  <c r="BO133" i="1"/>
  <c r="EW133" i="1" s="1"/>
  <c r="EY133" i="1" s="1"/>
  <c r="EZ50" i="1" s="1"/>
  <c r="FA50" i="1"/>
  <c r="AJ81" i="1"/>
  <c r="BR81" i="1"/>
  <c r="BP80" i="1" s="1"/>
  <c r="AS81" i="1"/>
  <c r="AL81" i="1"/>
  <c r="EH31" i="1"/>
  <c r="AM122" i="1"/>
  <c r="BO60" i="1"/>
  <c r="EW60" i="1" s="1"/>
  <c r="EY60" i="1" s="1"/>
  <c r="EZ25" i="1" s="1"/>
  <c r="FA25" i="1"/>
  <c r="U40" i="1"/>
  <c r="V39" i="1"/>
  <c r="V37" i="1" s="1"/>
  <c r="EK13" i="1"/>
  <c r="EP22" i="1"/>
  <c r="AU22" i="1"/>
  <c r="AS83" i="1"/>
  <c r="BR83" i="1"/>
  <c r="BP83" i="1" s="1"/>
  <c r="AL83" i="1"/>
  <c r="AJ83" i="1"/>
  <c r="EI32" i="1" s="1"/>
  <c r="EH32" i="1"/>
  <c r="AF13" i="1"/>
  <c r="AT13" i="1"/>
  <c r="FA12" i="1"/>
  <c r="BO22" i="1"/>
  <c r="EW22" i="1" s="1"/>
  <c r="EY22" i="1" s="1"/>
  <c r="EZ12" i="1" s="1"/>
  <c r="P27" i="1"/>
  <c r="N27" i="1"/>
  <c r="EG48" i="1"/>
  <c r="P52" i="1"/>
  <c r="N52" i="1"/>
  <c r="EP133" i="1"/>
  <c r="EK48" i="1"/>
  <c r="AU133" i="1"/>
  <c r="BO48" i="1"/>
  <c r="EW48" i="1" s="1"/>
  <c r="EY48" i="1" s="1"/>
  <c r="EZ21" i="1" s="1"/>
  <c r="FA21" i="1"/>
  <c r="AD122" i="1"/>
  <c r="EP34" i="1"/>
  <c r="EK17" i="1"/>
  <c r="AU34" i="1"/>
  <c r="AF69" i="1"/>
  <c r="AT69" i="1"/>
  <c r="BO145" i="1"/>
  <c r="EW145" i="1" s="1"/>
  <c r="EY145" i="1" s="1"/>
  <c r="EZ54" i="1" s="1"/>
  <c r="FA54" i="1"/>
  <c r="EG34" i="1"/>
  <c r="BO45" i="1"/>
  <c r="EW45" i="1" s="1"/>
  <c r="EY45" i="1" s="1"/>
  <c r="EZ20" i="1" s="1"/>
  <c r="FA20" i="1"/>
  <c r="N134" i="1"/>
  <c r="P134" i="1"/>
  <c r="EP95" i="1"/>
  <c r="EK36" i="1"/>
  <c r="AU95" i="1"/>
  <c r="AL42" i="1"/>
  <c r="AJ42" i="1"/>
  <c r="BR42" i="1"/>
  <c r="BP42" i="1" s="1"/>
  <c r="AS42" i="1"/>
  <c r="EH19" i="1"/>
  <c r="P127" i="1"/>
  <c r="N127" i="1"/>
  <c r="AT81" i="1"/>
  <c r="AF80" i="1"/>
  <c r="AE122" i="1"/>
  <c r="BR93" i="1"/>
  <c r="BP92" i="1" s="1"/>
  <c r="AS93" i="1"/>
  <c r="AL93" i="1"/>
  <c r="EH35" i="1"/>
  <c r="AJ93" i="1"/>
  <c r="EI35" i="1" s="1"/>
  <c r="BO95" i="1"/>
  <c r="EW95" i="1" s="1"/>
  <c r="EY95" i="1" s="1"/>
  <c r="EZ37" i="1" s="1"/>
  <c r="FA37" i="1"/>
  <c r="BO151" i="1"/>
  <c r="EW151" i="1" s="1"/>
  <c r="EY151" i="1" s="1"/>
  <c r="EZ56" i="1" s="1"/>
  <c r="FA56" i="1"/>
  <c r="AM40" i="1"/>
  <c r="AS7" i="1"/>
  <c r="EH8" i="1"/>
  <c r="BR7" i="1"/>
  <c r="BP7" i="1" s="1"/>
  <c r="AL7" i="1"/>
  <c r="AJ7" i="1"/>
  <c r="EP151" i="1"/>
  <c r="EK54" i="1"/>
  <c r="EG54" i="1" s="1"/>
  <c r="AU151" i="1"/>
  <c r="EG17" i="1"/>
  <c r="EG37" i="1"/>
  <c r="AT83" i="1"/>
  <c r="AF83" i="1"/>
  <c r="AZ80" i="1" s="1"/>
  <c r="EP60" i="1"/>
  <c r="EK25" i="1"/>
  <c r="AU60" i="1"/>
  <c r="AM64" i="1"/>
  <c r="AE64" i="1"/>
  <c r="AD64" i="1"/>
  <c r="P89" i="1"/>
  <c r="N89" i="1"/>
  <c r="AD78" i="1"/>
  <c r="BO127" i="1"/>
  <c r="EW127" i="1" s="1"/>
  <c r="EY127" i="1" s="1"/>
  <c r="EZ48" i="1" s="1"/>
  <c r="FA48" i="1"/>
  <c r="EG25" i="1"/>
  <c r="EG36" i="1"/>
  <c r="AD174" i="1"/>
  <c r="U78" i="1"/>
  <c r="V77" i="1"/>
  <c r="V75" i="1" s="1"/>
  <c r="P35" i="1"/>
  <c r="N35" i="1"/>
  <c r="P98" i="1"/>
  <c r="N98" i="1"/>
  <c r="V172" i="1"/>
  <c r="W171" i="1"/>
  <c r="W169" i="1" s="1"/>
  <c r="BO19" i="1"/>
  <c r="EW19" i="1" s="1"/>
  <c r="EY19" i="1" s="1"/>
  <c r="EZ11" i="1" s="1"/>
  <c r="FA11" i="1"/>
  <c r="EP28" i="1"/>
  <c r="EK15" i="1"/>
  <c r="EG15" i="1" s="1"/>
  <c r="AU28" i="1"/>
  <c r="EP45" i="1"/>
  <c r="EK20" i="1"/>
  <c r="EG20" i="1" s="1"/>
  <c r="AU45" i="1"/>
  <c r="BO89" i="1"/>
  <c r="EW89" i="1" s="1"/>
  <c r="EY89" i="1" s="1"/>
  <c r="EZ35" i="1" s="1"/>
  <c r="FA35" i="1"/>
  <c r="AT11" i="1"/>
  <c r="AF10" i="1"/>
  <c r="BO51" i="1"/>
  <c r="EW51" i="1" s="1"/>
  <c r="EY51" i="1" s="1"/>
  <c r="EZ22" i="1" s="1"/>
  <c r="FA22" i="1"/>
  <c r="EG21" i="1"/>
  <c r="EP127" i="1"/>
  <c r="EK46" i="1"/>
  <c r="EG46" i="1" s="1"/>
  <c r="AU127" i="1"/>
  <c r="EK14" i="1"/>
  <c r="EG14" i="1" s="1"/>
  <c r="EP25" i="1"/>
  <c r="AU25" i="1"/>
  <c r="AF42" i="1"/>
  <c r="AT42" i="1"/>
  <c r="P48" i="1"/>
  <c r="N48" i="1"/>
  <c r="EG38" i="1"/>
  <c r="AF92" i="1"/>
  <c r="AZ95" i="1" s="1"/>
  <c r="AT93" i="1"/>
  <c r="N60" i="1"/>
  <c r="P60" i="1"/>
  <c r="P96" i="1"/>
  <c r="N96" i="1"/>
  <c r="P152" i="1"/>
  <c r="N152" i="1"/>
  <c r="AE40" i="1"/>
  <c r="AT7" i="1"/>
  <c r="AF7" i="1"/>
  <c r="BO34" i="1"/>
  <c r="EW34" i="1" s="1"/>
  <c r="EY34" i="1" s="1"/>
  <c r="EZ16" i="1" s="1"/>
  <c r="FA16" i="1"/>
  <c r="EP16" i="1"/>
  <c r="EK11" i="1"/>
  <c r="EG11" i="1" s="1"/>
  <c r="AU16" i="1"/>
  <c r="EG13" i="1"/>
  <c r="BP264" i="1"/>
  <c r="BT264" i="1" s="1"/>
  <c r="EM51" i="1"/>
  <c r="AS11" i="1"/>
  <c r="EH9" i="1"/>
  <c r="AL11" i="1"/>
  <c r="BR11" i="1"/>
  <c r="BP10" i="1" s="1"/>
  <c r="AJ11" i="1"/>
  <c r="EI9" i="1" s="1"/>
  <c r="BP228" i="1" l="1"/>
  <c r="BT228" i="1" s="1"/>
  <c r="EM15" i="1"/>
  <c r="AF63" i="1"/>
  <c r="AT64" i="1"/>
  <c r="P93" i="1"/>
  <c r="N93" i="1"/>
  <c r="BO83" i="1"/>
  <c r="EW83" i="1" s="1"/>
  <c r="EY83" i="1" s="1"/>
  <c r="EZ33" i="1" s="1"/>
  <c r="FA33" i="1"/>
  <c r="AM172" i="1"/>
  <c r="AL124" i="1"/>
  <c r="AJ124" i="1"/>
  <c r="BR124" i="1"/>
  <c r="BP124" i="1" s="1"/>
  <c r="AS124" i="1"/>
  <c r="EH45" i="1"/>
  <c r="EP136" i="1"/>
  <c r="EK49" i="1"/>
  <c r="AU136" i="1"/>
  <c r="AZ136" i="1"/>
  <c r="BP234" i="1"/>
  <c r="BT234" i="1" s="1"/>
  <c r="EM21" i="1"/>
  <c r="AU10" i="1"/>
  <c r="EK9" i="1"/>
  <c r="EP10" i="1"/>
  <c r="AJ64" i="1"/>
  <c r="EI26" i="1" s="1"/>
  <c r="BR64" i="1"/>
  <c r="BP63" i="1" s="1"/>
  <c r="AS64" i="1"/>
  <c r="AL64" i="1"/>
  <c r="EH26" i="1"/>
  <c r="BP267" i="1"/>
  <c r="BT267" i="1" s="1"/>
  <c r="EM54" i="1"/>
  <c r="AS40" i="1"/>
  <c r="BC7" i="1" s="1"/>
  <c r="CL9" i="1"/>
  <c r="CO9" i="1" s="1"/>
  <c r="BP261" i="1"/>
  <c r="BT261" i="1" s="1"/>
  <c r="EM48" i="1"/>
  <c r="DB9" i="1"/>
  <c r="DE9" i="1" s="1"/>
  <c r="AS122" i="1"/>
  <c r="BC80" i="1" s="1"/>
  <c r="P69" i="1"/>
  <c r="N69" i="1"/>
  <c r="BP265" i="1"/>
  <c r="BT265" i="1" s="1"/>
  <c r="EM52" i="1"/>
  <c r="BP247" i="1"/>
  <c r="BT247" i="1" s="1"/>
  <c r="EM34" i="1"/>
  <c r="BO154" i="1"/>
  <c r="EW154" i="1" s="1"/>
  <c r="EY154" i="1" s="1"/>
  <c r="EZ57" i="1" s="1"/>
  <c r="FA57" i="1"/>
  <c r="I41" i="1"/>
  <c r="AL40" i="1" s="1"/>
  <c r="AT40" i="1"/>
  <c r="AU40" i="1"/>
  <c r="P11" i="1"/>
  <c r="N11" i="1"/>
  <c r="BP238" i="1"/>
  <c r="BT238" i="1" s="1"/>
  <c r="EM25" i="1"/>
  <c r="BO92" i="1"/>
  <c r="EW92" i="1" s="1"/>
  <c r="EY92" i="1" s="1"/>
  <c r="EZ36" i="1" s="1"/>
  <c r="FA36" i="1"/>
  <c r="BO42" i="1"/>
  <c r="EW42" i="1" s="1"/>
  <c r="EY42" i="1" s="1"/>
  <c r="EZ19" i="1" s="1"/>
  <c r="FA19" i="1"/>
  <c r="EP69" i="1"/>
  <c r="EK28" i="1"/>
  <c r="EG28" i="1" s="1"/>
  <c r="AU69" i="1"/>
  <c r="BP226" i="1"/>
  <c r="BT226" i="1" s="1"/>
  <c r="EM13" i="1"/>
  <c r="AE172" i="1"/>
  <c r="AF124" i="1"/>
  <c r="AT124" i="1"/>
  <c r="BP251" i="1"/>
  <c r="BT251" i="1" s="1"/>
  <c r="EM38" i="1"/>
  <c r="P13" i="1"/>
  <c r="N13" i="1"/>
  <c r="BO10" i="1"/>
  <c r="EW10" i="1" s="1"/>
  <c r="EY10" i="1" s="1"/>
  <c r="EZ8" i="1" s="1"/>
  <c r="FA8" i="1"/>
  <c r="BP259" i="1"/>
  <c r="BT259" i="1" s="1"/>
  <c r="EM46" i="1"/>
  <c r="I123" i="1"/>
  <c r="AL122" i="1" s="1"/>
  <c r="AU122" i="1"/>
  <c r="AT122" i="1"/>
  <c r="AJ78" i="1"/>
  <c r="EI19" i="1"/>
  <c r="BP230" i="1"/>
  <c r="BT230" i="1" s="1"/>
  <c r="EM17" i="1"/>
  <c r="P81" i="1"/>
  <c r="N81" i="1"/>
  <c r="FA9" i="1"/>
  <c r="BO13" i="1"/>
  <c r="EW13" i="1" s="1"/>
  <c r="EY13" i="1" s="1"/>
  <c r="EZ9" i="1" s="1"/>
  <c r="BP225" i="1"/>
  <c r="BT225" i="1" s="1"/>
  <c r="EM12" i="1"/>
  <c r="BP252" i="1"/>
  <c r="BT252" i="1" s="1"/>
  <c r="EM39" i="1"/>
  <c r="EP92" i="1"/>
  <c r="EK35" i="1"/>
  <c r="AU92" i="1"/>
  <c r="V78" i="1"/>
  <c r="W77" i="1"/>
  <c r="W75" i="1" s="1"/>
  <c r="AJ40" i="1"/>
  <c r="EI8" i="1"/>
  <c r="AF122" i="1"/>
  <c r="DG9" i="1" s="1"/>
  <c r="DH9" i="1" s="1"/>
  <c r="EP80" i="1"/>
  <c r="EK31" i="1"/>
  <c r="AU80" i="1"/>
  <c r="P42" i="1"/>
  <c r="N42" i="1"/>
  <c r="EP13" i="1"/>
  <c r="EK10" i="1"/>
  <c r="EG10" i="1" s="1"/>
  <c r="AU13" i="1"/>
  <c r="BP250" i="1"/>
  <c r="BT250" i="1" s="1"/>
  <c r="EM37" i="1"/>
  <c r="BP224" i="1"/>
  <c r="BT224" i="1" s="1"/>
  <c r="EM11" i="1"/>
  <c r="AE78" i="1"/>
  <c r="BP233" i="1"/>
  <c r="BT233" i="1" s="1"/>
  <c r="EM20" i="1"/>
  <c r="W172" i="1"/>
  <c r="X171" i="1"/>
  <c r="X169" i="1" s="1"/>
  <c r="EP83" i="1"/>
  <c r="AU83" i="1"/>
  <c r="EK32" i="1"/>
  <c r="P7" i="1"/>
  <c r="N7" i="1"/>
  <c r="AM78" i="1"/>
  <c r="AM174" i="1" s="1"/>
  <c r="V40" i="1"/>
  <c r="W39" i="1"/>
  <c r="W37" i="1" s="1"/>
  <c r="BO80" i="1"/>
  <c r="EW80" i="1" s="1"/>
  <c r="EY80" i="1" s="1"/>
  <c r="EZ32" i="1" s="1"/>
  <c r="FA32" i="1"/>
  <c r="BP235" i="1"/>
  <c r="BT235" i="1" s="1"/>
  <c r="EM22" i="1"/>
  <c r="P57" i="1"/>
  <c r="N57" i="1"/>
  <c r="EG49" i="1"/>
  <c r="EG9" i="1"/>
  <c r="AF40" i="1"/>
  <c r="EK8" i="1"/>
  <c r="EP7" i="1"/>
  <c r="AU7" i="1"/>
  <c r="AF78" i="1"/>
  <c r="EP42" i="1"/>
  <c r="EK19" i="1"/>
  <c r="AU42" i="1"/>
  <c r="BO7" i="1"/>
  <c r="EW7" i="1" s="1"/>
  <c r="EY7" i="1" s="1"/>
  <c r="EZ7" i="1" s="1"/>
  <c r="FA7" i="1"/>
  <c r="EG35" i="1"/>
  <c r="BP249" i="1"/>
  <c r="BT249" i="1" s="1"/>
  <c r="EM36" i="1"/>
  <c r="EG32" i="1"/>
  <c r="EI31" i="1"/>
  <c r="EG31" i="1" s="1"/>
  <c r="AJ122" i="1"/>
  <c r="BO69" i="1"/>
  <c r="EW69" i="1" s="1"/>
  <c r="EY69" i="1" s="1"/>
  <c r="EZ28" i="1" s="1"/>
  <c r="FA28" i="1"/>
  <c r="BO57" i="1"/>
  <c r="EW57" i="1" s="1"/>
  <c r="EY57" i="1" s="1"/>
  <c r="EZ24" i="1" s="1"/>
  <c r="FA24" i="1"/>
  <c r="EP57" i="1"/>
  <c r="EK24" i="1"/>
  <c r="EG24" i="1" s="1"/>
  <c r="AU57" i="1"/>
  <c r="P136" i="1"/>
  <c r="N136" i="1"/>
  <c r="BP227" i="1"/>
  <c r="BT227" i="1" s="1"/>
  <c r="EM14" i="1"/>
  <c r="EH70" i="1"/>
  <c r="P83" i="1"/>
  <c r="N83" i="1"/>
  <c r="EP154" i="1"/>
  <c r="EK55" i="1"/>
  <c r="EG55" i="1" s="1"/>
  <c r="AZ42" i="1"/>
  <c r="AU154" i="1"/>
  <c r="W122" i="1"/>
  <c r="X121" i="1"/>
  <c r="X119" i="1" s="1"/>
  <c r="BO136" i="1"/>
  <c r="EW136" i="1" s="1"/>
  <c r="EY136" i="1" s="1"/>
  <c r="EZ51" i="1" s="1"/>
  <c r="FA51" i="1"/>
  <c r="P155" i="1"/>
  <c r="N155" i="1"/>
  <c r="N122" i="1" l="1"/>
  <c r="P122" i="1"/>
  <c r="N40" i="1"/>
  <c r="P40" i="1"/>
  <c r="AL78" i="1"/>
  <c r="CD9" i="1"/>
  <c r="BE7" i="1"/>
  <c r="AS174" i="1"/>
  <c r="G195" i="1" s="1"/>
  <c r="BP245" i="1"/>
  <c r="BT245" i="1" s="1"/>
  <c r="EM32" i="1"/>
  <c r="BP241" i="1"/>
  <c r="BT241" i="1" s="1"/>
  <c r="EM28" i="1"/>
  <c r="BU238" i="1"/>
  <c r="BV238" i="1"/>
  <c r="CQ9" i="1"/>
  <c r="CR9" i="1" s="1"/>
  <c r="BP244" i="1"/>
  <c r="BT244" i="1" s="1"/>
  <c r="EM31" i="1"/>
  <c r="BP248" i="1"/>
  <c r="BT248" i="1" s="1"/>
  <c r="EM35" i="1"/>
  <c r="BI223" i="1"/>
  <c r="BM195" i="1"/>
  <c r="BR223" i="1"/>
  <c r="BA80" i="1"/>
  <c r="AK122" i="1"/>
  <c r="AG122" i="1"/>
  <c r="DY9" i="1" s="1"/>
  <c r="DC9" i="1"/>
  <c r="BP232" i="1"/>
  <c r="BT232" i="1" s="1"/>
  <c r="EM19" i="1"/>
  <c r="W40" i="1"/>
  <c r="X39" i="1"/>
  <c r="X37" i="1" s="1"/>
  <c r="X172" i="1"/>
  <c r="Y171" i="1"/>
  <c r="Y169" i="1" s="1"/>
  <c r="BP222" i="1"/>
  <c r="BT222" i="1" s="1"/>
  <c r="EM9" i="1"/>
  <c r="BP237" i="1"/>
  <c r="BT237" i="1" s="1"/>
  <c r="EM24" i="1"/>
  <c r="BI221" i="1"/>
  <c r="BM193" i="1"/>
  <c r="BR221" i="1"/>
  <c r="BA7" i="1"/>
  <c r="CT9" i="1"/>
  <c r="CW9" i="1" s="1"/>
  <c r="AS78" i="1"/>
  <c r="BC42" i="1" s="1"/>
  <c r="BP223" i="1"/>
  <c r="BT223" i="1" s="1"/>
  <c r="EM10" i="1"/>
  <c r="AF172" i="1"/>
  <c r="EP124" i="1"/>
  <c r="EK45" i="1"/>
  <c r="AZ124" i="1"/>
  <c r="AU124" i="1"/>
  <c r="P64" i="1"/>
  <c r="N64" i="1"/>
  <c r="BV234" i="1"/>
  <c r="BU234" i="1"/>
  <c r="BO124" i="1"/>
  <c r="EW124" i="1" s="1"/>
  <c r="EY124" i="1" s="1"/>
  <c r="EZ47" i="1" s="1"/>
  <c r="FA47" i="1"/>
  <c r="CY9" i="1"/>
  <c r="CZ9" i="1" s="1"/>
  <c r="CF1" i="1"/>
  <c r="BV233" i="1"/>
  <c r="BU233" i="1"/>
  <c r="EI70" i="1"/>
  <c r="EG8" i="1"/>
  <c r="BV230" i="1"/>
  <c r="BU230" i="1"/>
  <c r="I173" i="1"/>
  <c r="AU172" i="1"/>
  <c r="AT172" i="1"/>
  <c r="AJ172" i="1"/>
  <c r="EI45" i="1"/>
  <c r="EG45" i="1" s="1"/>
  <c r="AU63" i="1"/>
  <c r="EP63" i="1"/>
  <c r="EK26" i="1"/>
  <c r="EK70" i="1" s="1"/>
  <c r="EM70" i="1" s="1"/>
  <c r="BP221" i="1"/>
  <c r="BT221" i="1" s="1"/>
  <c r="EM8" i="1"/>
  <c r="I79" i="1"/>
  <c r="AU78" i="1"/>
  <c r="AT78" i="1"/>
  <c r="AJ174" i="1"/>
  <c r="AG40" i="1"/>
  <c r="DW9" i="1" s="1"/>
  <c r="AK40" i="1"/>
  <c r="CM9" i="1"/>
  <c r="EG19" i="1"/>
  <c r="AE174" i="1"/>
  <c r="BO63" i="1"/>
  <c r="EW63" i="1" s="1"/>
  <c r="EY63" i="1" s="1"/>
  <c r="EZ26" i="1" s="1"/>
  <c r="FA26" i="1"/>
  <c r="BP262" i="1"/>
  <c r="BT262" i="1" s="1"/>
  <c r="EM49" i="1"/>
  <c r="P124" i="1"/>
  <c r="N124" i="1"/>
  <c r="X122" i="1"/>
  <c r="Y121" i="1"/>
  <c r="Y119" i="1" s="1"/>
  <c r="BP268" i="1"/>
  <c r="BT268" i="1" s="1"/>
  <c r="EM55" i="1"/>
  <c r="BV235" i="1"/>
  <c r="BU235" i="1"/>
  <c r="W78" i="1"/>
  <c r="X77" i="1"/>
  <c r="X75" i="1" s="1"/>
  <c r="AK78" i="1"/>
  <c r="AG78" i="1"/>
  <c r="DX9" i="1" s="1"/>
  <c r="CU9" i="1"/>
  <c r="AL172" i="1"/>
  <c r="DJ9" i="1"/>
  <c r="DM9" i="1" s="1"/>
  <c r="AS172" i="1"/>
  <c r="BC124" i="1" s="1"/>
  <c r="DO9" i="1" l="1"/>
  <c r="DP9" i="1" s="1"/>
  <c r="CF2" i="1"/>
  <c r="BV237" i="1"/>
  <c r="BU237" i="1"/>
  <c r="BV232" i="1"/>
  <c r="BU232" i="1"/>
  <c r="N78" i="1"/>
  <c r="P78" i="1"/>
  <c r="BP239" i="1"/>
  <c r="BT239" i="1" s="1"/>
  <c r="EM26" i="1"/>
  <c r="EG26" i="1"/>
  <c r="BV241" i="1"/>
  <c r="BU241" i="1"/>
  <c r="P172" i="1"/>
  <c r="N172" i="1"/>
  <c r="AM224" i="1"/>
  <c r="AK174" i="1"/>
  <c r="CI9" i="1" s="1"/>
  <c r="AG174" i="1"/>
  <c r="EA9" i="1" s="1"/>
  <c r="CF9" i="1"/>
  <c r="BI222" i="1"/>
  <c r="BR222" i="1"/>
  <c r="BM194" i="1"/>
  <c r="BA42" i="1"/>
  <c r="AY222" i="1"/>
  <c r="CS9" i="1"/>
  <c r="BM196" i="1"/>
  <c r="BI224" i="1"/>
  <c r="BA124" i="1"/>
  <c r="BR224" i="1"/>
  <c r="BP258" i="1"/>
  <c r="BT258" i="1" s="1"/>
  <c r="EM45" i="1"/>
  <c r="EG70" i="1"/>
  <c r="AK172" i="1"/>
  <c r="AG172" i="1"/>
  <c r="DZ9" i="1" s="1"/>
  <c r="DK9" i="1"/>
  <c r="Y122" i="1"/>
  <c r="Z121" i="1"/>
  <c r="Z119" i="1" s="1"/>
  <c r="X78" i="1"/>
  <c r="Y77" i="1"/>
  <c r="Y75" i="1" s="1"/>
  <c r="BP205" i="1"/>
  <c r="BW2" i="1"/>
  <c r="AZ7" i="1"/>
  <c r="Y172" i="1"/>
  <c r="Z171" i="1"/>
  <c r="Z169" i="1" s="1"/>
  <c r="AY223" i="1"/>
  <c r="DA9" i="1"/>
  <c r="AL174" i="1"/>
  <c r="AY221" i="1"/>
  <c r="CK9" i="1"/>
  <c r="BP211" i="1"/>
  <c r="BY2" i="1"/>
  <c r="X40" i="1"/>
  <c r="Y39" i="1"/>
  <c r="Y37" i="1" s="1"/>
  <c r="AF174" i="1"/>
  <c r="J282" i="1" l="1"/>
  <c r="K282" i="1" s="1"/>
  <c r="AF228" i="1"/>
  <c r="CH9" i="1"/>
  <c r="AU174" i="1"/>
  <c r="CJ9" i="1" s="1"/>
  <c r="AT174" i="1"/>
  <c r="BD7" i="1"/>
  <c r="CB2" i="1" s="1"/>
  <c r="Y40" i="1"/>
  <c r="Z39" i="1"/>
  <c r="Z37" i="1" s="1"/>
  <c r="N174" i="1"/>
  <c r="P174" i="1"/>
  <c r="Y78" i="1"/>
  <c r="Z77" i="1"/>
  <c r="Z75" i="1" s="1"/>
  <c r="BP208" i="1"/>
  <c r="BX2" i="1"/>
  <c r="Z122" i="1"/>
  <c r="AA121" i="1"/>
  <c r="AA119" i="1" s="1"/>
  <c r="Z172" i="1"/>
  <c r="AA171" i="1"/>
  <c r="AA169" i="1" s="1"/>
  <c r="BP212" i="1"/>
  <c r="BZ2" i="1"/>
  <c r="AY224" i="1"/>
  <c r="DI9" i="1"/>
  <c r="BV239" i="1"/>
  <c r="BV245" i="1" s="1"/>
  <c r="BU239" i="1"/>
  <c r="BU245" i="1" s="1"/>
  <c r="BU246" i="1" s="1"/>
  <c r="AA122" i="1" l="1"/>
  <c r="AB121" i="1"/>
  <c r="AB119" i="1" s="1"/>
  <c r="AB122" i="1" s="1"/>
  <c r="Z78" i="1"/>
  <c r="AA77" i="1"/>
  <c r="AA75" i="1" s="1"/>
  <c r="AA172" i="1"/>
  <c r="AB171" i="1"/>
  <c r="AB169" i="1" s="1"/>
  <c r="AB172" i="1" s="1"/>
  <c r="Z40" i="1"/>
  <c r="AA39" i="1"/>
  <c r="AA37" i="1" s="1"/>
  <c r="AA78" i="1" l="1"/>
  <c r="AB77" i="1"/>
  <c r="AB75" i="1" s="1"/>
  <c r="AB78" i="1" s="1"/>
  <c r="AA40" i="1"/>
  <c r="AB39" i="1"/>
  <c r="AB37" i="1" s="1"/>
  <c r="AB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PURBANI GROUP</author>
    <author>USER</author>
  </authors>
  <commentList>
    <comment ref="U5" authorId="0" shapeId="0" xr:uid="{8F3D0AEE-6C21-4640-9157-302D9EBCC0A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Due to 1HR Iftar 1 Hr deducted after 6.00 PM</t>
        </r>
      </text>
    </comment>
    <comment ref="X5" authorId="1" shapeId="0" xr:uid="{A5AA8382-7F13-4AC0-AE5D-B4875A0854F1}">
      <text>
        <r>
          <rPr>
            <b/>
            <sz val="8"/>
            <color indexed="81"/>
            <rFont val="Tahoma"/>
            <family val="2"/>
          </rPr>
          <t>PURBANI GROUP:</t>
        </r>
        <r>
          <rPr>
            <sz val="8"/>
            <color indexed="81"/>
            <rFont val="Tahoma"/>
            <family val="2"/>
          </rPr>
          <t xml:space="preserve">
Iftar+Namaj Break</t>
        </r>
      </text>
    </comment>
    <comment ref="Z5" authorId="0" shapeId="0" xr:uid="{81C9E217-B701-4CA7-9619-DBD6243C1C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full night
</t>
        </r>
      </text>
    </comment>
    <comment ref="AY189" authorId="0" shapeId="0" xr:uid="{DF76D595-37C5-481B-84E7-4E0BE883FDBB}">
      <text>
        <r>
          <rPr>
            <sz val="11"/>
            <color indexed="81"/>
            <rFont val="Tahoma"/>
            <family val="2"/>
          </rPr>
          <t>Sewing OP,Helper,Cutting Op,Helper,Label Stitching,Super Shope ,Sizeset Op,Rub cutter,Finishing  ironman,helper ,Foldeing and other worker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9" authorId="2" shapeId="0" xr:uid="{756975BC-734F-4755-90A2-BA30332F748E}">
      <text>
        <r>
          <rPr>
            <b/>
            <sz val="14"/>
            <color indexed="81"/>
            <rFont val="Tahoma"/>
            <family val="2"/>
          </rPr>
          <t>USER:</t>
        </r>
        <r>
          <rPr>
            <sz val="14"/>
            <color indexed="81"/>
            <rFont val="Tahoma"/>
            <family val="2"/>
          </rPr>
          <t xml:space="preserve">
Spinning-11
Wastage Loader -10  
Have to deducted from total manpower instructed by hilary sir</t>
        </r>
      </text>
    </comment>
  </commentList>
</comments>
</file>

<file path=xl/sharedStrings.xml><?xml version="1.0" encoding="utf-8"?>
<sst xmlns="http://schemas.openxmlformats.org/spreadsheetml/2006/main" count="867" uniqueCount="383">
  <si>
    <t>ABC Ltd.</t>
  </si>
  <si>
    <t>Input problem,1129pcs Short TGT</t>
  </si>
  <si>
    <t>Dectective107Pcs Defect 200Pcs &amp; DHU 24.33</t>
  </si>
  <si>
    <t>Daily Production Target Sheet</t>
  </si>
  <si>
    <t>Daily</t>
  </si>
  <si>
    <t>Sewing 1</t>
  </si>
  <si>
    <t>Sewing 2</t>
  </si>
  <si>
    <t>Sewing 3</t>
  </si>
  <si>
    <t xml:space="preserve">Sewing 4 </t>
  </si>
  <si>
    <t>Sewing 4(Nazmul)</t>
  </si>
  <si>
    <t>Factory</t>
  </si>
  <si>
    <t>Jewel Vai</t>
  </si>
  <si>
    <t>Management Information System (MIS) Report</t>
  </si>
  <si>
    <t>Enamul Vai</t>
  </si>
  <si>
    <t>1ST</t>
  </si>
  <si>
    <t>2nd</t>
  </si>
  <si>
    <t>3rd</t>
  </si>
  <si>
    <t>4th</t>
  </si>
  <si>
    <t>Average</t>
  </si>
  <si>
    <t>Produce Hr.</t>
  </si>
  <si>
    <t>Spe.Hr</t>
  </si>
  <si>
    <t>Production</t>
  </si>
  <si>
    <t>Eff%</t>
  </si>
  <si>
    <t xml:space="preserve"> </t>
  </si>
  <si>
    <t xml:space="preserve">                              </t>
  </si>
  <si>
    <t>Target</t>
  </si>
  <si>
    <t>Performance</t>
  </si>
  <si>
    <t>Date:</t>
  </si>
  <si>
    <t>SHIFT:</t>
  </si>
  <si>
    <t>Operator</t>
  </si>
  <si>
    <t>Helper</t>
  </si>
  <si>
    <t>Total</t>
  </si>
  <si>
    <t>Others</t>
  </si>
  <si>
    <t>Machine Utilization</t>
  </si>
  <si>
    <t>MMR</t>
  </si>
  <si>
    <t>Garments produce per machinist</t>
  </si>
  <si>
    <t>Total Target</t>
  </si>
  <si>
    <t>Total Production</t>
  </si>
  <si>
    <t>Total Target Minutes</t>
  </si>
  <si>
    <t>Total Produce Hour</t>
  </si>
  <si>
    <t>Total Spend Hour</t>
  </si>
  <si>
    <t>Sewing-1</t>
  </si>
  <si>
    <t>Sewing-2</t>
  </si>
  <si>
    <t>Sewing-3</t>
  </si>
  <si>
    <t>Sewing-4</t>
  </si>
  <si>
    <t>Sewing-5</t>
  </si>
  <si>
    <t xml:space="preserve">SMV </t>
  </si>
  <si>
    <t>W.H</t>
  </si>
  <si>
    <t>Floor</t>
  </si>
  <si>
    <t>Line</t>
  </si>
  <si>
    <t xml:space="preserve">Buyer </t>
  </si>
  <si>
    <t>Sales Order No</t>
  </si>
  <si>
    <t>Style No</t>
  </si>
  <si>
    <t>Item</t>
  </si>
  <si>
    <t>Start Date</t>
  </si>
  <si>
    <t>Wr- Hr</t>
  </si>
  <si>
    <t>Wr- Hr.</t>
  </si>
  <si>
    <t>Plan Man Power.</t>
  </si>
  <si>
    <t>Actual Man Power</t>
  </si>
  <si>
    <t>Target Hour.</t>
  </si>
  <si>
    <t>Acc.Hour</t>
  </si>
  <si>
    <t>SP.Hr</t>
  </si>
  <si>
    <t>Plan</t>
  </si>
  <si>
    <t>Spend</t>
  </si>
  <si>
    <t>Spend Hr</t>
  </si>
  <si>
    <t>SMV</t>
  </si>
  <si>
    <t>CM/Pcs</t>
  </si>
  <si>
    <t>CM/Doz</t>
  </si>
  <si>
    <t>Target Minutes</t>
  </si>
  <si>
    <t>Plan Effi%</t>
  </si>
  <si>
    <t>Trgt/ Hour</t>
  </si>
  <si>
    <t>Daily Target</t>
  </si>
  <si>
    <t>Daily Output</t>
  </si>
  <si>
    <t>Produced</t>
  </si>
  <si>
    <t>Produce Hr /Line Wise</t>
  </si>
  <si>
    <t>Achie %</t>
  </si>
  <si>
    <t xml:space="preserve"> Effi. %</t>
  </si>
  <si>
    <t>Line Effi%</t>
  </si>
  <si>
    <t>Name of
  L /C. or SPV</t>
  </si>
  <si>
    <t>WIP</t>
  </si>
  <si>
    <t>Run: Days</t>
  </si>
  <si>
    <t>Floor Incharge</t>
  </si>
  <si>
    <t>Daily Floor Effi%</t>
  </si>
  <si>
    <t>Cum. Floor Effi%</t>
  </si>
  <si>
    <t>Floor Achieve %</t>
  </si>
  <si>
    <t>Factory Effi%</t>
  </si>
  <si>
    <t>Achieve %</t>
  </si>
  <si>
    <t>Remarks</t>
  </si>
  <si>
    <t>Cause of tg +/-</t>
  </si>
  <si>
    <t>Target Min</t>
  </si>
  <si>
    <t>Achieve</t>
  </si>
  <si>
    <t>Produce HR</t>
  </si>
  <si>
    <t>Spend HR</t>
  </si>
  <si>
    <t>EFF%</t>
  </si>
  <si>
    <t>OP</t>
  </si>
  <si>
    <t>HP</t>
  </si>
  <si>
    <t>Hr</t>
  </si>
  <si>
    <t>Hr.</t>
  </si>
  <si>
    <t>Rejectiom</t>
  </si>
  <si>
    <t>Sewing DHU</t>
  </si>
  <si>
    <t>T/M</t>
  </si>
  <si>
    <t>P/M</t>
  </si>
  <si>
    <t>New Layout</t>
  </si>
  <si>
    <t xml:space="preserve">NPT </t>
  </si>
  <si>
    <t>Other Lose Time</t>
  </si>
  <si>
    <t>Buyer</t>
  </si>
  <si>
    <t>Style</t>
  </si>
  <si>
    <t>Problem Start</t>
  </si>
  <si>
    <t>Problem
Solve</t>
  </si>
  <si>
    <t>HR</t>
  </si>
  <si>
    <t>Total 
Manpower</t>
  </si>
  <si>
    <t>Man HR</t>
  </si>
  <si>
    <t>Total loss hour</t>
  </si>
  <si>
    <t>Produce minutes</t>
  </si>
  <si>
    <t>Unit: 01(Mr.Liton)</t>
  </si>
  <si>
    <t>L-01</t>
  </si>
  <si>
    <t>Hema</t>
  </si>
  <si>
    <t>LS T-Shirt</t>
  </si>
  <si>
    <t>Selim</t>
  </si>
  <si>
    <t>Mr. Hamidul</t>
  </si>
  <si>
    <t>Present Op</t>
  </si>
  <si>
    <t>Plan Eff%</t>
  </si>
  <si>
    <t>Achieve Eff%</t>
  </si>
  <si>
    <t>TGT Hr</t>
  </si>
  <si>
    <t xml:space="preserve">  </t>
  </si>
  <si>
    <t>Line 1</t>
  </si>
  <si>
    <t>L-02</t>
  </si>
  <si>
    <t>H&amp;M</t>
  </si>
  <si>
    <t>118182-5832(S-03)</t>
  </si>
  <si>
    <t>3-Pack V-Neck Slim Fit</t>
  </si>
  <si>
    <t>Afroza</t>
  </si>
  <si>
    <t>Running</t>
  </si>
  <si>
    <t>Line 2</t>
  </si>
  <si>
    <t>179603-5832(S-03)</t>
  </si>
  <si>
    <t>V-Neck Slim Fit 3-Pack</t>
  </si>
  <si>
    <t>L-03</t>
  </si>
  <si>
    <t>342997 Richardson</t>
  </si>
  <si>
    <t>SS Polo</t>
  </si>
  <si>
    <t>Sha Alam</t>
  </si>
  <si>
    <t>L-04</t>
  </si>
  <si>
    <t>Vertbaudet</t>
  </si>
  <si>
    <t>70211-0308</t>
  </si>
  <si>
    <t>LS Sweat</t>
  </si>
  <si>
    <t>Mamun</t>
  </si>
  <si>
    <t>L-05</t>
  </si>
  <si>
    <t>342775 Jones</t>
  </si>
  <si>
    <t>Alamin</t>
  </si>
  <si>
    <t>L-06</t>
  </si>
  <si>
    <t>A.Tion Fashion</t>
  </si>
  <si>
    <t>PKB1TS1110A</t>
  </si>
  <si>
    <t>Mahfuz</t>
  </si>
  <si>
    <t>EPB2TR1151A</t>
  </si>
  <si>
    <t>SS T-Shirt</t>
  </si>
  <si>
    <t>L-07</t>
  </si>
  <si>
    <t>154623-5832(S-03)</t>
  </si>
  <si>
    <t>Peter Polo</t>
  </si>
  <si>
    <t>Sumon</t>
  </si>
  <si>
    <t>241574-5832(S-03)</t>
  </si>
  <si>
    <t>249206-5832(S-03)</t>
  </si>
  <si>
    <t>L-08</t>
  </si>
  <si>
    <t>70026-1050</t>
  </si>
  <si>
    <t>SLT</t>
  </si>
  <si>
    <t>Jolil</t>
  </si>
  <si>
    <t>L-09</t>
  </si>
  <si>
    <t>Karima</t>
  </si>
  <si>
    <t>L-10</t>
  </si>
  <si>
    <t>Input in hand</t>
  </si>
  <si>
    <t>Present Man Power</t>
  </si>
  <si>
    <t>Others M/P</t>
  </si>
  <si>
    <t>Unit: 02 (Mr. Zakir)</t>
  </si>
  <si>
    <t>L-11</t>
  </si>
  <si>
    <t>EPB5TS1902A</t>
  </si>
  <si>
    <t>Rakib</t>
  </si>
  <si>
    <t>Mr. Habib</t>
  </si>
  <si>
    <t>L-12</t>
  </si>
  <si>
    <t>70209-0423</t>
  </si>
  <si>
    <t>Pant</t>
  </si>
  <si>
    <t>Somrat</t>
  </si>
  <si>
    <t>Line 29</t>
  </si>
  <si>
    <t>Line 30</t>
  </si>
  <si>
    <t>Line 31</t>
  </si>
  <si>
    <t>L-13</t>
  </si>
  <si>
    <t>70214-0326</t>
  </si>
  <si>
    <t>T-Shirt</t>
  </si>
  <si>
    <t>Murad/ Munni</t>
  </si>
  <si>
    <t>Line 32</t>
  </si>
  <si>
    <t>AVG</t>
  </si>
  <si>
    <t>Line 33</t>
  </si>
  <si>
    <t>Line 34</t>
  </si>
  <si>
    <t>L-14</t>
  </si>
  <si>
    <t>247369-5828(S-03)</t>
  </si>
  <si>
    <t>Mushroom Polo</t>
  </si>
  <si>
    <t>Mufajjal</t>
  </si>
  <si>
    <t>Line 35</t>
  </si>
  <si>
    <t>235667-8030(S-03)</t>
  </si>
  <si>
    <t>RC Mushroom Polo</t>
  </si>
  <si>
    <t>Line 36</t>
  </si>
  <si>
    <t xml:space="preserve">Total </t>
  </si>
  <si>
    <t>L-15</t>
  </si>
  <si>
    <t xml:space="preserve"> Shafali</t>
  </si>
  <si>
    <t>L-16</t>
  </si>
  <si>
    <t>342975 TOM</t>
  </si>
  <si>
    <t>Ranaul</t>
  </si>
  <si>
    <t>Mr. Rafique</t>
  </si>
  <si>
    <t>L-17</t>
  </si>
  <si>
    <t>307410 Table Tee</t>
  </si>
  <si>
    <t>Alamgir</t>
  </si>
  <si>
    <t>L-18</t>
  </si>
  <si>
    <t>Sujon</t>
  </si>
  <si>
    <t>235668-8030(S-03)</t>
  </si>
  <si>
    <t>L-19</t>
  </si>
  <si>
    <t>L-20</t>
  </si>
  <si>
    <t>Rahim</t>
  </si>
  <si>
    <t>Unit: 03(Mr. Sajadur Rahman)</t>
  </si>
  <si>
    <t>L-21</t>
  </si>
  <si>
    <t>331086 Polo Fluo</t>
  </si>
  <si>
    <t>Joynal+Milon</t>
  </si>
  <si>
    <t>Mr. Moshiur</t>
  </si>
  <si>
    <t>307361 Trevor Slub</t>
  </si>
  <si>
    <t>L-22</t>
  </si>
  <si>
    <t>LS SB</t>
  </si>
  <si>
    <t>Mostofa</t>
  </si>
  <si>
    <t>L-23</t>
  </si>
  <si>
    <t>Mostofa+Santona</t>
  </si>
  <si>
    <t>L-24</t>
  </si>
  <si>
    <t>179172-5832(S-03)</t>
  </si>
  <si>
    <t>Ronny R-Neck 3 Pack</t>
  </si>
  <si>
    <t>Milon+Mamun</t>
  </si>
  <si>
    <t>Mr. Mirazul Islam</t>
  </si>
  <si>
    <t>L-25</t>
  </si>
  <si>
    <t>Salma+Mehedi</t>
  </si>
  <si>
    <t>251088-5832(S-03)</t>
  </si>
  <si>
    <t>Ronny R-Neck</t>
  </si>
  <si>
    <t>L-26</t>
  </si>
  <si>
    <t>Santona+Shahin</t>
  </si>
  <si>
    <t>L-27</t>
  </si>
  <si>
    <t>PHB5TR3800C(3rd)</t>
  </si>
  <si>
    <t>Jesmin+Kajoli</t>
  </si>
  <si>
    <t>L-28</t>
  </si>
  <si>
    <t>Arif</t>
  </si>
  <si>
    <t>L-29</t>
  </si>
  <si>
    <t>L-30</t>
  </si>
  <si>
    <t>Nobi</t>
  </si>
  <si>
    <t>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</si>
  <si>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</si>
  <si>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</t>
  </si>
  <si>
    <t>C</t>
  </si>
  <si>
    <t>Total.</t>
  </si>
  <si>
    <t xml:space="preserve">         </t>
  </si>
  <si>
    <t>Unit: 04(Mr.Bhabesh Sarker)</t>
  </si>
  <si>
    <t>L-31</t>
  </si>
  <si>
    <t>308458 DINEKE</t>
  </si>
  <si>
    <t>SS Drees</t>
  </si>
  <si>
    <t>Robiul</t>
  </si>
  <si>
    <t>Mr.Hadiul Islam</t>
  </si>
  <si>
    <t>L-32</t>
  </si>
  <si>
    <t>342775/342609 Denton</t>
  </si>
  <si>
    <t>Anowar</t>
  </si>
  <si>
    <t>L-33</t>
  </si>
  <si>
    <t>308658 Table Tee</t>
  </si>
  <si>
    <t xml:space="preserve">Bellal </t>
  </si>
  <si>
    <t>L-34</t>
  </si>
  <si>
    <t>162768-5832(S-03)</t>
  </si>
  <si>
    <t>R-Neck Slim Fit 5-Pack</t>
  </si>
  <si>
    <t>180497-5832(S-03)</t>
  </si>
  <si>
    <t>R-Neck Slim Fit-3 Pack</t>
  </si>
  <si>
    <t>L-35</t>
  </si>
  <si>
    <t>HBI</t>
  </si>
  <si>
    <t>P4750</t>
  </si>
  <si>
    <t>Tank Top</t>
  </si>
  <si>
    <t>Mosharrof</t>
  </si>
  <si>
    <t>Mr.Dalower Hossain</t>
  </si>
  <si>
    <t>Masud</t>
  </si>
  <si>
    <t>Taposh</t>
  </si>
  <si>
    <t>L-36</t>
  </si>
  <si>
    <t>Shohel</t>
  </si>
  <si>
    <t>.</t>
  </si>
  <si>
    <t>L-37</t>
  </si>
  <si>
    <t>P01BT</t>
  </si>
  <si>
    <t>Abdul Gaffar</t>
  </si>
  <si>
    <t>L-38</t>
  </si>
  <si>
    <t>70219-0179</t>
  </si>
  <si>
    <t>S-SLV</t>
  </si>
  <si>
    <t>Reshma</t>
  </si>
  <si>
    <t>L-39</t>
  </si>
  <si>
    <t>Aysha</t>
  </si>
  <si>
    <t>L-40</t>
  </si>
  <si>
    <t>70211-0307</t>
  </si>
  <si>
    <t xml:space="preserve">Arshad </t>
  </si>
  <si>
    <t>31B</t>
  </si>
  <si>
    <t>32B</t>
  </si>
  <si>
    <t>G-Total =&gt;&gt;</t>
  </si>
  <si>
    <t xml:space="preserve"> SIZE SET</t>
  </si>
  <si>
    <t>Color</t>
  </si>
  <si>
    <t>Acc.WH</t>
  </si>
  <si>
    <t>Spend Hour</t>
  </si>
  <si>
    <t>CM/D</t>
  </si>
  <si>
    <t>Target Minute</t>
  </si>
  <si>
    <t>Plan Effi</t>
  </si>
  <si>
    <t>T.Hour</t>
  </si>
  <si>
    <t>Daily Out Put</t>
  </si>
  <si>
    <t>234008-NH Flair</t>
  </si>
  <si>
    <t>Birch-Aop</t>
  </si>
  <si>
    <t>Size Set</t>
  </si>
  <si>
    <t>PKB2TS1810A</t>
  </si>
  <si>
    <t>Lemon(LM)</t>
  </si>
  <si>
    <t>Mint(MT)</t>
  </si>
  <si>
    <t>Veiled Rose Aop</t>
  </si>
  <si>
    <t>SHORT QTY</t>
  </si>
  <si>
    <t>SAMPLE &amp; OTHERS</t>
  </si>
  <si>
    <t>No. of W.S</t>
  </si>
  <si>
    <t>Sewing</t>
  </si>
  <si>
    <t>Ru. M/C</t>
  </si>
  <si>
    <t>Piping</t>
  </si>
  <si>
    <t>Produced Minute</t>
  </si>
  <si>
    <t>Operator Status</t>
  </si>
  <si>
    <t>Direct</t>
  </si>
  <si>
    <t>:</t>
  </si>
  <si>
    <t>Label Stitching</t>
  </si>
  <si>
    <t>Earned CM</t>
  </si>
  <si>
    <t>Posted</t>
  </si>
  <si>
    <t>Present</t>
  </si>
  <si>
    <t>Absent</t>
  </si>
  <si>
    <t>Leave</t>
  </si>
  <si>
    <t>Indirect</t>
  </si>
  <si>
    <t>Average last week efficiency</t>
  </si>
  <si>
    <t>Average last month efficiency</t>
  </si>
  <si>
    <t>Sample</t>
  </si>
  <si>
    <t>Average production per day</t>
  </si>
  <si>
    <t>Trainee Line</t>
  </si>
  <si>
    <t>Average efficiency upto date</t>
  </si>
  <si>
    <t>Training Center</t>
  </si>
  <si>
    <t>Performance on plan target</t>
  </si>
  <si>
    <t>Present Manpower</t>
  </si>
  <si>
    <t>Yearly Factory average efficiency</t>
  </si>
  <si>
    <t>Garments produced/machine</t>
  </si>
  <si>
    <t>1 st Floor</t>
  </si>
  <si>
    <t xml:space="preserve">Total production upto date </t>
  </si>
  <si>
    <t>2 st Floor</t>
  </si>
  <si>
    <t xml:space="preserve">Total produce hours upto date </t>
  </si>
  <si>
    <t>3 rd Floor</t>
  </si>
  <si>
    <t>Total spend hours upto date</t>
  </si>
  <si>
    <t>4 th Floor</t>
  </si>
  <si>
    <t>Last month total spend hours</t>
  </si>
  <si>
    <t>Last month total produce hours</t>
  </si>
  <si>
    <t>Last month total style change</t>
  </si>
  <si>
    <t>Last month total production</t>
  </si>
  <si>
    <t>Running Machine</t>
  </si>
  <si>
    <t>2 nd Floor</t>
  </si>
  <si>
    <t>Other</t>
  </si>
  <si>
    <t>U-4</t>
  </si>
  <si>
    <t>U-2</t>
  </si>
  <si>
    <t>KTL Running MC</t>
  </si>
  <si>
    <t>Con. Running MC</t>
  </si>
  <si>
    <t>Karim Textiles</t>
  </si>
  <si>
    <t xml:space="preserve">Operator KTL </t>
  </si>
  <si>
    <t>Posted Manpower</t>
  </si>
  <si>
    <t>Actual Present Manpower</t>
  </si>
  <si>
    <t>PFS TOTAL MANPOWER</t>
  </si>
  <si>
    <t>Total Manpower</t>
  </si>
  <si>
    <t>Iron Man</t>
  </si>
  <si>
    <t>Man Machine Ratio</t>
  </si>
  <si>
    <t>Today Running Machine</t>
  </si>
  <si>
    <t>U-01</t>
  </si>
  <si>
    <t>Target Hr.</t>
  </si>
  <si>
    <t>U-02</t>
  </si>
  <si>
    <t>U-03</t>
  </si>
  <si>
    <t>Achieve Hr.</t>
  </si>
  <si>
    <t>U-04</t>
  </si>
  <si>
    <t>Produced Hr</t>
  </si>
  <si>
    <t>KTL Min</t>
  </si>
  <si>
    <t>PFS Min</t>
  </si>
  <si>
    <t>Allocated Manpower</t>
  </si>
  <si>
    <t>Others Work</t>
  </si>
  <si>
    <t>Used M. Power</t>
  </si>
  <si>
    <t>Spend Hrs.</t>
  </si>
  <si>
    <t>Avg. Work Hr.</t>
  </si>
  <si>
    <t>Variation with Planed MP</t>
  </si>
  <si>
    <t>Produce Hrs.</t>
  </si>
  <si>
    <t>Actual Min</t>
  </si>
  <si>
    <t>Budgeted Min</t>
  </si>
  <si>
    <t>Short/ Excess</t>
  </si>
  <si>
    <t>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</si>
</sst>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[$-409]d\-mmm\-yy;@"/>
    <numFmt numFmtId="165" formatCode="0.000"/>
    <numFmt numFmtId="166" formatCode="0.&quot;PM&quot;"/>
    <numFmt numFmtId="167" formatCode="&quot;417000&quot;0000"/>
    <numFmt numFmtId="168" formatCode="[$-409]d\-mmm;@"/>
    <numFmt numFmtId="169" formatCode="&quot;Line&quot;\ 0."/>
    <numFmt numFmtId="170" formatCode="0;[Red]0"/>
    <numFmt numFmtId="171" formatCode="0.00;[Red]0.00"/>
    <numFmt numFmtId="172" formatCode="0.0"/>
    <numFmt numFmtId="173" formatCode="_(&quot;$&quot;* #,##0_);_(&quot;$&quot;* \(#,##0\);_(&quot;$&quot;* &quot;-&quot;??_);_(@_)"/>
    <numFmt numFmtId="174" formatCode="0.0%"/>
    <numFmt numFmtId="175" formatCode="_(* #,##0_);_(* \(#,##0\);_(* &quot;-&quot;??_);_(@_)"/>
    <numFmt numFmtId="176" formatCode="0.000%"/>
  </numFmts>
  <fonts count="222" x14ac:knownFonts="1">
    <font>
      <sz val="10"/>
      <name val="Arial"/>
    </font>
    <font>
      <sz val="36"/>
      <color rgb="FF000099"/>
      <name val="Elephant"/>
      <family val="1"/>
    </font>
    <font>
      <b/>
      <sz val="20"/>
      <color indexed="8"/>
      <name val="Arial"/>
      <family val="2"/>
    </font>
    <font>
      <sz val="20"/>
      <color indexed="8"/>
      <name val="Arial"/>
      <family val="2"/>
    </font>
    <font>
      <b/>
      <sz val="14"/>
      <color rgb="FF000000"/>
      <name val="Calibr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sz val="24"/>
      <color indexed="8"/>
      <name val="Arial"/>
      <family val="2"/>
    </font>
    <font>
      <b/>
      <sz val="24"/>
      <color rgb="FF000099"/>
      <name val="Browallia New"/>
      <family val="2"/>
    </font>
    <font>
      <sz val="24"/>
      <color rgb="FF000099"/>
      <name val="Elephant"/>
      <family val="1"/>
    </font>
    <font>
      <sz val="14"/>
      <name val="Calibri Light"/>
      <family val="1"/>
      <scheme val="major"/>
    </font>
    <font>
      <sz val="24"/>
      <color indexed="8"/>
      <name val="Tahoma"/>
      <family val="2"/>
    </font>
    <font>
      <b/>
      <sz val="24"/>
      <color indexed="8"/>
      <name val="Calibri Light"/>
      <family val="1"/>
      <scheme val="major"/>
    </font>
    <font>
      <sz val="24"/>
      <color indexed="8"/>
      <name val="Calibri Light"/>
      <family val="1"/>
      <scheme val="major"/>
    </font>
    <font>
      <sz val="24"/>
      <color indexed="8"/>
      <name val="Arial Narrow"/>
      <family val="2"/>
    </font>
    <font>
      <b/>
      <sz val="18"/>
      <color indexed="8"/>
      <name val="Tahoma"/>
      <family val="2"/>
    </font>
    <font>
      <sz val="22"/>
      <color indexed="8"/>
      <name val="Tahoma"/>
      <family val="2"/>
    </font>
    <font>
      <sz val="18"/>
      <color indexed="8"/>
      <name val="Tahoma"/>
      <family val="2"/>
    </font>
    <font>
      <b/>
      <sz val="22"/>
      <color indexed="8"/>
      <name val="Calibri Light"/>
      <family val="1"/>
      <scheme val="major"/>
    </font>
    <font>
      <sz val="18"/>
      <color indexed="8"/>
      <name val="Arial Narrow"/>
      <family val="2"/>
    </font>
    <font>
      <sz val="18"/>
      <color rgb="FFFF0000"/>
      <name val="Tahoma"/>
      <family val="2"/>
    </font>
    <font>
      <sz val="22"/>
      <color rgb="FF0000FF"/>
      <name val="Tahoma"/>
      <family val="2"/>
    </font>
    <font>
      <sz val="22"/>
      <color indexed="8"/>
      <name val="Arial Narrow"/>
      <family val="2"/>
    </font>
    <font>
      <b/>
      <sz val="24"/>
      <color indexed="8"/>
      <name val="Arial Narrow"/>
      <family val="2"/>
    </font>
    <font>
      <b/>
      <sz val="24"/>
      <color rgb="FF0000FF"/>
      <name val="Calibri Light"/>
      <family val="1"/>
      <scheme val="major"/>
    </font>
    <font>
      <sz val="24"/>
      <color indexed="10"/>
      <name val="Calibri Light"/>
      <family val="1"/>
      <scheme val="major"/>
    </font>
    <font>
      <b/>
      <sz val="24"/>
      <color rgb="FF0000FF"/>
      <name val="Tahoma"/>
      <family val="2"/>
    </font>
    <font>
      <b/>
      <sz val="24"/>
      <color rgb="FF0000FF"/>
      <name val="Times New Roman"/>
      <family val="1"/>
    </font>
    <font>
      <sz val="20"/>
      <color indexed="8"/>
      <name val="Tahoma"/>
      <family val="2"/>
    </font>
    <font>
      <sz val="14"/>
      <color indexed="8"/>
      <name val="Tahoma"/>
      <family val="2"/>
    </font>
    <font>
      <b/>
      <sz val="14"/>
      <name val="Arial"/>
      <family val="2"/>
    </font>
    <font>
      <b/>
      <sz val="20"/>
      <color rgb="FF0000FF"/>
      <name val="Arial"/>
      <family val="2"/>
    </font>
    <font>
      <b/>
      <sz val="20"/>
      <color rgb="FF0000FF"/>
      <name val="Calibri Light"/>
      <family val="1"/>
      <scheme val="major"/>
    </font>
    <font>
      <b/>
      <sz val="18"/>
      <color rgb="FF0000FF"/>
      <name val="Arial"/>
      <family val="2"/>
    </font>
    <font>
      <b/>
      <sz val="22"/>
      <color rgb="FF0000FF"/>
      <name val="Calibri Light"/>
      <family val="1"/>
      <scheme val="major"/>
    </font>
    <font>
      <b/>
      <sz val="18"/>
      <color indexed="8"/>
      <name val="Arial Narrow"/>
      <family val="2"/>
    </font>
    <font>
      <sz val="16"/>
      <color indexed="8"/>
      <name val="Arial"/>
      <family val="2"/>
    </font>
    <font>
      <b/>
      <sz val="22"/>
      <color rgb="FF0000FF"/>
      <name val="Arial"/>
      <family val="2"/>
    </font>
    <font>
      <b/>
      <sz val="22"/>
      <color indexed="8"/>
      <name val="Arial Narrow"/>
      <family val="2"/>
    </font>
    <font>
      <b/>
      <sz val="20"/>
      <name val="Calibri Light"/>
      <family val="1"/>
      <scheme val="major"/>
    </font>
    <font>
      <b/>
      <sz val="20"/>
      <color rgb="FF0000FF"/>
      <name val="Arial Narrow"/>
      <family val="2"/>
    </font>
    <font>
      <sz val="20"/>
      <color rgb="FF0000FF"/>
      <name val="Arial Narrow"/>
      <family val="2"/>
    </font>
    <font>
      <sz val="22"/>
      <color rgb="FF0000FF"/>
      <name val="Arial Narrow"/>
      <family val="2"/>
    </font>
    <font>
      <sz val="20"/>
      <color rgb="FF0000FF"/>
      <name val="Calibri Light"/>
      <family val="1"/>
      <scheme val="major"/>
    </font>
    <font>
      <b/>
      <sz val="16"/>
      <color rgb="FF0000FF"/>
      <name val="Arial Narrow"/>
      <family val="2"/>
    </font>
    <font>
      <b/>
      <sz val="20"/>
      <color indexed="20"/>
      <name val="Times New Roman"/>
      <family val="1"/>
    </font>
    <font>
      <b/>
      <sz val="20"/>
      <color indexed="8"/>
      <name val="Tahoma"/>
      <family val="2"/>
    </font>
    <font>
      <sz val="14"/>
      <name val="Arial"/>
      <family val="2"/>
    </font>
    <font>
      <b/>
      <sz val="22"/>
      <color indexed="8"/>
      <name val="Arial"/>
      <family val="2"/>
    </font>
    <font>
      <b/>
      <sz val="22"/>
      <color rgb="FF0000FF"/>
      <name val="Arial Narrow"/>
      <family val="2"/>
    </font>
    <font>
      <b/>
      <sz val="16"/>
      <color rgb="FF0000FF"/>
      <name val="Calibri Light"/>
      <family val="1"/>
      <scheme val="major"/>
    </font>
    <font>
      <b/>
      <sz val="12"/>
      <color indexed="8"/>
      <name val="Arial"/>
      <family val="2"/>
    </font>
    <font>
      <b/>
      <sz val="26"/>
      <color indexed="8"/>
      <name val="Calibri Light"/>
      <family val="1"/>
      <scheme val="major"/>
    </font>
    <font>
      <b/>
      <sz val="18"/>
      <name val="Calibri Light"/>
      <family val="1"/>
      <scheme val="major"/>
    </font>
    <font>
      <sz val="22"/>
      <name val="Calibri Light"/>
      <family val="1"/>
      <scheme val="major"/>
    </font>
    <font>
      <sz val="22"/>
      <color indexed="8"/>
      <name val="Calibri Light"/>
      <family val="1"/>
      <scheme val="major"/>
    </font>
    <font>
      <sz val="18"/>
      <color indexed="8"/>
      <name val="Calibri Light"/>
      <family val="1"/>
      <scheme val="major"/>
    </font>
    <font>
      <b/>
      <sz val="18"/>
      <color indexed="8"/>
      <name val="Calibri Light"/>
      <family val="1"/>
      <scheme val="major"/>
    </font>
    <font>
      <sz val="18"/>
      <color rgb="FF0000FF"/>
      <name val="Calibri Light"/>
      <family val="1"/>
      <scheme val="major"/>
    </font>
    <font>
      <sz val="36"/>
      <name val="Calibri Light"/>
      <family val="1"/>
      <scheme val="major"/>
    </font>
    <font>
      <b/>
      <sz val="36"/>
      <color indexed="8"/>
      <name val="Calibri Light"/>
      <family val="1"/>
      <scheme val="major"/>
    </font>
    <font>
      <sz val="12"/>
      <name val="Calibri Light"/>
      <family val="1"/>
      <scheme val="major"/>
    </font>
    <font>
      <sz val="20"/>
      <name val="Calibri Light"/>
      <family val="1"/>
      <scheme val="major"/>
    </font>
    <font>
      <sz val="20"/>
      <color indexed="8"/>
      <name val="Calibri Light"/>
      <family val="1"/>
      <scheme val="major"/>
    </font>
    <font>
      <sz val="14"/>
      <color indexed="8"/>
      <name val="Calibri Light"/>
      <family val="1"/>
      <scheme val="major"/>
    </font>
    <font>
      <b/>
      <sz val="14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8"/>
      <name val="Calibri Light"/>
      <family val="1"/>
      <scheme val="major"/>
    </font>
    <font>
      <sz val="14"/>
      <color theme="1"/>
      <name val="Arial"/>
      <family val="2"/>
    </font>
    <font>
      <sz val="18"/>
      <color theme="0"/>
      <name val="Calibri Light"/>
      <family val="1"/>
      <scheme val="major"/>
    </font>
    <font>
      <sz val="18"/>
      <color theme="1"/>
      <name val="Calibri Light"/>
      <family val="1"/>
      <scheme val="major"/>
    </font>
    <font>
      <sz val="18"/>
      <name val="Arial"/>
      <family val="2"/>
    </font>
    <font>
      <b/>
      <sz val="18"/>
      <color indexed="8"/>
      <name val="Arial"/>
      <family val="2"/>
    </font>
    <font>
      <sz val="22"/>
      <color theme="1"/>
      <name val="Calibri Light"/>
      <family val="1"/>
      <scheme val="major"/>
    </font>
    <font>
      <sz val="16"/>
      <name val="Calibri Light"/>
      <family val="1"/>
      <scheme val="major"/>
    </font>
    <font>
      <sz val="22"/>
      <name val="Arial"/>
      <family val="2"/>
    </font>
    <font>
      <sz val="20"/>
      <color theme="1"/>
      <name val="Calibri Light"/>
      <family val="1"/>
      <scheme val="major"/>
    </font>
    <font>
      <sz val="20"/>
      <name val="Arial"/>
      <family val="2"/>
    </font>
    <font>
      <b/>
      <sz val="22"/>
      <name val="Calibri Light"/>
      <family val="1"/>
      <scheme val="major"/>
    </font>
    <font>
      <sz val="22"/>
      <color indexed="10"/>
      <name val="Calibri Light"/>
      <family val="1"/>
      <scheme val="major"/>
    </font>
    <font>
      <b/>
      <sz val="18"/>
      <color indexed="10"/>
      <name val="Calibri Light"/>
      <family val="1"/>
      <scheme val="major"/>
    </font>
    <font>
      <b/>
      <sz val="22"/>
      <color indexed="10"/>
      <name val="Calibri Light"/>
      <family val="1"/>
      <scheme val="major"/>
    </font>
    <font>
      <sz val="22"/>
      <color rgb="FF0000FF"/>
      <name val="Calibri Light"/>
      <family val="1"/>
      <scheme val="major"/>
    </font>
    <font>
      <b/>
      <sz val="20"/>
      <color indexed="8"/>
      <name val="Calibri Light"/>
      <family val="1"/>
      <scheme val="major"/>
    </font>
    <font>
      <b/>
      <sz val="14"/>
      <color indexed="8"/>
      <name val="Calibri Light"/>
      <family val="1"/>
      <scheme val="major"/>
    </font>
    <font>
      <sz val="18"/>
      <color rgb="FFFF0000"/>
      <name val="Calibri Light"/>
      <family val="1"/>
      <scheme val="major"/>
    </font>
    <font>
      <b/>
      <sz val="12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36"/>
      <name val="Calibri Light"/>
      <family val="1"/>
      <scheme val="major"/>
    </font>
    <font>
      <sz val="14"/>
      <color indexed="8"/>
      <name val="Arial Narrow"/>
      <family val="2"/>
    </font>
    <font>
      <b/>
      <sz val="14"/>
      <color indexed="10"/>
      <name val="Calibri Light"/>
      <family val="1"/>
      <scheme val="major"/>
    </font>
    <font>
      <b/>
      <sz val="14"/>
      <color indexed="20"/>
      <name val="Calibri Light"/>
      <family val="1"/>
      <scheme val="major"/>
    </font>
    <font>
      <b/>
      <sz val="24"/>
      <color indexed="10"/>
      <name val="Calibri Light"/>
      <family val="1"/>
      <scheme val="major"/>
    </font>
    <font>
      <b/>
      <sz val="24"/>
      <name val="Calibri Light"/>
      <family val="1"/>
      <scheme val="major"/>
    </font>
    <font>
      <sz val="24"/>
      <name val="Calibri Light"/>
      <family val="1"/>
      <scheme val="major"/>
    </font>
    <font>
      <b/>
      <sz val="36"/>
      <color indexed="8"/>
      <name val="Arial"/>
      <family val="2"/>
    </font>
    <font>
      <sz val="14"/>
      <name val="Arial Narrow"/>
      <family val="2"/>
    </font>
    <font>
      <b/>
      <sz val="22"/>
      <color indexed="8"/>
      <name val="Tahoma"/>
      <family val="2"/>
    </font>
    <font>
      <sz val="18"/>
      <name val="Arial Narrow"/>
      <family val="2"/>
    </font>
    <font>
      <b/>
      <sz val="18"/>
      <color rgb="FF0000FF"/>
      <name val="Tahoma"/>
      <family val="2"/>
    </font>
    <font>
      <b/>
      <sz val="26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indexed="8"/>
      <name val="Arial Narrow"/>
      <family val="2"/>
    </font>
    <font>
      <b/>
      <sz val="14"/>
      <color theme="0"/>
      <name val="Tahoma"/>
      <family val="2"/>
    </font>
    <font>
      <sz val="14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0"/>
      <name val="Arial"/>
      <family val="2"/>
    </font>
    <font>
      <sz val="18"/>
      <color indexed="8"/>
      <name val="Arial"/>
      <family val="2"/>
    </font>
    <font>
      <sz val="18"/>
      <color theme="0"/>
      <name val="Arial Narrow"/>
      <family val="2"/>
    </font>
    <font>
      <sz val="12"/>
      <color indexed="8"/>
      <name val="Arial Narrow"/>
      <family val="2"/>
    </font>
    <font>
      <b/>
      <sz val="16"/>
      <color indexed="8"/>
      <name val="Arial"/>
      <family val="2"/>
    </font>
    <font>
      <b/>
      <sz val="16"/>
      <name val="Arial Narrow"/>
      <family val="2"/>
    </font>
    <font>
      <b/>
      <sz val="18"/>
      <color theme="1"/>
      <name val="Calibri Light"/>
      <family val="1"/>
      <scheme val="major"/>
    </font>
    <font>
      <b/>
      <sz val="16"/>
      <name val="Arial"/>
      <family val="2"/>
    </font>
    <font>
      <b/>
      <sz val="16"/>
      <color indexed="8"/>
      <name val="Tahoma"/>
      <family val="2"/>
    </font>
    <font>
      <b/>
      <sz val="16"/>
      <name val="Calibri Light"/>
      <family val="1"/>
      <scheme val="major"/>
    </font>
    <font>
      <sz val="16"/>
      <color indexed="8"/>
      <name val="Calibri Light"/>
      <family val="1"/>
      <scheme val="major"/>
    </font>
    <font>
      <b/>
      <sz val="16"/>
      <color rgb="FF0000FF"/>
      <name val="Tahoma"/>
      <family val="2"/>
    </font>
    <font>
      <b/>
      <sz val="16"/>
      <color indexed="8"/>
      <name val="Arial Narrow"/>
      <family val="2"/>
    </font>
    <font>
      <b/>
      <sz val="16"/>
      <color theme="1"/>
      <name val="Arial Narrow"/>
      <family val="2"/>
    </font>
    <font>
      <sz val="14"/>
      <color theme="1"/>
      <name val="Tahoma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6"/>
      <name val="Arial Narrow"/>
      <family val="2"/>
    </font>
    <font>
      <sz val="16"/>
      <name val="Arial"/>
      <family val="2"/>
    </font>
    <font>
      <sz val="16"/>
      <color indexed="8"/>
      <name val="Arial Narrow"/>
      <family val="2"/>
    </font>
    <font>
      <b/>
      <sz val="11"/>
      <color indexed="8"/>
      <name val="Arial Narrow"/>
      <family val="2"/>
    </font>
    <font>
      <sz val="18"/>
      <name val="Franklin Gothic Medium"/>
      <family val="2"/>
    </font>
    <font>
      <b/>
      <sz val="10"/>
      <color indexed="8"/>
      <name val="Arial Narrow"/>
      <family val="2"/>
    </font>
    <font>
      <sz val="18"/>
      <color theme="0"/>
      <name val="Arial"/>
      <family val="2"/>
    </font>
    <font>
      <b/>
      <sz val="18"/>
      <name val="Arial"/>
      <family val="2"/>
    </font>
    <font>
      <sz val="20"/>
      <color indexed="8"/>
      <name val="Arial Narrow"/>
      <family val="2"/>
    </font>
    <font>
      <b/>
      <sz val="20"/>
      <name val="Arial Narrow"/>
      <family val="2"/>
    </font>
    <font>
      <b/>
      <sz val="18"/>
      <name val="Arial Narrow"/>
      <family val="2"/>
    </font>
    <font>
      <sz val="22"/>
      <color indexed="8"/>
      <name val="Arial"/>
      <family val="2"/>
    </font>
    <font>
      <sz val="18"/>
      <color rgb="FF0000FF"/>
      <name val="Arial"/>
      <family val="2"/>
    </font>
    <font>
      <b/>
      <sz val="18"/>
      <color theme="0"/>
      <name val="Tahoma"/>
      <family val="2"/>
    </font>
    <font>
      <sz val="18"/>
      <color indexed="10"/>
      <name val="Arial"/>
      <family val="2"/>
    </font>
    <font>
      <sz val="12"/>
      <color indexed="20"/>
      <name val="Times New Roman"/>
      <family val="1"/>
    </font>
    <font>
      <sz val="14"/>
      <color rgb="FF0000FF"/>
      <name val="Arial"/>
      <family val="2"/>
    </font>
    <font>
      <sz val="12"/>
      <color rgb="FF0000FF"/>
      <name val="Arial"/>
      <family val="2"/>
    </font>
    <font>
      <b/>
      <sz val="18"/>
      <color theme="0"/>
      <name val="Arial Narrow"/>
      <family val="2"/>
    </font>
    <font>
      <b/>
      <sz val="18"/>
      <color theme="0"/>
      <name val="Arial"/>
      <family val="2"/>
    </font>
    <font>
      <b/>
      <sz val="18"/>
      <color indexed="8"/>
      <name val="Franklin Gothic Medium"/>
      <family val="2"/>
    </font>
    <font>
      <b/>
      <sz val="24"/>
      <color indexed="8"/>
      <name val="Tahoma"/>
      <family val="2"/>
    </font>
    <font>
      <b/>
      <sz val="20"/>
      <color rgb="FF0000FF"/>
      <name val="Book Antiqua"/>
      <family val="1"/>
    </font>
    <font>
      <sz val="24"/>
      <color rgb="FF0000FF"/>
      <name val="Calibri Light"/>
      <family val="1"/>
      <scheme val="major"/>
    </font>
    <font>
      <sz val="18"/>
      <name val="Book Antiqua"/>
      <family val="1"/>
    </font>
    <font>
      <b/>
      <sz val="18"/>
      <color indexed="10"/>
      <name val="Arial"/>
      <family val="2"/>
    </font>
    <font>
      <b/>
      <sz val="12"/>
      <color indexed="10"/>
      <name val="Arial"/>
      <family val="2"/>
    </font>
    <font>
      <b/>
      <sz val="24"/>
      <color indexed="8"/>
      <name val="Arial"/>
      <family val="2"/>
    </font>
    <font>
      <b/>
      <sz val="24"/>
      <name val="Arial"/>
      <family val="2"/>
    </font>
    <font>
      <sz val="18"/>
      <color rgb="FF0000FF"/>
      <name val="Arial Narrow"/>
      <family val="2"/>
    </font>
    <font>
      <sz val="24"/>
      <name val="Arial"/>
      <family val="2"/>
    </font>
    <font>
      <sz val="12"/>
      <color indexed="8"/>
      <name val="Arial"/>
      <family val="2"/>
    </font>
    <font>
      <sz val="12"/>
      <color indexed="10"/>
      <name val="Calibri Light"/>
      <family val="1"/>
      <scheme val="major"/>
    </font>
    <font>
      <sz val="12"/>
      <color indexed="10"/>
      <name val="Tahoma"/>
      <family val="2"/>
    </font>
    <font>
      <sz val="12"/>
      <color indexed="8"/>
      <name val="Calibri Light"/>
      <family val="1"/>
      <scheme val="major"/>
    </font>
    <font>
      <sz val="12"/>
      <color indexed="8"/>
      <name val="Tahoma"/>
      <family val="2"/>
    </font>
    <font>
      <b/>
      <sz val="12"/>
      <color rgb="FF0000FF"/>
      <name val="Tahoma"/>
      <family val="2"/>
    </font>
    <font>
      <b/>
      <sz val="24"/>
      <color indexed="10"/>
      <name val="Arial"/>
      <family val="2"/>
    </font>
    <font>
      <b/>
      <sz val="12"/>
      <color rgb="FF0000FF"/>
      <name val="Arial"/>
      <family val="2"/>
    </font>
    <font>
      <sz val="14"/>
      <color rgb="FF0000FF"/>
      <name val="Tahoma"/>
      <family val="2"/>
    </font>
    <font>
      <b/>
      <sz val="24"/>
      <name val="Arial Narrow"/>
      <family val="2"/>
    </font>
    <font>
      <sz val="24"/>
      <color indexed="10"/>
      <name val="Tahoma"/>
      <family val="2"/>
    </font>
    <font>
      <sz val="20"/>
      <color indexed="20"/>
      <name val="Times New Roman"/>
      <family val="1"/>
    </font>
    <font>
      <sz val="18"/>
      <color rgb="FF0000FF"/>
      <name val="Tahoma"/>
      <family val="2"/>
    </font>
    <font>
      <sz val="14"/>
      <color indexed="10"/>
      <name val="Tahoma"/>
      <family val="2"/>
    </font>
    <font>
      <b/>
      <sz val="14"/>
      <color indexed="8"/>
      <name val="Tahoma"/>
      <family val="2"/>
    </font>
    <font>
      <sz val="22"/>
      <color indexed="10"/>
      <name val="Tahoma"/>
      <family val="2"/>
    </font>
    <font>
      <sz val="12"/>
      <color theme="1"/>
      <name val="Calibri"/>
      <family val="2"/>
      <scheme val="minor"/>
    </font>
    <font>
      <b/>
      <sz val="22"/>
      <color theme="0"/>
      <name val="Calibri Light"/>
      <family val="1"/>
      <scheme val="major"/>
    </font>
    <font>
      <sz val="22"/>
      <color theme="0"/>
      <name val="Tahoma"/>
      <family val="2"/>
    </font>
    <font>
      <sz val="22"/>
      <name val="Arial Narrow"/>
      <family val="2"/>
    </font>
    <font>
      <b/>
      <sz val="22"/>
      <color theme="0"/>
      <name val="Arial"/>
      <family val="2"/>
    </font>
    <font>
      <sz val="22"/>
      <color theme="0"/>
      <name val="Arial Narrow"/>
      <family val="2"/>
    </font>
    <font>
      <sz val="12"/>
      <name val="Arial Narrow"/>
      <family val="2"/>
    </font>
    <font>
      <b/>
      <sz val="22"/>
      <color theme="0"/>
      <name val="Tahoma"/>
      <family val="2"/>
    </font>
    <font>
      <sz val="22"/>
      <color theme="0"/>
      <name val="Calibri Light"/>
      <family val="1"/>
      <scheme val="major"/>
    </font>
    <font>
      <sz val="22"/>
      <color theme="0"/>
      <name val="Arial"/>
      <family val="2"/>
    </font>
    <font>
      <sz val="22"/>
      <color rgb="FFFF0000"/>
      <name val="Tahoma"/>
      <family val="2"/>
    </font>
    <font>
      <sz val="22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  <font>
      <sz val="24"/>
      <name val="Arial Narrow"/>
      <family val="2"/>
    </font>
    <font>
      <sz val="24"/>
      <color theme="0"/>
      <name val="Calibri Light"/>
      <family val="1"/>
      <scheme val="major"/>
    </font>
    <font>
      <sz val="24"/>
      <color theme="0"/>
      <name val="Arial"/>
      <family val="2"/>
    </font>
    <font>
      <sz val="24"/>
      <color theme="0"/>
      <name val="Arial Narrow"/>
      <family val="2"/>
    </font>
    <font>
      <sz val="12"/>
      <color theme="0"/>
      <name val="Arial Narrow"/>
      <family val="2"/>
    </font>
    <font>
      <b/>
      <sz val="24"/>
      <color theme="0"/>
      <name val="Tahoma"/>
      <family val="2"/>
    </font>
    <font>
      <sz val="24"/>
      <color theme="0"/>
      <name val="Tahoma"/>
      <family val="2"/>
    </font>
    <font>
      <sz val="20"/>
      <color theme="1"/>
      <name val="Tahoma"/>
      <family val="2"/>
    </font>
    <font>
      <sz val="24"/>
      <name val="Tahoma"/>
      <family val="2"/>
    </font>
    <font>
      <b/>
      <sz val="24"/>
      <name val="Tahoma"/>
      <family val="2"/>
    </font>
    <font>
      <b/>
      <sz val="22"/>
      <name val="Arial"/>
      <family val="2"/>
    </font>
    <font>
      <b/>
      <sz val="12"/>
      <color indexed="8"/>
      <name val="Arial Narrow"/>
      <family val="2"/>
    </font>
    <font>
      <b/>
      <sz val="12"/>
      <color indexed="8"/>
      <name val="Tahoma"/>
      <family val="2"/>
    </font>
    <font>
      <sz val="16"/>
      <color indexed="8"/>
      <name val="Tahoma"/>
      <family val="2"/>
    </font>
    <font>
      <sz val="10"/>
      <color indexed="8"/>
      <name val="Tahoma"/>
      <family val="2"/>
    </font>
    <font>
      <sz val="10"/>
      <color indexed="8"/>
      <name val="Arial Narrow"/>
      <family val="2"/>
    </font>
    <font>
      <b/>
      <sz val="22"/>
      <name val="Tahoma"/>
      <family val="2"/>
    </font>
    <font>
      <sz val="2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Calibri Light"/>
      <family val="1"/>
      <scheme val="major"/>
    </font>
    <font>
      <sz val="12"/>
      <color rgb="FF0000FF"/>
      <name val="Tahoma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sz val="9"/>
      <color indexed="8"/>
      <name val="Tahoma"/>
      <family val="2"/>
    </font>
    <font>
      <b/>
      <sz val="20"/>
      <color indexed="8"/>
      <name val="Arial Narrow"/>
      <family val="2"/>
    </font>
    <font>
      <b/>
      <sz val="20"/>
      <color rgb="FF0000FF"/>
      <name val="Tahoma"/>
      <family val="2"/>
    </font>
    <font>
      <b/>
      <sz val="20"/>
      <color indexed="10"/>
      <name val="Calibri Light"/>
      <family val="1"/>
      <scheme val="major"/>
    </font>
    <font>
      <b/>
      <sz val="20"/>
      <color indexed="10"/>
      <name val="Tahoma"/>
      <family val="2"/>
    </font>
    <font>
      <b/>
      <sz val="20"/>
      <name val="Tahoma"/>
      <family val="2"/>
    </font>
    <font>
      <b/>
      <sz val="2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7FAF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</fills>
  <borders count="12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hair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hair">
        <color rgb="FFFF0000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rgb="FFFF0000"/>
      </bottom>
      <diagonal/>
    </border>
    <border>
      <left/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thin">
        <color rgb="FFFF0000"/>
      </right>
      <top style="hair">
        <color rgb="FFFF0000"/>
      </top>
      <bottom/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indexed="64"/>
      </top>
      <bottom/>
      <diagonal/>
    </border>
    <border>
      <left style="hair">
        <color rgb="FFFF0000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hair">
        <color rgb="FFFF0000"/>
      </right>
      <top/>
      <bottom/>
      <diagonal/>
    </border>
    <border>
      <left style="hair">
        <color rgb="FFFF0000"/>
      </left>
      <right style="hair">
        <color rgb="FFFF0000"/>
      </right>
      <top/>
      <bottom/>
      <diagonal/>
    </border>
    <border>
      <left style="hair">
        <color rgb="FFFF0000"/>
      </left>
      <right style="thin">
        <color rgb="FFFF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thin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thin">
        <color rgb="FFFF0000"/>
      </bottom>
      <diagonal/>
    </border>
    <border>
      <left style="hair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hair">
        <color rgb="FFFF0000"/>
      </left>
      <right style="hair">
        <color rgb="FFFF0000"/>
      </right>
      <top/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hair">
        <color indexed="64"/>
      </right>
      <top style="thin">
        <color rgb="FFFF0000"/>
      </top>
      <bottom/>
      <diagonal/>
    </border>
    <border>
      <left style="hair">
        <color indexed="64"/>
      </left>
      <right style="hair">
        <color indexed="64"/>
      </right>
      <top style="thin">
        <color rgb="FFFF0000"/>
      </top>
      <bottom/>
      <diagonal/>
    </border>
    <border>
      <left style="hair">
        <color indexed="64"/>
      </left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hair">
        <color rgb="FFFF0000"/>
      </left>
      <right style="hair">
        <color rgb="FFFF0000"/>
      </right>
      <top style="thin">
        <color rgb="FFFF0000"/>
      </top>
      <bottom/>
      <diagonal/>
    </border>
    <border>
      <left style="hair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/>
      <right style="hair">
        <color rgb="FFFF0000"/>
      </right>
      <top/>
      <bottom style="hair">
        <color rgb="FFFF0000"/>
      </bottom>
      <diagonal/>
    </border>
    <border>
      <left/>
      <right style="hair">
        <color indexed="64"/>
      </right>
      <top style="thin">
        <color rgb="FFFF0000"/>
      </top>
      <bottom style="thin">
        <color rgb="FFFF0000"/>
      </bottom>
      <diagonal/>
    </border>
    <border>
      <left style="hair">
        <color indexed="64"/>
      </left>
      <right style="hair">
        <color indexed="64"/>
      </right>
      <top style="thin">
        <color rgb="FFFF0000"/>
      </top>
      <bottom style="thin">
        <color rgb="FFFF0000"/>
      </bottom>
      <diagonal/>
    </border>
    <border>
      <left style="hair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rgb="FFFF0000"/>
      </right>
      <top style="thin">
        <color rgb="FFFF0000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rgb="FFFF0000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hair">
        <color rgb="FFFF0000"/>
      </right>
      <top style="thin">
        <color theme="9"/>
      </top>
      <bottom/>
      <diagonal/>
    </border>
    <border>
      <left style="thin">
        <color theme="9"/>
      </left>
      <right style="hair">
        <color rgb="FFFF0000"/>
      </right>
      <top/>
      <bottom/>
      <diagonal/>
    </border>
    <border>
      <left/>
      <right style="thin">
        <color theme="9"/>
      </right>
      <top/>
      <bottom style="hair">
        <color rgb="FFFF0000"/>
      </bottom>
      <diagonal/>
    </border>
    <border>
      <left/>
      <right style="thin">
        <color theme="9"/>
      </right>
      <top style="hair">
        <color rgb="FFFF0000"/>
      </top>
      <bottom/>
      <diagonal/>
    </border>
    <border>
      <left style="thin">
        <color theme="9"/>
      </left>
      <right style="hair">
        <color rgb="FFFF0000"/>
      </right>
      <top/>
      <bottom style="thin">
        <color theme="9"/>
      </bottom>
      <diagonal/>
    </border>
    <border>
      <left/>
      <right style="hair">
        <color rgb="FFFF0000"/>
      </right>
      <top style="hair">
        <color rgb="FFFF0000"/>
      </top>
      <bottom/>
      <diagonal/>
    </border>
    <border>
      <left style="thin">
        <color rgb="FFFF0000"/>
      </left>
      <right style="hair">
        <color rgb="FFFF0000"/>
      </right>
      <top/>
      <bottom style="thin">
        <color rgb="FFFF000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</cellStyleXfs>
  <cellXfs count="16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6" fillId="0" borderId="2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25" fillId="4" borderId="3" xfId="1" applyNumberFormat="1" applyFont="1" applyFill="1" applyBorder="1" applyAlignment="1">
      <alignment horizontal="center" vertical="top" wrapText="1"/>
    </xf>
    <xf numFmtId="2" fontId="25" fillId="4" borderId="4" xfId="1" applyNumberFormat="1" applyFont="1" applyFill="1" applyBorder="1" applyAlignment="1">
      <alignment horizontal="center" vertical="top" wrapText="1"/>
    </xf>
    <xf numFmtId="2" fontId="25" fillId="4" borderId="5" xfId="1" applyNumberFormat="1" applyFont="1" applyFill="1" applyBorder="1" applyAlignment="1">
      <alignment horizontal="center" vertical="top" wrapText="1"/>
    </xf>
    <xf numFmtId="2" fontId="25" fillId="0" borderId="0" xfId="1" applyNumberFormat="1" applyFont="1" applyFill="1" applyBorder="1" applyAlignment="1">
      <alignment vertical="top" wrapText="1"/>
    </xf>
    <xf numFmtId="9" fontId="14" fillId="0" borderId="0" xfId="1" applyNumberFormat="1" applyFont="1" applyFill="1" applyBorder="1" applyAlignment="1">
      <alignment horizontal="center" vertical="center"/>
    </xf>
    <xf numFmtId="9" fontId="23" fillId="0" borderId="0" xfId="1" applyNumberFormat="1" applyFont="1" applyFill="1" applyBorder="1" applyAlignment="1">
      <alignment horizontal="center" vertical="center"/>
    </xf>
    <xf numFmtId="10" fontId="13" fillId="0" borderId="0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6" xfId="0" applyFont="1" applyBorder="1" applyAlignment="1">
      <alignment horizontal="center" vertical="top"/>
    </xf>
    <xf numFmtId="9" fontId="24" fillId="0" borderId="0" xfId="1" applyNumberFormat="1" applyFont="1" applyFill="1" applyBorder="1" applyAlignment="1">
      <alignment horizontal="center" vertical="center"/>
    </xf>
    <xf numFmtId="164" fontId="28" fillId="0" borderId="6" xfId="0" applyNumberFormat="1" applyFont="1" applyBorder="1" applyAlignment="1">
      <alignment horizontal="left" vertical="top"/>
    </xf>
    <xf numFmtId="164" fontId="28" fillId="0" borderId="0" xfId="0" applyNumberFormat="1" applyFont="1" applyAlignment="1">
      <alignment horizontal="center" vertical="top"/>
    </xf>
    <xf numFmtId="0" fontId="29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1" fillId="6" borderId="7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1" fontId="31" fillId="6" borderId="8" xfId="0" applyNumberFormat="1" applyFont="1" applyFill="1" applyBorder="1" applyAlignment="1">
      <alignment horizontal="center" vertic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12" xfId="0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32" fillId="4" borderId="14" xfId="0" applyFont="1" applyFill="1" applyBorder="1" applyAlignment="1">
      <alignment horizontal="center" vertical="center" textRotation="45" wrapText="1"/>
    </xf>
    <xf numFmtId="0" fontId="33" fillId="4" borderId="14" xfId="0" applyFont="1" applyFill="1" applyBorder="1" applyAlignment="1">
      <alignment horizontal="center" vertical="center" wrapText="1"/>
    </xf>
    <xf numFmtId="0" fontId="33" fillId="4" borderId="14" xfId="0" applyFont="1" applyFill="1" applyBorder="1" applyAlignment="1">
      <alignment vertical="center" wrapText="1"/>
    </xf>
    <xf numFmtId="0" fontId="34" fillId="3" borderId="14" xfId="1" applyNumberFormat="1" applyFont="1" applyFill="1" applyBorder="1" applyAlignment="1">
      <alignment horizontal="center" vertical="center" wrapText="1"/>
    </xf>
    <xf numFmtId="2" fontId="35" fillId="4" borderId="3" xfId="1" applyNumberFormat="1" applyFont="1" applyFill="1" applyBorder="1" applyAlignment="1">
      <alignment horizontal="center" vertical="top" wrapText="1"/>
    </xf>
    <xf numFmtId="2" fontId="35" fillId="4" borderId="4" xfId="1" applyNumberFormat="1" applyFont="1" applyFill="1" applyBorder="1" applyAlignment="1">
      <alignment horizontal="center" vertical="top" wrapText="1"/>
    </xf>
    <xf numFmtId="165" fontId="36" fillId="3" borderId="14" xfId="1" applyNumberFormat="1" applyFont="1" applyFill="1" applyBorder="1" applyAlignment="1">
      <alignment horizontal="center" vertical="top" wrapText="1"/>
    </xf>
    <xf numFmtId="0" fontId="19" fillId="3" borderId="15" xfId="0" applyFont="1" applyFill="1" applyBorder="1" applyAlignment="1">
      <alignment horizontal="center" vertical="center" wrapText="1"/>
    </xf>
    <xf numFmtId="0" fontId="36" fillId="3" borderId="14" xfId="0" applyFont="1" applyFill="1" applyBorder="1" applyAlignment="1">
      <alignment horizontal="center" vertical="center" wrapText="1"/>
    </xf>
    <xf numFmtId="166" fontId="37" fillId="3" borderId="15" xfId="1" applyNumberFormat="1" applyFont="1" applyFill="1" applyBorder="1" applyAlignment="1">
      <alignment horizontal="center" vertical="center" wrapText="1"/>
    </xf>
    <xf numFmtId="166" fontId="37" fillId="9" borderId="15" xfId="1" applyNumberFormat="1" applyFont="1" applyFill="1" applyBorder="1" applyAlignment="1">
      <alignment horizontal="center" vertical="center" wrapText="1"/>
    </xf>
    <xf numFmtId="1" fontId="38" fillId="3" borderId="14" xfId="1" applyNumberFormat="1" applyFont="1" applyFill="1" applyBorder="1" applyAlignment="1">
      <alignment horizontal="center" vertical="center" wrapText="1"/>
    </xf>
    <xf numFmtId="2" fontId="39" fillId="3" borderId="15" xfId="1" applyNumberFormat="1" applyFont="1" applyFill="1" applyBorder="1" applyAlignment="1">
      <alignment horizontal="center" vertical="top" wrapText="1"/>
    </xf>
    <xf numFmtId="2" fontId="39" fillId="3" borderId="15" xfId="0" applyNumberFormat="1" applyFont="1" applyFill="1" applyBorder="1" applyAlignment="1">
      <alignment horizontal="center" vertical="top" wrapText="1"/>
    </xf>
    <xf numFmtId="2" fontId="33" fillId="4" borderId="14" xfId="0" applyNumberFormat="1" applyFont="1" applyFill="1" applyBorder="1" applyAlignment="1">
      <alignment horizontal="center" vertical="center" wrapText="1"/>
    </xf>
    <xf numFmtId="4" fontId="33" fillId="4" borderId="14" xfId="1" applyNumberFormat="1" applyFont="1" applyFill="1" applyBorder="1" applyAlignment="1">
      <alignment horizontal="center" vertical="center" wrapText="1"/>
    </xf>
    <xf numFmtId="4" fontId="33" fillId="3" borderId="14" xfId="1" applyNumberFormat="1" applyFont="1" applyFill="1" applyBorder="1" applyAlignment="1">
      <alignment horizontal="center" vertical="center" wrapText="1"/>
    </xf>
    <xf numFmtId="3" fontId="33" fillId="4" borderId="14" xfId="1" applyNumberFormat="1" applyFont="1" applyFill="1" applyBorder="1" applyAlignment="1">
      <alignment horizontal="center" vertical="center" wrapText="1"/>
    </xf>
    <xf numFmtId="2" fontId="40" fillId="4" borderId="14" xfId="1" applyNumberFormat="1" applyFont="1" applyFill="1" applyBorder="1" applyAlignment="1">
      <alignment horizontal="center" vertical="center" wrapText="1"/>
    </xf>
    <xf numFmtId="1" fontId="33" fillId="4" borderId="14" xfId="1" applyNumberFormat="1" applyFont="1" applyFill="1" applyBorder="1" applyAlignment="1">
      <alignment horizontal="center" vertical="center" wrapText="1"/>
    </xf>
    <xf numFmtId="3" fontId="32" fillId="4" borderId="14" xfId="1" applyNumberFormat="1" applyFont="1" applyFill="1" applyBorder="1" applyAlignment="1">
      <alignment horizontal="center" vertical="center" wrapText="1"/>
    </xf>
    <xf numFmtId="3" fontId="38" fillId="3" borderId="14" xfId="1" applyNumberFormat="1" applyFont="1" applyFill="1" applyBorder="1" applyAlignment="1">
      <alignment horizontal="center" vertical="center" wrapText="1"/>
    </xf>
    <xf numFmtId="2" fontId="41" fillId="3" borderId="15" xfId="1" applyNumberFormat="1" applyFont="1" applyFill="1" applyBorder="1" applyAlignment="1">
      <alignment horizontal="center" vertical="top" wrapText="1"/>
    </xf>
    <xf numFmtId="2" fontId="42" fillId="4" borderId="14" xfId="1" applyNumberFormat="1" applyFont="1" applyFill="1" applyBorder="1" applyAlignment="1">
      <alignment horizontal="center" vertical="center" wrapText="1"/>
    </xf>
    <xf numFmtId="9" fontId="42" fillId="3" borderId="14" xfId="1" applyNumberFormat="1" applyFont="1" applyFill="1" applyBorder="1" applyAlignment="1">
      <alignment horizontal="center" vertical="center" wrapText="1"/>
    </xf>
    <xf numFmtId="9" fontId="43" fillId="4" borderId="14" xfId="1" applyNumberFormat="1" applyFont="1" applyFill="1" applyBorder="1" applyAlignment="1">
      <alignment horizontal="center" vertical="center" wrapText="1"/>
    </xf>
    <xf numFmtId="9" fontId="44" fillId="4" borderId="14" xfId="0" applyNumberFormat="1" applyFont="1" applyFill="1" applyBorder="1" applyAlignment="1">
      <alignment horizontal="center" vertical="center" wrapText="1"/>
    </xf>
    <xf numFmtId="10" fontId="33" fillId="4" borderId="14" xfId="0" applyNumberFormat="1" applyFont="1" applyFill="1" applyBorder="1" applyAlignment="1">
      <alignment horizontal="center" vertical="center" wrapText="1"/>
    </xf>
    <xf numFmtId="9" fontId="45" fillId="4" borderId="14" xfId="0" applyNumberFormat="1" applyFont="1" applyFill="1" applyBorder="1" applyAlignment="1">
      <alignment horizontal="center" vertical="center" wrapText="1"/>
    </xf>
    <xf numFmtId="10" fontId="33" fillId="3" borderId="14" xfId="0" applyNumberFormat="1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top" wrapText="1"/>
    </xf>
    <xf numFmtId="0" fontId="33" fillId="4" borderId="5" xfId="0" applyFont="1" applyFill="1" applyBorder="1" applyAlignment="1">
      <alignment horizontal="center" vertical="top" wrapText="1"/>
    </xf>
    <xf numFmtId="0" fontId="33" fillId="4" borderId="4" xfId="0" applyFont="1" applyFill="1" applyBorder="1" applyAlignment="1">
      <alignment horizontal="center" vertical="top" wrapText="1"/>
    </xf>
    <xf numFmtId="0" fontId="46" fillId="5" borderId="0" xfId="0" applyFont="1" applyFill="1" applyAlignment="1">
      <alignment horizontal="center" vertical="top" wrapText="1"/>
    </xf>
    <xf numFmtId="0" fontId="47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16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1" fillId="6" borderId="0" xfId="0" applyFont="1" applyFill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1" fontId="31" fillId="6" borderId="17" xfId="0" applyNumberFormat="1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9" fontId="48" fillId="7" borderId="18" xfId="2" applyFont="1" applyFill="1" applyBorder="1" applyAlignment="1">
      <alignment horizontal="center" vertical="center" wrapText="1"/>
    </xf>
    <xf numFmtId="9" fontId="48" fillId="7" borderId="19" xfId="2" applyFont="1" applyFill="1" applyBorder="1" applyAlignment="1">
      <alignment horizontal="center" vertical="center" wrapText="1"/>
    </xf>
    <xf numFmtId="9" fontId="48" fillId="7" borderId="17" xfId="2" applyFont="1" applyFill="1" applyBorder="1" applyAlignment="1">
      <alignment horizontal="center" vertical="center" wrapText="1"/>
    </xf>
    <xf numFmtId="9" fontId="48" fillId="7" borderId="20" xfId="2" applyFont="1" applyFill="1" applyBorder="1" applyAlignment="1">
      <alignment horizontal="center" vertical="center" wrapText="1"/>
    </xf>
    <xf numFmtId="9" fontId="31" fillId="7" borderId="19" xfId="2" applyFont="1" applyFill="1" applyBorder="1" applyAlignment="1">
      <alignment horizontal="center" vertical="center" wrapText="1"/>
    </xf>
    <xf numFmtId="9" fontId="31" fillId="7" borderId="17" xfId="2" applyFont="1" applyFill="1" applyBorder="1" applyAlignment="1">
      <alignment horizontal="center" vertical="center" wrapText="1"/>
    </xf>
    <xf numFmtId="9" fontId="31" fillId="7" borderId="21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2" fillId="4" borderId="22" xfId="0" applyFont="1" applyFill="1" applyBorder="1" applyAlignment="1">
      <alignment horizontal="center" vertical="center" textRotation="45" wrapText="1"/>
    </xf>
    <xf numFmtId="0" fontId="33" fillId="4" borderId="23" xfId="0" applyFont="1" applyFill="1" applyBorder="1" applyAlignment="1">
      <alignment horizontal="center" vertical="center" wrapText="1"/>
    </xf>
    <xf numFmtId="0" fontId="33" fillId="4" borderId="23" xfId="0" applyFont="1" applyFill="1" applyBorder="1" applyAlignment="1">
      <alignment vertical="center" wrapText="1"/>
    </xf>
    <xf numFmtId="0" fontId="34" fillId="3" borderId="23" xfId="1" applyNumberFormat="1" applyFont="1" applyFill="1" applyBorder="1" applyAlignment="1">
      <alignment horizontal="center" vertical="center" wrapText="1"/>
    </xf>
    <xf numFmtId="2" fontId="35" fillId="4" borderId="14" xfId="1" applyNumberFormat="1" applyFont="1" applyFill="1" applyBorder="1" applyAlignment="1">
      <alignment horizontal="center" vertical="center" wrapText="1"/>
    </xf>
    <xf numFmtId="165" fontId="36" fillId="3" borderId="23" xfId="1" applyNumberFormat="1" applyFont="1" applyFill="1" applyBorder="1" applyAlignment="1">
      <alignment horizontal="center" vertical="top" wrapText="1"/>
    </xf>
    <xf numFmtId="0" fontId="19" fillId="3" borderId="14" xfId="0" applyFont="1" applyFill="1" applyBorder="1" applyAlignment="1">
      <alignment horizontal="center" vertical="center" wrapText="1"/>
    </xf>
    <xf numFmtId="0" fontId="36" fillId="3" borderId="23" xfId="0" applyFont="1" applyFill="1" applyBorder="1" applyAlignment="1">
      <alignment horizontal="center" vertical="center" wrapText="1"/>
    </xf>
    <xf numFmtId="166" fontId="37" fillId="3" borderId="14" xfId="1" applyNumberFormat="1" applyFont="1" applyFill="1" applyBorder="1" applyAlignment="1">
      <alignment horizontal="center" vertical="center" wrapText="1"/>
    </xf>
    <xf numFmtId="1" fontId="38" fillId="3" borderId="23" xfId="1" applyNumberFormat="1" applyFont="1" applyFill="1" applyBorder="1" applyAlignment="1">
      <alignment horizontal="center" vertical="center" wrapText="1"/>
    </xf>
    <xf numFmtId="2" fontId="49" fillId="3" borderId="14" xfId="1" applyNumberFormat="1" applyFont="1" applyFill="1" applyBorder="1" applyAlignment="1">
      <alignment horizontal="center" vertical="top" wrapText="1"/>
    </xf>
    <xf numFmtId="2" fontId="39" fillId="3" borderId="14" xfId="0" applyNumberFormat="1" applyFont="1" applyFill="1" applyBorder="1" applyAlignment="1">
      <alignment horizontal="center" vertical="top" wrapText="1"/>
    </xf>
    <xf numFmtId="2" fontId="33" fillId="4" borderId="23" xfId="0" applyNumberFormat="1" applyFont="1" applyFill="1" applyBorder="1" applyAlignment="1">
      <alignment horizontal="center" vertical="center" wrapText="1"/>
    </xf>
    <xf numFmtId="4" fontId="33" fillId="4" borderId="23" xfId="1" applyNumberFormat="1" applyFont="1" applyFill="1" applyBorder="1" applyAlignment="1">
      <alignment horizontal="center" vertical="center" wrapText="1"/>
    </xf>
    <xf numFmtId="4" fontId="33" fillId="3" borderId="23" xfId="1" applyNumberFormat="1" applyFont="1" applyFill="1" applyBorder="1" applyAlignment="1">
      <alignment horizontal="center" vertical="center" wrapText="1"/>
    </xf>
    <xf numFmtId="3" fontId="33" fillId="4" borderId="23" xfId="1" applyNumberFormat="1" applyFont="1" applyFill="1" applyBorder="1" applyAlignment="1">
      <alignment horizontal="center" vertical="center" wrapText="1"/>
    </xf>
    <xf numFmtId="2" fontId="40" fillId="4" borderId="23" xfId="1" applyNumberFormat="1" applyFont="1" applyFill="1" applyBorder="1" applyAlignment="1">
      <alignment horizontal="center" vertical="center" wrapText="1"/>
    </xf>
    <xf numFmtId="1" fontId="33" fillId="4" borderId="23" xfId="1" applyNumberFormat="1" applyFont="1" applyFill="1" applyBorder="1" applyAlignment="1">
      <alignment horizontal="center" vertical="center" wrapText="1"/>
    </xf>
    <xf numFmtId="3" fontId="32" fillId="4" borderId="23" xfId="1" applyNumberFormat="1" applyFont="1" applyFill="1" applyBorder="1" applyAlignment="1">
      <alignment horizontal="center" vertical="center" wrapText="1"/>
    </xf>
    <xf numFmtId="3" fontId="38" fillId="3" borderId="23" xfId="1" applyNumberFormat="1" applyFont="1" applyFill="1" applyBorder="1" applyAlignment="1">
      <alignment horizontal="center" vertical="center" wrapText="1"/>
    </xf>
    <xf numFmtId="2" fontId="50" fillId="3" borderId="14" xfId="1" applyNumberFormat="1" applyFont="1" applyFill="1" applyBorder="1" applyAlignment="1">
      <alignment horizontal="center" vertical="center" wrapText="1"/>
    </xf>
    <xf numFmtId="2" fontId="42" fillId="4" borderId="23" xfId="1" applyNumberFormat="1" applyFont="1" applyFill="1" applyBorder="1" applyAlignment="1">
      <alignment horizontal="center" vertical="center" wrapText="1"/>
    </xf>
    <xf numFmtId="9" fontId="42" fillId="3" borderId="23" xfId="1" applyNumberFormat="1" applyFont="1" applyFill="1" applyBorder="1" applyAlignment="1">
      <alignment horizontal="center" vertical="center" wrapText="1"/>
    </xf>
    <xf numFmtId="9" fontId="43" fillId="4" borderId="23" xfId="1" applyNumberFormat="1" applyFont="1" applyFill="1" applyBorder="1" applyAlignment="1">
      <alignment horizontal="center" vertical="center" wrapText="1"/>
    </xf>
    <xf numFmtId="9" fontId="44" fillId="4" borderId="23" xfId="0" applyNumberFormat="1" applyFont="1" applyFill="1" applyBorder="1" applyAlignment="1">
      <alignment horizontal="center" vertical="center" wrapText="1"/>
    </xf>
    <xf numFmtId="10" fontId="33" fillId="4" borderId="23" xfId="0" applyNumberFormat="1" applyFont="1" applyFill="1" applyBorder="1" applyAlignment="1">
      <alignment horizontal="center" vertical="center" wrapText="1"/>
    </xf>
    <xf numFmtId="9" fontId="45" fillId="4" borderId="22" xfId="0" applyNumberFormat="1" applyFont="1" applyFill="1" applyBorder="1" applyAlignment="1">
      <alignment horizontal="center" vertical="center" wrapText="1"/>
    </xf>
    <xf numFmtId="10" fontId="33" fillId="3" borderId="23" xfId="0" applyNumberFormat="1" applyFont="1" applyFill="1" applyBorder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vertical="center"/>
    </xf>
    <xf numFmtId="0" fontId="51" fillId="4" borderId="26" xfId="0" applyFont="1" applyFill="1" applyBorder="1" applyAlignment="1">
      <alignment vertical="center"/>
    </xf>
    <xf numFmtId="0" fontId="33" fillId="4" borderId="27" xfId="0" applyFont="1" applyFill="1" applyBorder="1" applyAlignment="1">
      <alignment horizontal="center" vertical="center" wrapText="1"/>
    </xf>
    <xf numFmtId="0" fontId="31" fillId="6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top" wrapText="1"/>
    </xf>
    <xf numFmtId="0" fontId="48" fillId="0" borderId="0" xfId="0" applyFont="1"/>
    <xf numFmtId="164" fontId="48" fillId="0" borderId="29" xfId="0" applyNumberFormat="1" applyFont="1" applyBorder="1" applyAlignment="1">
      <alignment horizontal="center"/>
    </xf>
    <xf numFmtId="164" fontId="48" fillId="0" borderId="30" xfId="0" applyNumberFormat="1" applyFont="1" applyBorder="1" applyAlignment="1">
      <alignment horizontal="center"/>
    </xf>
    <xf numFmtId="164" fontId="48" fillId="0" borderId="31" xfId="0" applyNumberFormat="1" applyFont="1" applyBorder="1" applyAlignment="1">
      <alignment horizontal="center"/>
    </xf>
    <xf numFmtId="0" fontId="48" fillId="1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center" vertical="center" wrapText="1"/>
    </xf>
    <xf numFmtId="2" fontId="48" fillId="10" borderId="2" xfId="0" applyNumberFormat="1" applyFont="1" applyFill="1" applyBorder="1" applyAlignment="1">
      <alignment horizontal="center" vertical="center"/>
    </xf>
    <xf numFmtId="1" fontId="48" fillId="10" borderId="2" xfId="0" applyNumberFormat="1" applyFont="1" applyFill="1" applyBorder="1" applyAlignment="1">
      <alignment horizontal="center" vertical="center" wrapText="1"/>
    </xf>
    <xf numFmtId="1" fontId="48" fillId="10" borderId="29" xfId="0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vertical="top" wrapText="1"/>
    </xf>
    <xf numFmtId="0" fontId="53" fillId="0" borderId="32" xfId="0" applyFont="1" applyBorder="1" applyAlignment="1">
      <alignment horizontal="center" vertical="center" textRotation="90" wrapText="1"/>
    </xf>
    <xf numFmtId="167" fontId="54" fillId="0" borderId="33" xfId="3" applyNumberFormat="1" applyFont="1" applyBorder="1" applyAlignment="1">
      <alignment horizontal="center" vertical="center" wrapText="1"/>
    </xf>
    <xf numFmtId="0" fontId="55" fillId="0" borderId="34" xfId="3" applyFont="1" applyBorder="1" applyAlignment="1">
      <alignment horizontal="center" vertical="center"/>
    </xf>
    <xf numFmtId="0" fontId="54" fillId="0" borderId="34" xfId="3" applyFont="1" applyBorder="1" applyAlignment="1">
      <alignment horizontal="center" vertical="center" wrapText="1"/>
    </xf>
    <xf numFmtId="0" fontId="55" fillId="0" borderId="34" xfId="0" applyFont="1" applyBorder="1" applyAlignment="1">
      <alignment horizontal="left" vertical="center" wrapText="1"/>
    </xf>
    <xf numFmtId="14" fontId="55" fillId="0" borderId="34" xfId="4" applyNumberFormat="1" applyFont="1" applyBorder="1" applyAlignment="1">
      <alignment horizontal="center" vertical="center" wrapText="1"/>
    </xf>
    <xf numFmtId="168" fontId="56" fillId="0" borderId="34" xfId="0" applyNumberFormat="1" applyFont="1" applyBorder="1" applyAlignment="1">
      <alignment horizontal="center" vertical="center"/>
    </xf>
    <xf numFmtId="1" fontId="56" fillId="0" borderId="34" xfId="0" applyNumberFormat="1" applyFont="1" applyBorder="1" applyAlignment="1">
      <alignment horizontal="center" vertical="center"/>
    </xf>
    <xf numFmtId="165" fontId="57" fillId="11" borderId="34" xfId="1" applyNumberFormat="1" applyFont="1" applyFill="1" applyBorder="1" applyAlignment="1">
      <alignment horizontal="center" vertical="center"/>
    </xf>
    <xf numFmtId="0" fontId="56" fillId="0" borderId="34" xfId="5" applyFont="1" applyBorder="1" applyAlignment="1">
      <alignment horizontal="center" vertical="center"/>
    </xf>
    <xf numFmtId="165" fontId="57" fillId="12" borderId="34" xfId="5" applyNumberFormat="1" applyFont="1" applyFill="1" applyBorder="1" applyAlignment="1">
      <alignment horizontal="center" vertical="center"/>
    </xf>
    <xf numFmtId="165" fontId="58" fillId="13" borderId="35" xfId="0" applyNumberFormat="1" applyFont="1" applyFill="1" applyBorder="1" applyAlignment="1">
      <alignment horizontal="center" vertical="center" textRotation="90"/>
    </xf>
    <xf numFmtId="165" fontId="57" fillId="14" borderId="34" xfId="0" applyNumberFormat="1" applyFont="1" applyFill="1" applyBorder="1" applyAlignment="1">
      <alignment horizontal="center" vertical="center"/>
    </xf>
    <xf numFmtId="0" fontId="57" fillId="4" borderId="34" xfId="5" applyFont="1" applyFill="1" applyBorder="1" applyAlignment="1">
      <alignment horizontal="center" vertical="center"/>
    </xf>
    <xf numFmtId="0" fontId="57" fillId="9" borderId="34" xfId="5" applyFont="1" applyFill="1" applyBorder="1" applyAlignment="1">
      <alignment horizontal="center" vertical="center"/>
    </xf>
    <xf numFmtId="1" fontId="59" fillId="15" borderId="35" xfId="5" applyNumberFormat="1" applyFont="1" applyFill="1" applyBorder="1" applyAlignment="1">
      <alignment horizontal="center" vertical="center"/>
    </xf>
    <xf numFmtId="1" fontId="55" fillId="0" borderId="34" xfId="0" applyNumberFormat="1" applyFont="1" applyBorder="1" applyAlignment="1">
      <alignment horizontal="center" vertical="center"/>
    </xf>
    <xf numFmtId="1" fontId="55" fillId="16" borderId="35" xfId="0" applyNumberFormat="1" applyFont="1" applyFill="1" applyBorder="1" applyAlignment="1">
      <alignment horizontal="center" vertical="center"/>
    </xf>
    <xf numFmtId="4" fontId="56" fillId="3" borderId="34" xfId="6" applyNumberFormat="1" applyFont="1" applyFill="1" applyBorder="1" applyAlignment="1">
      <alignment horizontal="center" vertical="center"/>
    </xf>
    <xf numFmtId="4" fontId="56" fillId="0" borderId="34" xfId="6" applyNumberFormat="1" applyFont="1" applyFill="1" applyBorder="1" applyAlignment="1">
      <alignment horizontal="center" vertical="center"/>
    </xf>
    <xf numFmtId="3" fontId="55" fillId="0" borderId="34" xfId="0" applyNumberFormat="1" applyFont="1" applyBorder="1" applyAlignment="1">
      <alignment horizontal="center" vertical="center"/>
    </xf>
    <xf numFmtId="9" fontId="56" fillId="0" borderId="34" xfId="2" applyFont="1" applyFill="1" applyBorder="1" applyAlignment="1">
      <alignment horizontal="center" vertical="center"/>
    </xf>
    <xf numFmtId="1" fontId="56" fillId="0" borderId="34" xfId="2" applyNumberFormat="1" applyFont="1" applyFill="1" applyBorder="1" applyAlignment="1">
      <alignment horizontal="center" vertical="center"/>
    </xf>
    <xf numFmtId="1" fontId="56" fillId="3" borderId="34" xfId="1" applyNumberFormat="1" applyFont="1" applyFill="1" applyBorder="1" applyAlignment="1">
      <alignment horizontal="center" vertical="center"/>
    </xf>
    <xf numFmtId="3" fontId="56" fillId="0" borderId="34" xfId="1" applyNumberFormat="1" applyFont="1" applyFill="1" applyBorder="1" applyAlignment="1">
      <alignment horizontal="center" vertical="center"/>
    </xf>
    <xf numFmtId="1" fontId="55" fillId="17" borderId="34" xfId="0" applyNumberFormat="1" applyFont="1" applyFill="1" applyBorder="1" applyAlignment="1">
      <alignment horizontal="center" vertical="center"/>
    </xf>
    <xf numFmtId="1" fontId="55" fillId="0" borderId="35" xfId="0" applyNumberFormat="1" applyFont="1" applyBorder="1" applyAlignment="1">
      <alignment horizontal="center" vertical="center"/>
    </xf>
    <xf numFmtId="9" fontId="56" fillId="0" borderId="34" xfId="1" applyNumberFormat="1" applyFont="1" applyFill="1" applyBorder="1" applyAlignment="1">
      <alignment horizontal="center" vertical="center"/>
    </xf>
    <xf numFmtId="9" fontId="56" fillId="17" borderId="34" xfId="2" applyFont="1" applyFill="1" applyBorder="1" applyAlignment="1">
      <alignment horizontal="center" vertical="center"/>
    </xf>
    <xf numFmtId="9" fontId="56" fillId="0" borderId="36" xfId="2" applyFont="1" applyFill="1" applyBorder="1" applyAlignment="1">
      <alignment horizontal="center" vertical="center"/>
    </xf>
    <xf numFmtId="9" fontId="55" fillId="0" borderId="37" xfId="1" applyNumberFormat="1" applyFont="1" applyFill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3" fontId="56" fillId="0" borderId="35" xfId="1" applyNumberFormat="1" applyFont="1" applyFill="1" applyBorder="1" applyAlignment="1">
      <alignment horizontal="center" vertical="center" textRotation="90"/>
    </xf>
    <xf numFmtId="9" fontId="60" fillId="0" borderId="36" xfId="0" applyNumberFormat="1" applyFont="1" applyBorder="1" applyAlignment="1">
      <alignment horizontal="center" vertical="center" textRotation="90"/>
    </xf>
    <xf numFmtId="10" fontId="61" fillId="0" borderId="32" xfId="0" applyNumberFormat="1" applyFont="1" applyBorder="1" applyAlignment="1">
      <alignment horizontal="center" vertical="center" textRotation="90"/>
    </xf>
    <xf numFmtId="10" fontId="61" fillId="0" borderId="32" xfId="0" applyNumberFormat="1" applyFont="1" applyBorder="1" applyAlignment="1">
      <alignment horizontal="center" vertical="center" textRotation="90" wrapText="1"/>
    </xf>
    <xf numFmtId="10" fontId="61" fillId="0" borderId="32" xfId="2" applyNumberFormat="1" applyFont="1" applyFill="1" applyBorder="1" applyAlignment="1">
      <alignment horizontal="center" vertical="center" textRotation="90" wrapText="1"/>
    </xf>
    <xf numFmtId="0" fontId="62" fillId="0" borderId="38" xfId="0" applyFont="1" applyBorder="1" applyAlignment="1">
      <alignment horizontal="center" vertical="center" wrapText="1"/>
    </xf>
    <xf numFmtId="0" fontId="55" fillId="0" borderId="34" xfId="0" applyFont="1" applyBorder="1" applyAlignment="1">
      <alignment horizontal="center" vertical="center" wrapText="1"/>
    </xf>
    <xf numFmtId="0" fontId="55" fillId="0" borderId="35" xfId="0" applyFont="1" applyBorder="1" applyAlignment="1">
      <alignment horizontal="center" vertical="center" wrapText="1"/>
    </xf>
    <xf numFmtId="2" fontId="55" fillId="0" borderId="35" xfId="2" applyNumberFormat="1" applyFont="1" applyFill="1" applyBorder="1" applyAlignment="1">
      <alignment horizontal="center" vertical="center"/>
    </xf>
    <xf numFmtId="1" fontId="63" fillId="8" borderId="39" xfId="0" applyNumberFormat="1" applyFont="1" applyFill="1" applyBorder="1" applyAlignment="1">
      <alignment horizontal="center" vertical="center" wrapText="1"/>
    </xf>
    <xf numFmtId="3" fontId="63" fillId="8" borderId="39" xfId="0" applyNumberFormat="1" applyFont="1" applyFill="1" applyBorder="1" applyAlignment="1">
      <alignment horizontal="center" vertical="center" wrapText="1"/>
    </xf>
    <xf numFmtId="3" fontId="63" fillId="8" borderId="39" xfId="0" applyNumberFormat="1" applyFont="1" applyFill="1" applyBorder="1" applyAlignment="1">
      <alignment vertical="center" wrapText="1"/>
    </xf>
    <xf numFmtId="0" fontId="63" fillId="8" borderId="40" xfId="0" applyFont="1" applyFill="1" applyBorder="1" applyAlignment="1">
      <alignment vertical="center" wrapText="1"/>
    </xf>
    <xf numFmtId="0" fontId="64" fillId="0" borderId="2" xfId="0" applyFont="1" applyBorder="1" applyAlignment="1">
      <alignment horizontal="center"/>
    </xf>
    <xf numFmtId="0" fontId="64" fillId="0" borderId="0" xfId="0" applyFont="1" applyAlignment="1">
      <alignment horizontal="center" vertical="center"/>
    </xf>
    <xf numFmtId="0" fontId="65" fillId="0" borderId="41" xfId="0" applyFont="1" applyBorder="1" applyAlignment="1">
      <alignment horizontal="center" vertical="center" wrapText="1"/>
    </xf>
    <xf numFmtId="0" fontId="66" fillId="6" borderId="42" xfId="0" applyFont="1" applyFill="1" applyBorder="1" applyAlignment="1">
      <alignment horizontal="center" vertical="center" wrapText="1"/>
    </xf>
    <xf numFmtId="0" fontId="66" fillId="6" borderId="8" xfId="0" applyFont="1" applyFill="1" applyBorder="1" applyAlignment="1">
      <alignment horizontal="center" vertical="center" wrapText="1"/>
    </xf>
    <xf numFmtId="1" fontId="66" fillId="6" borderId="8" xfId="0" applyNumberFormat="1" applyFont="1" applyFill="1" applyBorder="1" applyAlignment="1">
      <alignment horizontal="center" vertical="center" wrapText="1"/>
    </xf>
    <xf numFmtId="0" fontId="66" fillId="7" borderId="10" xfId="0" applyFont="1" applyFill="1" applyBorder="1" applyAlignment="1">
      <alignment horizontal="center" vertical="center" wrapText="1"/>
    </xf>
    <xf numFmtId="0" fontId="66" fillId="7" borderId="11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3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vertical="center"/>
    </xf>
    <xf numFmtId="3" fontId="67" fillId="3" borderId="2" xfId="0" applyNumberFormat="1" applyFont="1" applyFill="1" applyBorder="1" applyAlignment="1">
      <alignment vertical="center"/>
    </xf>
    <xf numFmtId="0" fontId="48" fillId="0" borderId="2" xfId="0" applyFont="1" applyBorder="1"/>
    <xf numFmtId="0" fontId="48" fillId="0" borderId="2" xfId="0" applyFont="1" applyBorder="1" applyAlignment="1">
      <alignment horizontal="center" vertical="center"/>
    </xf>
    <xf numFmtId="1" fontId="65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5" fillId="0" borderId="2" xfId="0" applyFont="1" applyBorder="1" applyAlignment="1">
      <alignment horizontal="center" vertical="center"/>
    </xf>
    <xf numFmtId="2" fontId="48" fillId="10" borderId="18" xfId="0" applyNumberFormat="1" applyFont="1" applyFill="1" applyBorder="1" applyAlignment="1">
      <alignment horizontal="center" vertical="center"/>
    </xf>
    <xf numFmtId="1" fontId="48" fillId="10" borderId="18" xfId="0" applyNumberFormat="1" applyFont="1" applyFill="1" applyBorder="1" applyAlignment="1">
      <alignment horizontal="center" vertical="center" wrapText="1"/>
    </xf>
    <xf numFmtId="1" fontId="48" fillId="10" borderId="43" xfId="0" applyNumberFormat="1" applyFont="1" applyFill="1" applyBorder="1" applyAlignment="1">
      <alignment horizontal="center" vertical="center"/>
    </xf>
    <xf numFmtId="1" fontId="56" fillId="0" borderId="2" xfId="0" applyNumberFormat="1" applyFont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53" fillId="0" borderId="44" xfId="0" applyFont="1" applyBorder="1" applyAlignment="1">
      <alignment horizontal="center" vertical="center" textRotation="90" wrapText="1"/>
    </xf>
    <xf numFmtId="167" fontId="54" fillId="0" borderId="45" xfId="3" applyNumberFormat="1" applyFont="1" applyBorder="1" applyAlignment="1">
      <alignment horizontal="center" vertical="center" wrapText="1"/>
    </xf>
    <xf numFmtId="165" fontId="58" fillId="13" borderId="46" xfId="0" applyNumberFormat="1" applyFont="1" applyFill="1" applyBorder="1" applyAlignment="1">
      <alignment horizontal="center" vertical="center" textRotation="90"/>
    </xf>
    <xf numFmtId="1" fontId="59" fillId="15" borderId="46" xfId="5" applyNumberFormat="1" applyFont="1" applyFill="1" applyBorder="1" applyAlignment="1">
      <alignment horizontal="center" vertical="center"/>
    </xf>
    <xf numFmtId="1" fontId="68" fillId="0" borderId="34" xfId="0" applyNumberFormat="1" applyFont="1" applyBorder="1" applyAlignment="1">
      <alignment horizontal="center" vertical="center"/>
    </xf>
    <xf numFmtId="1" fontId="55" fillId="16" borderId="46" xfId="0" applyNumberFormat="1" applyFont="1" applyFill="1" applyBorder="1" applyAlignment="1">
      <alignment horizontal="center" vertical="center"/>
    </xf>
    <xf numFmtId="1" fontId="57" fillId="0" borderId="34" xfId="2" applyNumberFormat="1" applyFont="1" applyFill="1" applyBorder="1" applyAlignment="1">
      <alignment horizontal="center" vertical="center"/>
    </xf>
    <xf numFmtId="3" fontId="57" fillId="0" borderId="34" xfId="1" applyNumberFormat="1" applyFont="1" applyFill="1" applyBorder="1" applyAlignment="1">
      <alignment horizontal="center" vertical="center"/>
    </xf>
    <xf numFmtId="1" fontId="68" fillId="17" borderId="34" xfId="0" applyNumberFormat="1" applyFont="1" applyFill="1" applyBorder="1" applyAlignment="1">
      <alignment horizontal="center" vertical="center"/>
    </xf>
    <xf numFmtId="1" fontId="55" fillId="0" borderId="46" xfId="0" applyNumberFormat="1" applyFont="1" applyBorder="1" applyAlignment="1">
      <alignment horizontal="center" vertical="center"/>
    </xf>
    <xf numFmtId="9" fontId="56" fillId="0" borderId="47" xfId="2" applyFont="1" applyFill="1" applyBorder="1" applyAlignment="1">
      <alignment horizontal="center" vertical="center"/>
    </xf>
    <xf numFmtId="3" fontId="56" fillId="0" borderId="46" xfId="1" applyNumberFormat="1" applyFont="1" applyFill="1" applyBorder="1" applyAlignment="1">
      <alignment horizontal="center" vertical="center" textRotation="90"/>
    </xf>
    <xf numFmtId="9" fontId="60" fillId="0" borderId="47" xfId="0" applyNumberFormat="1" applyFont="1" applyBorder="1" applyAlignment="1">
      <alignment horizontal="center" vertical="center" textRotation="90"/>
    </xf>
    <xf numFmtId="10" fontId="61" fillId="0" borderId="44" xfId="0" applyNumberFormat="1" applyFont="1" applyBorder="1" applyAlignment="1">
      <alignment horizontal="center" vertical="center" textRotation="90"/>
    </xf>
    <xf numFmtId="10" fontId="61" fillId="0" borderId="44" xfId="0" applyNumberFormat="1" applyFont="1" applyBorder="1" applyAlignment="1">
      <alignment horizontal="center" vertical="center" textRotation="90" wrapText="1"/>
    </xf>
    <xf numFmtId="10" fontId="61" fillId="0" borderId="44" xfId="2" applyNumberFormat="1" applyFont="1" applyFill="1" applyBorder="1" applyAlignment="1">
      <alignment horizontal="center" vertical="center" textRotation="90" wrapText="1"/>
    </xf>
    <xf numFmtId="0" fontId="68" fillId="0" borderId="34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2" fontId="55" fillId="0" borderId="46" xfId="2" applyNumberFormat="1" applyFont="1" applyFill="1" applyBorder="1" applyAlignment="1">
      <alignment horizontal="center" vertical="center"/>
    </xf>
    <xf numFmtId="1" fontId="63" fillId="8" borderId="46" xfId="0" applyNumberFormat="1" applyFont="1" applyFill="1" applyBorder="1" applyAlignment="1">
      <alignment horizontal="center" vertical="center" wrapText="1"/>
    </xf>
    <xf numFmtId="0" fontId="68" fillId="8" borderId="46" xfId="0" applyFont="1" applyFill="1" applyBorder="1" applyAlignment="1">
      <alignment horizontal="center" vertical="center" wrapText="1"/>
    </xf>
    <xf numFmtId="3" fontId="68" fillId="8" borderId="39" xfId="0" applyNumberFormat="1" applyFont="1" applyFill="1" applyBorder="1" applyAlignment="1">
      <alignment vertical="center" wrapText="1"/>
    </xf>
    <xf numFmtId="0" fontId="68" fillId="8" borderId="40" xfId="0" applyFont="1" applyFill="1" applyBorder="1" applyAlignment="1">
      <alignment vertical="center" wrapText="1"/>
    </xf>
    <xf numFmtId="0" fontId="57" fillId="0" borderId="2" xfId="0" applyFont="1" applyBorder="1" applyAlignment="1">
      <alignment horizontal="center"/>
    </xf>
    <xf numFmtId="0" fontId="57" fillId="0" borderId="0" xfId="0" applyFont="1" applyAlignment="1">
      <alignment horizontal="center" vertical="center"/>
    </xf>
    <xf numFmtId="0" fontId="65" fillId="0" borderId="48" xfId="0" applyFont="1" applyBorder="1" applyAlignment="1">
      <alignment horizontal="center" vertical="center" wrapText="1"/>
    </xf>
    <xf numFmtId="0" fontId="66" fillId="6" borderId="49" xfId="0" applyFont="1" applyFill="1" applyBorder="1" applyAlignment="1">
      <alignment horizontal="center" vertical="center" wrapText="1"/>
    </xf>
    <xf numFmtId="0" fontId="66" fillId="6" borderId="50" xfId="0" applyFont="1" applyFill="1" applyBorder="1" applyAlignment="1">
      <alignment horizontal="center" vertical="center" wrapText="1"/>
    </xf>
    <xf numFmtId="1" fontId="66" fillId="6" borderId="50" xfId="0" applyNumberFormat="1" applyFont="1" applyFill="1" applyBorder="1" applyAlignment="1">
      <alignment horizontal="center" vertical="center" wrapText="1"/>
    </xf>
    <xf numFmtId="0" fontId="66" fillId="7" borderId="51" xfId="0" applyFont="1" applyFill="1" applyBorder="1" applyAlignment="1">
      <alignment horizontal="center" vertical="center" wrapText="1"/>
    </xf>
    <xf numFmtId="9" fontId="11" fillId="7" borderId="51" xfId="2" applyFont="1" applyFill="1" applyBorder="1" applyAlignment="1">
      <alignment horizontal="center" vertical="center" wrapText="1"/>
    </xf>
    <xf numFmtId="9" fontId="11" fillId="7" borderId="52" xfId="2" applyFont="1" applyFill="1" applyBorder="1" applyAlignment="1">
      <alignment horizontal="center" vertical="center" wrapText="1"/>
    </xf>
    <xf numFmtId="9" fontId="11" fillId="7" borderId="50" xfId="2" applyFont="1" applyFill="1" applyBorder="1" applyAlignment="1">
      <alignment horizontal="center" vertical="center" wrapText="1"/>
    </xf>
    <xf numFmtId="9" fontId="11" fillId="7" borderId="53" xfId="2" applyFont="1" applyFill="1" applyBorder="1" applyAlignment="1">
      <alignment horizontal="center" vertical="center" wrapText="1"/>
    </xf>
    <xf numFmtId="9" fontId="66" fillId="7" borderId="52" xfId="2" applyFont="1" applyFill="1" applyBorder="1" applyAlignment="1">
      <alignment horizontal="center" vertical="center" wrapText="1"/>
    </xf>
    <xf numFmtId="9" fontId="66" fillId="7" borderId="50" xfId="2" applyFont="1" applyFill="1" applyBorder="1" applyAlignment="1">
      <alignment horizontal="center" vertical="center" wrapText="1"/>
    </xf>
    <xf numFmtId="9" fontId="66" fillId="7" borderId="54" xfId="2" applyFont="1" applyFill="1" applyBorder="1" applyAlignment="1">
      <alignment horizontal="center" vertical="center" wrapText="1"/>
    </xf>
    <xf numFmtId="14" fontId="65" fillId="0" borderId="55" xfId="0" applyNumberFormat="1" applyFont="1" applyBorder="1" applyAlignment="1">
      <alignment horizontal="center" vertical="center"/>
    </xf>
    <xf numFmtId="14" fontId="65" fillId="0" borderId="56" xfId="0" applyNumberFormat="1" applyFont="1" applyBorder="1" applyAlignment="1">
      <alignment horizontal="center" vertical="center"/>
    </xf>
    <xf numFmtId="169" fontId="48" fillId="3" borderId="31" xfId="0" applyNumberFormat="1" applyFont="1" applyFill="1" applyBorder="1" applyAlignment="1">
      <alignment vertical="center"/>
    </xf>
    <xf numFmtId="10" fontId="48" fillId="3" borderId="31" xfId="0" applyNumberFormat="1" applyFont="1" applyFill="1" applyBorder="1" applyAlignment="1">
      <alignment vertical="center"/>
    </xf>
    <xf numFmtId="1" fontId="48" fillId="3" borderId="31" xfId="0" applyNumberFormat="1" applyFont="1" applyFill="1" applyBorder="1" applyAlignment="1">
      <alignment vertical="center"/>
    </xf>
    <xf numFmtId="3" fontId="48" fillId="3" borderId="31" xfId="0" applyNumberFormat="1" applyFont="1" applyFill="1" applyBorder="1" applyAlignment="1">
      <alignment horizontal="center" vertical="center"/>
    </xf>
    <xf numFmtId="1" fontId="48" fillId="0" borderId="2" xfId="0" applyNumberFormat="1" applyFont="1" applyBorder="1" applyAlignment="1">
      <alignment horizontal="center" vertical="center"/>
    </xf>
    <xf numFmtId="1" fontId="69" fillId="0" borderId="2" xfId="0" applyNumberFormat="1" applyFont="1" applyBorder="1" applyAlignment="1">
      <alignment horizontal="center" vertical="center"/>
    </xf>
    <xf numFmtId="10" fontId="48" fillId="0" borderId="2" xfId="2" applyNumberFormat="1" applyFont="1" applyBorder="1" applyAlignment="1">
      <alignment vertical="center"/>
    </xf>
    <xf numFmtId="3" fontId="6" fillId="0" borderId="0" xfId="0" applyNumberFormat="1" applyFont="1" applyAlignment="1">
      <alignment horizontal="center" vertical="center" wrapText="1"/>
    </xf>
    <xf numFmtId="0" fontId="65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2" fontId="48" fillId="10" borderId="17" xfId="0" applyNumberFormat="1" applyFont="1" applyFill="1" applyBorder="1" applyAlignment="1">
      <alignment horizontal="center" vertical="center"/>
    </xf>
    <xf numFmtId="1" fontId="48" fillId="10" borderId="17" xfId="0" applyNumberFormat="1" applyFont="1" applyFill="1" applyBorder="1" applyAlignment="1">
      <alignment horizontal="center" vertical="center" wrapText="1"/>
    </xf>
    <xf numFmtId="1" fontId="48" fillId="10" borderId="20" xfId="0" applyNumberFormat="1" applyFont="1" applyFill="1" applyBorder="1" applyAlignment="1">
      <alignment horizontal="center" vertical="center"/>
    </xf>
    <xf numFmtId="1" fontId="57" fillId="0" borderId="2" xfId="0" applyNumberFormat="1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167" fontId="54" fillId="0" borderId="57" xfId="3" applyNumberFormat="1" applyFont="1" applyBorder="1" applyAlignment="1">
      <alignment horizontal="center" vertical="center" wrapText="1"/>
    </xf>
    <xf numFmtId="165" fontId="58" fillId="13" borderId="38" xfId="0" applyNumberFormat="1" applyFont="1" applyFill="1" applyBorder="1" applyAlignment="1">
      <alignment horizontal="center" vertical="center" textRotation="90"/>
    </xf>
    <xf numFmtId="0" fontId="70" fillId="4" borderId="34" xfId="5" applyFont="1" applyFill="1" applyBorder="1" applyAlignment="1">
      <alignment horizontal="center" vertical="center"/>
    </xf>
    <xf numFmtId="1" fontId="59" fillId="15" borderId="38" xfId="5" applyNumberFormat="1" applyFont="1" applyFill="1" applyBorder="1" applyAlignment="1">
      <alignment horizontal="center" vertical="center"/>
    </xf>
    <xf numFmtId="1" fontId="55" fillId="16" borderId="38" xfId="0" applyNumberFormat="1" applyFont="1" applyFill="1" applyBorder="1" applyAlignment="1">
      <alignment horizontal="center" vertical="center"/>
    </xf>
    <xf numFmtId="1" fontId="55" fillId="0" borderId="38" xfId="0" applyNumberFormat="1" applyFont="1" applyBorder="1" applyAlignment="1">
      <alignment horizontal="center" vertical="center"/>
    </xf>
    <xf numFmtId="9" fontId="57" fillId="0" borderId="34" xfId="1" applyNumberFormat="1" applyFont="1" applyFill="1" applyBorder="1" applyAlignment="1">
      <alignment horizontal="center" vertical="center"/>
    </xf>
    <xf numFmtId="9" fontId="57" fillId="17" borderId="34" xfId="2" applyFont="1" applyFill="1" applyBorder="1" applyAlignment="1">
      <alignment horizontal="center" vertical="center"/>
    </xf>
    <xf numFmtId="9" fontId="56" fillId="0" borderId="58" xfId="2" applyFont="1" applyFill="1" applyBorder="1" applyAlignment="1">
      <alignment horizontal="center" vertical="center"/>
    </xf>
    <xf numFmtId="0" fontId="55" fillId="0" borderId="38" xfId="0" applyFont="1" applyBorder="1" applyAlignment="1">
      <alignment horizontal="center" vertical="center" wrapText="1"/>
    </xf>
    <xf numFmtId="2" fontId="55" fillId="0" borderId="38" xfId="2" applyNumberFormat="1" applyFont="1" applyFill="1" applyBorder="1" applyAlignment="1">
      <alignment horizontal="center" vertical="center"/>
    </xf>
    <xf numFmtId="1" fontId="63" fillId="8" borderId="59" xfId="0" applyNumberFormat="1" applyFont="1" applyFill="1" applyBorder="1" applyAlignment="1">
      <alignment horizontal="center" vertical="center" wrapText="1"/>
    </xf>
    <xf numFmtId="0" fontId="68" fillId="8" borderId="59" xfId="0" applyFont="1" applyFill="1" applyBorder="1" applyAlignment="1">
      <alignment horizontal="center" vertical="center" wrapText="1"/>
    </xf>
    <xf numFmtId="0" fontId="57" fillId="0" borderId="48" xfId="0" applyFont="1" applyBorder="1" applyAlignment="1">
      <alignment horizontal="center" vertical="center"/>
    </xf>
    <xf numFmtId="1" fontId="57" fillId="0" borderId="56" xfId="0" applyNumberFormat="1" applyFont="1" applyBorder="1" applyAlignment="1">
      <alignment horizontal="center" vertical="center"/>
    </xf>
    <xf numFmtId="1" fontId="57" fillId="0" borderId="60" xfId="0" applyNumberFormat="1" applyFont="1" applyBorder="1" applyAlignment="1">
      <alignment horizontal="center" vertical="center"/>
    </xf>
    <xf numFmtId="0" fontId="57" fillId="0" borderId="60" xfId="0" applyFont="1" applyBorder="1" applyAlignment="1">
      <alignment horizontal="center" vertical="center"/>
    </xf>
    <xf numFmtId="10" fontId="57" fillId="0" borderId="60" xfId="0" applyNumberFormat="1" applyFont="1" applyBorder="1" applyAlignment="1">
      <alignment horizontal="center" vertical="center"/>
    </xf>
    <xf numFmtId="2" fontId="57" fillId="0" borderId="60" xfId="0" applyNumberFormat="1" applyFont="1" applyBorder="1" applyAlignment="1">
      <alignment horizontal="center" vertical="center"/>
    </xf>
    <xf numFmtId="3" fontId="57" fillId="0" borderId="60" xfId="0" applyNumberFormat="1" applyFont="1" applyBorder="1" applyAlignment="1">
      <alignment horizontal="center" vertical="center"/>
    </xf>
    <xf numFmtId="10" fontId="57" fillId="0" borderId="60" xfId="2" applyNumberFormat="1" applyFon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29" xfId="0" applyFont="1" applyBorder="1" applyAlignment="1">
      <alignment horizontal="center" vertical="center"/>
    </xf>
    <xf numFmtId="3" fontId="71" fillId="3" borderId="2" xfId="0" applyNumberFormat="1" applyFont="1" applyFill="1" applyBorder="1" applyAlignment="1">
      <alignment vertical="center"/>
    </xf>
    <xf numFmtId="169" fontId="72" fillId="0" borderId="31" xfId="0" applyNumberFormat="1" applyFont="1" applyBorder="1" applyAlignment="1">
      <alignment vertical="center"/>
    </xf>
    <xf numFmtId="3" fontId="73" fillId="0" borderId="0" xfId="0" applyNumberFormat="1" applyFont="1" applyAlignment="1">
      <alignment vertical="top" wrapText="1"/>
    </xf>
    <xf numFmtId="0" fontId="73" fillId="0" borderId="0" xfId="0" applyFont="1" applyAlignment="1">
      <alignment vertical="top" wrapText="1"/>
    </xf>
    <xf numFmtId="0" fontId="57" fillId="0" borderId="60" xfId="0" applyFont="1" applyBorder="1" applyAlignment="1">
      <alignment horizontal="center" vertical="center"/>
    </xf>
    <xf numFmtId="0" fontId="73" fillId="0" borderId="60" xfId="0" applyFont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/>
    </xf>
    <xf numFmtId="0" fontId="72" fillId="10" borderId="2" xfId="0" applyFont="1" applyFill="1" applyBorder="1" applyAlignment="1">
      <alignment horizontal="center" vertical="center" wrapText="1"/>
    </xf>
    <xf numFmtId="2" fontId="72" fillId="10" borderId="60" xfId="0" applyNumberFormat="1" applyFont="1" applyFill="1" applyBorder="1" applyAlignment="1">
      <alignment horizontal="center" vertical="center"/>
    </xf>
    <xf numFmtId="1" fontId="72" fillId="10" borderId="60" xfId="0" applyNumberFormat="1" applyFont="1" applyFill="1" applyBorder="1" applyAlignment="1">
      <alignment horizontal="center" vertical="center" wrapText="1"/>
    </xf>
    <xf numFmtId="1" fontId="72" fillId="10" borderId="61" xfId="0" applyNumberFormat="1" applyFont="1" applyFill="1" applyBorder="1" applyAlignment="1">
      <alignment horizontal="center" vertical="center"/>
    </xf>
    <xf numFmtId="0" fontId="74" fillId="0" borderId="34" xfId="0" applyFont="1" applyBorder="1" applyAlignment="1">
      <alignment horizontal="left" vertical="center"/>
    </xf>
    <xf numFmtId="168" fontId="64" fillId="8" borderId="0" xfId="0" applyNumberFormat="1" applyFont="1" applyFill="1" applyAlignment="1">
      <alignment horizontal="center" vertical="center"/>
    </xf>
    <xf numFmtId="168" fontId="65" fillId="8" borderId="0" xfId="0" applyNumberFormat="1" applyFont="1" applyFill="1" applyAlignment="1">
      <alignment horizontal="center" vertical="center"/>
    </xf>
    <xf numFmtId="0" fontId="65" fillId="8" borderId="0" xfId="0" applyFont="1" applyFill="1" applyAlignment="1">
      <alignment horizontal="center" vertical="center"/>
    </xf>
    <xf numFmtId="0" fontId="65" fillId="8" borderId="29" xfId="0" applyFont="1" applyFill="1" applyBorder="1" applyAlignment="1">
      <alignment horizontal="center" vertical="center"/>
    </xf>
    <xf numFmtId="3" fontId="67" fillId="0" borderId="2" xfId="0" applyNumberFormat="1" applyFont="1" applyBorder="1" applyAlignment="1">
      <alignment vertical="center"/>
    </xf>
    <xf numFmtId="3" fontId="6" fillId="0" borderId="0" xfId="0" applyNumberFormat="1" applyFont="1" applyAlignment="1">
      <alignment vertical="top" wrapText="1"/>
    </xf>
    <xf numFmtId="1" fontId="56" fillId="8" borderId="2" xfId="0" applyNumberFormat="1" applyFont="1" applyFill="1" applyBorder="1" applyAlignment="1">
      <alignment horizontal="center" vertical="center"/>
    </xf>
    <xf numFmtId="0" fontId="56" fillId="8" borderId="0" xfId="0" applyFont="1" applyFill="1" applyAlignment="1">
      <alignment vertical="center"/>
    </xf>
    <xf numFmtId="168" fontId="57" fillId="8" borderId="31" xfId="0" applyNumberFormat="1" applyFont="1" applyFill="1" applyBorder="1" applyAlignment="1">
      <alignment horizontal="center" vertical="center"/>
    </xf>
    <xf numFmtId="0" fontId="68" fillId="0" borderId="2" xfId="0" applyFont="1" applyBorder="1" applyAlignment="1">
      <alignment horizontal="center" vertical="center"/>
    </xf>
    <xf numFmtId="1" fontId="68" fillId="0" borderId="2" xfId="0" applyNumberFormat="1" applyFont="1" applyBorder="1" applyAlignment="1">
      <alignment horizontal="center" vertical="center"/>
    </xf>
    <xf numFmtId="10" fontId="57" fillId="0" borderId="2" xfId="0" applyNumberFormat="1" applyFont="1" applyBorder="1" applyAlignment="1">
      <alignment horizontal="center" vertical="center"/>
    </xf>
    <xf numFmtId="2" fontId="57" fillId="0" borderId="2" xfId="0" applyNumberFormat="1" applyFont="1" applyBorder="1" applyAlignment="1">
      <alignment horizontal="center" vertical="center"/>
    </xf>
    <xf numFmtId="10" fontId="57" fillId="0" borderId="2" xfId="2" applyNumberFormat="1" applyFont="1" applyFill="1" applyBorder="1" applyAlignment="1">
      <alignment horizontal="center" vertical="center"/>
    </xf>
    <xf numFmtId="10" fontId="68" fillId="0" borderId="2" xfId="0" applyNumberFormat="1" applyFont="1" applyBorder="1" applyAlignment="1">
      <alignment horizontal="center" vertical="center"/>
    </xf>
    <xf numFmtId="10" fontId="57" fillId="8" borderId="2" xfId="2" applyNumberFormat="1" applyFont="1" applyFill="1" applyBorder="1" applyAlignment="1">
      <alignment horizontal="center" vertical="center"/>
    </xf>
    <xf numFmtId="1" fontId="57" fillId="8" borderId="2" xfId="0" applyNumberFormat="1" applyFont="1" applyFill="1" applyBorder="1" applyAlignment="1">
      <alignment horizontal="center" vertical="center"/>
    </xf>
    <xf numFmtId="10" fontId="57" fillId="8" borderId="2" xfId="0" applyNumberFormat="1" applyFont="1" applyFill="1" applyBorder="1" applyAlignment="1">
      <alignment horizontal="center" vertical="center"/>
    </xf>
    <xf numFmtId="2" fontId="57" fillId="8" borderId="2" xfId="0" applyNumberFormat="1" applyFont="1" applyFill="1" applyBorder="1" applyAlignment="1">
      <alignment horizontal="center" vertical="center"/>
    </xf>
    <xf numFmtId="170" fontId="57" fillId="8" borderId="2" xfId="0" applyNumberFormat="1" applyFont="1" applyFill="1" applyBorder="1" applyAlignment="1">
      <alignment horizontal="center" vertical="center"/>
    </xf>
    <xf numFmtId="171" fontId="57" fillId="8" borderId="2" xfId="0" applyNumberFormat="1" applyFont="1" applyFill="1" applyBorder="1" applyAlignment="1">
      <alignment horizontal="center" vertical="center"/>
    </xf>
    <xf numFmtId="10" fontId="68" fillId="3" borderId="2" xfId="2" applyNumberFormat="1" applyFont="1" applyFill="1" applyBorder="1" applyAlignment="1">
      <alignment horizontal="center" vertical="center"/>
    </xf>
    <xf numFmtId="0" fontId="68" fillId="3" borderId="2" xfId="0" applyFont="1" applyFill="1" applyBorder="1" applyAlignment="1">
      <alignment horizontal="center" vertical="center"/>
    </xf>
    <xf numFmtId="10" fontId="68" fillId="8" borderId="2" xfId="2" applyNumberFormat="1" applyFont="1" applyFill="1" applyBorder="1" applyAlignment="1">
      <alignment horizontal="center" vertical="center"/>
    </xf>
    <xf numFmtId="2" fontId="57" fillId="8" borderId="0" xfId="0" applyNumberFormat="1" applyFont="1" applyFill="1" applyAlignment="1">
      <alignment horizontal="center" vertical="center"/>
    </xf>
    <xf numFmtId="0" fontId="57" fillId="8" borderId="29" xfId="0" applyFont="1" applyFill="1" applyBorder="1" applyAlignment="1">
      <alignment horizontal="center" vertical="center"/>
    </xf>
    <xf numFmtId="3" fontId="71" fillId="0" borderId="2" xfId="0" applyNumberFormat="1" applyFont="1" applyBorder="1" applyAlignment="1">
      <alignment vertical="center"/>
    </xf>
    <xf numFmtId="0" fontId="57" fillId="0" borderId="17" xfId="0" applyFont="1" applyBorder="1" applyAlignment="1">
      <alignment horizontal="center" vertical="center"/>
    </xf>
    <xf numFmtId="0" fontId="73" fillId="0" borderId="17" xfId="0" applyFont="1" applyBorder="1" applyAlignment="1">
      <alignment horizontal="center" vertical="center" wrapText="1"/>
    </xf>
    <xf numFmtId="2" fontId="72" fillId="10" borderId="17" xfId="0" applyNumberFormat="1" applyFont="1" applyFill="1" applyBorder="1" applyAlignment="1">
      <alignment horizontal="center" vertical="center"/>
    </xf>
    <xf numFmtId="1" fontId="72" fillId="10" borderId="17" xfId="0" applyNumberFormat="1" applyFont="1" applyFill="1" applyBorder="1" applyAlignment="1">
      <alignment horizontal="center" vertical="center" wrapText="1"/>
    </xf>
    <xf numFmtId="1" fontId="72" fillId="10" borderId="20" xfId="0" applyNumberFormat="1" applyFont="1" applyFill="1" applyBorder="1" applyAlignment="1">
      <alignment horizontal="center" vertical="center"/>
    </xf>
    <xf numFmtId="0" fontId="57" fillId="8" borderId="0" xfId="0" applyFont="1" applyFill="1" applyAlignment="1">
      <alignment vertical="center"/>
    </xf>
    <xf numFmtId="3" fontId="57" fillId="8" borderId="2" xfId="0" applyNumberFormat="1" applyFont="1" applyFill="1" applyBorder="1" applyAlignment="1">
      <alignment horizontal="center" vertical="center"/>
    </xf>
    <xf numFmtId="4" fontId="56" fillId="3" borderId="38" xfId="6" applyNumberFormat="1" applyFont="1" applyFill="1" applyBorder="1" applyAlignment="1">
      <alignment horizontal="center" vertical="center"/>
    </xf>
    <xf numFmtId="0" fontId="75" fillId="0" borderId="34" xfId="0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0" fontId="11" fillId="3" borderId="2" xfId="0" applyNumberFormat="1" applyFont="1" applyFill="1" applyBorder="1" applyAlignment="1">
      <alignment horizontal="center" vertical="center"/>
    </xf>
    <xf numFmtId="2" fontId="11" fillId="3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0" fontId="65" fillId="0" borderId="2" xfId="2" applyNumberFormat="1" applyFont="1" applyFill="1" applyBorder="1" applyAlignment="1">
      <alignment horizontal="center" vertical="center"/>
    </xf>
    <xf numFmtId="10" fontId="65" fillId="8" borderId="2" xfId="2" applyNumberFormat="1" applyFont="1" applyFill="1" applyBorder="1" applyAlignment="1">
      <alignment horizontal="center" vertical="center"/>
    </xf>
    <xf numFmtId="1" fontId="65" fillId="8" borderId="2" xfId="0" applyNumberFormat="1" applyFont="1" applyFill="1" applyBorder="1" applyAlignment="1">
      <alignment horizontal="center" vertical="center"/>
    </xf>
    <xf numFmtId="10" fontId="11" fillId="3" borderId="2" xfId="2" applyNumberFormat="1" applyFont="1" applyFill="1" applyBorder="1" applyAlignment="1">
      <alignment horizontal="center" vertical="center"/>
    </xf>
    <xf numFmtId="10" fontId="11" fillId="8" borderId="2" xfId="0" applyNumberFormat="1" applyFont="1" applyFill="1" applyBorder="1" applyAlignment="1">
      <alignment horizontal="center" vertical="center"/>
    </xf>
    <xf numFmtId="10" fontId="11" fillId="8" borderId="2" xfId="2" applyNumberFormat="1" applyFont="1" applyFill="1" applyBorder="1" applyAlignment="1">
      <alignment horizontal="center" vertical="center"/>
    </xf>
    <xf numFmtId="2" fontId="65" fillId="8" borderId="0" xfId="0" applyNumberFormat="1" applyFont="1" applyFill="1" applyAlignment="1">
      <alignment horizontal="center" vertical="center"/>
    </xf>
    <xf numFmtId="169" fontId="48" fillId="0" borderId="31" xfId="0" applyNumberFormat="1" applyFont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10" fontId="11" fillId="0" borderId="2" xfId="0" applyNumberFormat="1" applyFont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1" fontId="11" fillId="8" borderId="2" xfId="0" applyNumberFormat="1" applyFont="1" applyFill="1" applyBorder="1" applyAlignment="1">
      <alignment horizontal="center" vertical="center"/>
    </xf>
    <xf numFmtId="0" fontId="68" fillId="8" borderId="2" xfId="0" applyFont="1" applyFill="1" applyBorder="1" applyAlignment="1">
      <alignment horizontal="center" vertical="center"/>
    </xf>
    <xf numFmtId="2" fontId="68" fillId="8" borderId="2" xfId="0" applyNumberFormat="1" applyFont="1" applyFill="1" applyBorder="1" applyAlignment="1">
      <alignment horizontal="center" vertical="center"/>
    </xf>
    <xf numFmtId="1" fontId="68" fillId="8" borderId="2" xfId="0" applyNumberFormat="1" applyFont="1" applyFill="1" applyBorder="1" applyAlignment="1">
      <alignment horizontal="center" vertical="center"/>
    </xf>
    <xf numFmtId="10" fontId="68" fillId="8" borderId="2" xfId="0" applyNumberFormat="1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center" vertical="center"/>
    </xf>
    <xf numFmtId="0" fontId="65" fillId="8" borderId="2" xfId="0" applyFont="1" applyFill="1" applyBorder="1" applyAlignment="1">
      <alignment horizontal="center" vertical="center"/>
    </xf>
    <xf numFmtId="10" fontId="65" fillId="0" borderId="2" xfId="0" applyNumberFormat="1" applyFont="1" applyBorder="1" applyAlignment="1">
      <alignment horizontal="center" vertical="center"/>
    </xf>
    <xf numFmtId="2" fontId="65" fillId="8" borderId="2" xfId="0" applyNumberFormat="1" applyFont="1" applyFill="1" applyBorder="1" applyAlignment="1">
      <alignment horizontal="center" vertical="center"/>
    </xf>
    <xf numFmtId="10" fontId="65" fillId="8" borderId="2" xfId="0" applyNumberFormat="1" applyFont="1" applyFill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8" fontId="65" fillId="0" borderId="2" xfId="0" applyNumberFormat="1" applyFont="1" applyBorder="1" applyAlignment="1">
      <alignment horizontal="center" vertical="center"/>
    </xf>
    <xf numFmtId="0" fontId="65" fillId="0" borderId="29" xfId="0" applyFont="1" applyBorder="1" applyAlignment="1">
      <alignment horizontal="center" vertical="center"/>
    </xf>
    <xf numFmtId="0" fontId="11" fillId="8" borderId="46" xfId="0" applyFont="1" applyFill="1" applyBorder="1" applyAlignment="1">
      <alignment horizontal="center" vertical="center" wrapText="1"/>
    </xf>
    <xf numFmtId="3" fontId="55" fillId="8" borderId="39" xfId="0" applyNumberFormat="1" applyFont="1" applyFill="1" applyBorder="1" applyAlignment="1">
      <alignment vertical="center" wrapText="1"/>
    </xf>
    <xf numFmtId="0" fontId="55" fillId="8" borderId="40" xfId="0" applyFont="1" applyFill="1" applyBorder="1" applyAlignment="1">
      <alignment vertical="center" wrapText="1"/>
    </xf>
    <xf numFmtId="0" fontId="56" fillId="0" borderId="2" xfId="0" applyFont="1" applyBorder="1" applyAlignment="1">
      <alignment horizontal="center"/>
    </xf>
    <xf numFmtId="0" fontId="56" fillId="0" borderId="16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0" fontId="56" fillId="0" borderId="2" xfId="0" applyNumberFormat="1" applyFont="1" applyBorder="1" applyAlignment="1">
      <alignment horizontal="center" vertical="center"/>
    </xf>
    <xf numFmtId="2" fontId="56" fillId="0" borderId="2" xfId="0" applyNumberFormat="1" applyFont="1" applyBorder="1" applyAlignment="1">
      <alignment horizontal="center" vertical="center"/>
    </xf>
    <xf numFmtId="3" fontId="56" fillId="0" borderId="2" xfId="0" applyNumberFormat="1" applyFont="1" applyBorder="1" applyAlignment="1">
      <alignment horizontal="center" vertical="center"/>
    </xf>
    <xf numFmtId="10" fontId="56" fillId="0" borderId="2" xfId="2" applyNumberFormat="1" applyFont="1" applyFill="1" applyBorder="1" applyAlignment="1">
      <alignment horizontal="center" vertical="center"/>
    </xf>
    <xf numFmtId="4" fontId="56" fillId="0" borderId="0" xfId="0" applyNumberFormat="1" applyFont="1" applyAlignment="1">
      <alignment horizontal="center" vertical="center"/>
    </xf>
    <xf numFmtId="18" fontId="56" fillId="0" borderId="2" xfId="0" applyNumberFormat="1" applyFont="1" applyBorder="1" applyAlignment="1">
      <alignment horizontal="center" vertical="center"/>
    </xf>
    <xf numFmtId="0" fontId="56" fillId="0" borderId="29" xfId="0" applyFont="1" applyBorder="1" applyAlignment="1">
      <alignment horizontal="center" vertical="center"/>
    </xf>
    <xf numFmtId="3" fontId="74" fillId="0" borderId="2" xfId="0" applyNumberFormat="1" applyFont="1" applyBorder="1" applyAlignment="1">
      <alignment vertical="center"/>
    </xf>
    <xf numFmtId="169" fontId="76" fillId="0" borderId="31" xfId="0" applyNumberFormat="1" applyFont="1" applyBorder="1" applyAlignment="1">
      <alignment vertical="center"/>
    </xf>
    <xf numFmtId="0" fontId="49" fillId="0" borderId="0" xfId="0" applyFont="1" applyAlignment="1">
      <alignment vertical="top" wrapText="1"/>
    </xf>
    <xf numFmtId="0" fontId="76" fillId="10" borderId="2" xfId="0" applyFont="1" applyFill="1" applyBorder="1" applyAlignment="1">
      <alignment horizontal="center" vertical="center"/>
    </xf>
    <xf numFmtId="0" fontId="76" fillId="10" borderId="2" xfId="0" applyFont="1" applyFill="1" applyBorder="1" applyAlignment="1">
      <alignment horizontal="center" vertical="center" wrapText="1"/>
    </xf>
    <xf numFmtId="2" fontId="57" fillId="0" borderId="0" xfId="0" applyNumberFormat="1" applyFont="1" applyAlignment="1">
      <alignment horizontal="center" vertical="center"/>
    </xf>
    <xf numFmtId="18" fontId="57" fillId="0" borderId="2" xfId="0" applyNumberFormat="1" applyFont="1" applyBorder="1" applyAlignment="1">
      <alignment horizontal="center" vertical="center"/>
    </xf>
    <xf numFmtId="0" fontId="55" fillId="0" borderId="34" xfId="3" applyFont="1" applyBorder="1" applyAlignment="1">
      <alignment horizontal="center" vertical="center" wrapText="1"/>
    </xf>
    <xf numFmtId="0" fontId="68" fillId="0" borderId="34" xfId="0" applyFont="1" applyBorder="1" applyAlignment="1">
      <alignment horizontal="center" vertical="center" wrapText="1"/>
    </xf>
    <xf numFmtId="0" fontId="67" fillId="8" borderId="2" xfId="0" applyFont="1" applyFill="1" applyBorder="1" applyAlignment="1">
      <alignment horizontal="center" vertical="center"/>
    </xf>
    <xf numFmtId="10" fontId="67" fillId="0" borderId="2" xfId="0" applyNumberFormat="1" applyFont="1" applyBorder="1" applyAlignment="1">
      <alignment horizontal="center" vertical="center"/>
    </xf>
    <xf numFmtId="2" fontId="67" fillId="8" borderId="2" xfId="0" applyNumberFormat="1" applyFont="1" applyFill="1" applyBorder="1" applyAlignment="1">
      <alignment horizontal="center" vertical="center"/>
    </xf>
    <xf numFmtId="1" fontId="67" fillId="8" borderId="2" xfId="0" applyNumberFormat="1" applyFont="1" applyFill="1" applyBorder="1" applyAlignment="1">
      <alignment horizontal="center" vertical="center"/>
    </xf>
    <xf numFmtId="10" fontId="67" fillId="8" borderId="2" xfId="0" applyNumberFormat="1" applyFont="1" applyFill="1" applyBorder="1" applyAlignment="1">
      <alignment horizontal="center" vertical="center"/>
    </xf>
    <xf numFmtId="10" fontId="67" fillId="3" borderId="2" xfId="2" applyNumberFormat="1" applyFont="1" applyFill="1" applyBorder="1" applyAlignment="1">
      <alignment horizontal="center" vertical="center"/>
    </xf>
    <xf numFmtId="10" fontId="67" fillId="8" borderId="2" xfId="2" applyNumberFormat="1" applyFont="1" applyFill="1" applyBorder="1" applyAlignment="1">
      <alignment horizontal="center" vertical="center"/>
    </xf>
    <xf numFmtId="0" fontId="71" fillId="8" borderId="2" xfId="0" applyFont="1" applyFill="1" applyBorder="1" applyAlignment="1">
      <alignment horizontal="center" vertical="center"/>
    </xf>
    <xf numFmtId="3" fontId="57" fillId="0" borderId="2" xfId="0" applyNumberFormat="1" applyFont="1" applyBorder="1" applyAlignment="1">
      <alignment horizontal="center" vertical="center"/>
    </xf>
    <xf numFmtId="0" fontId="68" fillId="0" borderId="34" xfId="0" applyFont="1" applyBorder="1" applyAlignment="1">
      <alignment horizontal="left" vertical="center"/>
    </xf>
    <xf numFmtId="0" fontId="59" fillId="15" borderId="35" xfId="5" applyFont="1" applyFill="1" applyBorder="1" applyAlignment="1">
      <alignment horizontal="center" vertical="center"/>
    </xf>
    <xf numFmtId="0" fontId="59" fillId="15" borderId="46" xfId="5" applyFont="1" applyFill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9" fillId="15" borderId="38" xfId="5" applyFont="1" applyFill="1" applyBorder="1" applyAlignment="1">
      <alignment horizontal="center" vertical="center"/>
    </xf>
    <xf numFmtId="0" fontId="71" fillId="0" borderId="2" xfId="0" applyFont="1" applyBorder="1" applyAlignment="1">
      <alignment vertical="center"/>
    </xf>
    <xf numFmtId="0" fontId="65" fillId="0" borderId="60" xfId="0" applyFont="1" applyBorder="1" applyAlignment="1">
      <alignment horizontal="center" vertical="center"/>
    </xf>
    <xf numFmtId="0" fontId="48" fillId="10" borderId="60" xfId="0" applyFont="1" applyFill="1" applyBorder="1" applyAlignment="1">
      <alignment horizontal="center" vertical="center"/>
    </xf>
    <xf numFmtId="0" fontId="48" fillId="10" borderId="60" xfId="0" applyFont="1" applyFill="1" applyBorder="1" applyAlignment="1">
      <alignment horizontal="center" vertical="center" wrapText="1"/>
    </xf>
    <xf numFmtId="0" fontId="57" fillId="8" borderId="2" xfId="0" applyFont="1" applyFill="1" applyBorder="1" applyAlignment="1">
      <alignment horizontal="center" vertical="center"/>
    </xf>
    <xf numFmtId="1" fontId="71" fillId="8" borderId="2" xfId="0" applyNumberFormat="1" applyFont="1" applyFill="1" applyBorder="1" applyAlignment="1">
      <alignment horizontal="center" vertical="center"/>
    </xf>
    <xf numFmtId="3" fontId="67" fillId="8" borderId="2" xfId="0" applyNumberFormat="1" applyFont="1" applyFill="1" applyBorder="1" applyAlignment="1">
      <alignment vertical="center"/>
    </xf>
    <xf numFmtId="3" fontId="57" fillId="0" borderId="35" xfId="1" applyNumberFormat="1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58" fillId="0" borderId="29" xfId="0" applyFont="1" applyBorder="1" applyAlignment="1">
      <alignment horizontal="center" vertical="center"/>
    </xf>
    <xf numFmtId="3" fontId="71" fillId="8" borderId="2" xfId="0" applyNumberFormat="1" applyFont="1" applyFill="1" applyBorder="1" applyAlignment="1">
      <alignment vertical="center"/>
    </xf>
    <xf numFmtId="0" fontId="56" fillId="0" borderId="35" xfId="5" applyFont="1" applyBorder="1" applyAlignment="1">
      <alignment horizontal="center" vertical="center"/>
    </xf>
    <xf numFmtId="0" fontId="63" fillId="0" borderId="34" xfId="0" applyFont="1" applyBorder="1" applyAlignment="1">
      <alignment horizontal="left" vertical="center"/>
    </xf>
    <xf numFmtId="0" fontId="63" fillId="0" borderId="2" xfId="0" applyFont="1" applyBorder="1" applyAlignment="1">
      <alignment horizontal="center" vertical="center"/>
    </xf>
    <xf numFmtId="0" fontId="64" fillId="8" borderId="2" xfId="0" applyFont="1" applyFill="1" applyBorder="1" applyAlignment="1">
      <alignment horizontal="center" vertical="center"/>
    </xf>
    <xf numFmtId="10" fontId="64" fillId="0" borderId="2" xfId="0" applyNumberFormat="1" applyFont="1" applyBorder="1" applyAlignment="1">
      <alignment horizontal="center" vertical="center"/>
    </xf>
    <xf numFmtId="2" fontId="64" fillId="8" borderId="2" xfId="0" applyNumberFormat="1" applyFont="1" applyFill="1" applyBorder="1" applyAlignment="1">
      <alignment horizontal="center" vertical="center"/>
    </xf>
    <xf numFmtId="1" fontId="64" fillId="8" borderId="2" xfId="0" applyNumberFormat="1" applyFont="1" applyFill="1" applyBorder="1" applyAlignment="1">
      <alignment horizontal="center" vertical="center"/>
    </xf>
    <xf numFmtId="10" fontId="64" fillId="0" borderId="2" xfId="2" applyNumberFormat="1" applyFont="1" applyFill="1" applyBorder="1" applyAlignment="1">
      <alignment horizontal="center" vertical="center"/>
    </xf>
    <xf numFmtId="10" fontId="63" fillId="0" borderId="2" xfId="0" applyNumberFormat="1" applyFont="1" applyBorder="1" applyAlignment="1">
      <alignment horizontal="center" vertical="center"/>
    </xf>
    <xf numFmtId="10" fontId="64" fillId="8" borderId="2" xfId="2" applyNumberFormat="1" applyFont="1" applyFill="1" applyBorder="1" applyAlignment="1">
      <alignment horizontal="center" vertical="center"/>
    </xf>
    <xf numFmtId="10" fontId="64" fillId="8" borderId="2" xfId="0" applyNumberFormat="1" applyFont="1" applyFill="1" applyBorder="1" applyAlignment="1">
      <alignment horizontal="center" vertical="center"/>
    </xf>
    <xf numFmtId="1" fontId="77" fillId="8" borderId="2" xfId="0" applyNumberFormat="1" applyFont="1" applyFill="1" applyBorder="1" applyAlignment="1">
      <alignment horizontal="center" vertical="center"/>
    </xf>
    <xf numFmtId="10" fontId="63" fillId="3" borderId="2" xfId="2" applyNumberFormat="1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10" fontId="63" fillId="8" borderId="2" xfId="2" applyNumberFormat="1" applyFont="1" applyFill="1" applyBorder="1" applyAlignment="1">
      <alignment horizontal="center" vertical="center"/>
    </xf>
    <xf numFmtId="2" fontId="64" fillId="8" borderId="0" xfId="0" applyNumberFormat="1" applyFont="1" applyFill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8" borderId="29" xfId="0" applyFont="1" applyFill="1" applyBorder="1" applyAlignment="1">
      <alignment horizontal="center" vertical="center"/>
    </xf>
    <xf numFmtId="3" fontId="77" fillId="8" borderId="2" xfId="0" applyNumberFormat="1" applyFont="1" applyFill="1" applyBorder="1" applyAlignment="1">
      <alignment vertical="center"/>
    </xf>
    <xf numFmtId="169" fontId="78" fillId="0" borderId="31" xfId="0" applyNumberFormat="1" applyFont="1" applyBorder="1" applyAlignment="1">
      <alignment vertical="center"/>
    </xf>
    <xf numFmtId="1" fontId="56" fillId="0" borderId="18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 wrapText="1"/>
    </xf>
    <xf numFmtId="2" fontId="76" fillId="10" borderId="18" xfId="0" applyNumberFormat="1" applyFont="1" applyFill="1" applyBorder="1" applyAlignment="1">
      <alignment horizontal="center" vertical="center"/>
    </xf>
    <xf numFmtId="1" fontId="76" fillId="10" borderId="18" xfId="0" applyNumberFormat="1" applyFont="1" applyFill="1" applyBorder="1" applyAlignment="1">
      <alignment horizontal="center" vertical="center" wrapText="1"/>
    </xf>
    <xf numFmtId="1" fontId="76" fillId="10" borderId="43" xfId="0" applyNumberFormat="1" applyFont="1" applyFill="1" applyBorder="1" applyAlignment="1">
      <alignment horizontal="center" vertical="center"/>
    </xf>
    <xf numFmtId="165" fontId="57" fillId="12" borderId="37" xfId="5" applyNumberFormat="1" applyFont="1" applyFill="1" applyBorder="1" applyAlignment="1">
      <alignment horizontal="center" vertical="center"/>
    </xf>
    <xf numFmtId="165" fontId="57" fillId="11" borderId="62" xfId="1" applyNumberFormat="1" applyFont="1" applyFill="1" applyBorder="1" applyAlignment="1">
      <alignment horizontal="center" vertical="center"/>
    </xf>
    <xf numFmtId="1" fontId="68" fillId="16" borderId="35" xfId="0" applyNumberFormat="1" applyFont="1" applyFill="1" applyBorder="1" applyAlignment="1">
      <alignment horizontal="center" vertical="center"/>
    </xf>
    <xf numFmtId="1" fontId="68" fillId="0" borderId="35" xfId="0" applyNumberFormat="1" applyFont="1" applyBorder="1" applyAlignment="1">
      <alignment horizontal="center" vertical="center"/>
    </xf>
    <xf numFmtId="9" fontId="57" fillId="0" borderId="36" xfId="2" applyFont="1" applyFill="1" applyBorder="1" applyAlignment="1">
      <alignment horizontal="center" vertical="center"/>
    </xf>
    <xf numFmtId="1" fontId="68" fillId="8" borderId="39" xfId="0" applyNumberFormat="1" applyFont="1" applyFill="1" applyBorder="1" applyAlignment="1">
      <alignment horizontal="center" vertical="center" wrapText="1"/>
    </xf>
    <xf numFmtId="3" fontId="68" fillId="8" borderId="39" xfId="0" applyNumberFormat="1" applyFont="1" applyFill="1" applyBorder="1" applyAlignment="1">
      <alignment horizontal="center" vertical="center" wrapText="1"/>
    </xf>
    <xf numFmtId="1" fontId="57" fillId="0" borderId="18" xfId="0" applyNumberFormat="1" applyFont="1" applyBorder="1" applyAlignment="1">
      <alignment horizontal="center" vertical="center"/>
    </xf>
    <xf numFmtId="0" fontId="73" fillId="0" borderId="18" xfId="0" applyFont="1" applyBorder="1" applyAlignment="1">
      <alignment horizontal="center" vertical="center" wrapText="1"/>
    </xf>
    <xf numFmtId="2" fontId="72" fillId="10" borderId="18" xfId="0" applyNumberFormat="1" applyFont="1" applyFill="1" applyBorder="1" applyAlignment="1">
      <alignment horizontal="center" vertical="center"/>
    </xf>
    <xf numFmtId="1" fontId="72" fillId="10" borderId="18" xfId="0" applyNumberFormat="1" applyFont="1" applyFill="1" applyBorder="1" applyAlignment="1">
      <alignment horizontal="center" vertical="center" wrapText="1"/>
    </xf>
    <xf numFmtId="1" fontId="72" fillId="10" borderId="43" xfId="0" applyNumberFormat="1" applyFont="1" applyFill="1" applyBorder="1" applyAlignment="1">
      <alignment horizontal="center" vertical="center"/>
    </xf>
    <xf numFmtId="1" fontId="68" fillId="16" borderId="46" xfId="0" applyNumberFormat="1" applyFont="1" applyFill="1" applyBorder="1" applyAlignment="1">
      <alignment horizontal="center" vertical="center"/>
    </xf>
    <xf numFmtId="1" fontId="68" fillId="0" borderId="46" xfId="0" applyNumberFormat="1" applyFont="1" applyBorder="1" applyAlignment="1">
      <alignment horizontal="center" vertical="center"/>
    </xf>
    <xf numFmtId="9" fontId="57" fillId="0" borderId="47" xfId="2" applyFont="1" applyFill="1" applyBorder="1" applyAlignment="1">
      <alignment horizontal="center" vertical="center"/>
    </xf>
    <xf numFmtId="1" fontId="68" fillId="8" borderId="46" xfId="0" applyNumberFormat="1" applyFont="1" applyFill="1" applyBorder="1" applyAlignment="1">
      <alignment horizontal="center" vertical="center" wrapText="1"/>
    </xf>
    <xf numFmtId="1" fontId="68" fillId="16" borderId="38" xfId="0" applyNumberFormat="1" applyFont="1" applyFill="1" applyBorder="1" applyAlignment="1">
      <alignment horizontal="center" vertical="center"/>
    </xf>
    <xf numFmtId="1" fontId="68" fillId="0" borderId="38" xfId="0" applyNumberFormat="1" applyFont="1" applyBorder="1" applyAlignment="1">
      <alignment horizontal="center" vertical="center"/>
    </xf>
    <xf numFmtId="9" fontId="57" fillId="0" borderId="58" xfId="2" applyFont="1" applyFill="1" applyBorder="1" applyAlignment="1">
      <alignment horizontal="center" vertical="center"/>
    </xf>
    <xf numFmtId="1" fontId="68" fillId="8" borderId="59" xfId="0" applyNumberFormat="1" applyFont="1" applyFill="1" applyBorder="1" applyAlignment="1">
      <alignment horizontal="center" vertical="center" wrapText="1"/>
    </xf>
    <xf numFmtId="167" fontId="54" fillId="0" borderId="34" xfId="3" applyNumberFormat="1" applyFont="1" applyBorder="1" applyAlignment="1">
      <alignment horizontal="center" vertical="center" wrapText="1"/>
    </xf>
    <xf numFmtId="0" fontId="74" fillId="0" borderId="34" xfId="0" applyFont="1" applyBorder="1" applyAlignment="1">
      <alignment vertical="center"/>
    </xf>
    <xf numFmtId="165" fontId="58" fillId="13" borderId="63" xfId="0" applyNumberFormat="1" applyFont="1" applyFill="1" applyBorder="1" applyAlignment="1">
      <alignment horizontal="center" vertical="center" textRotation="90"/>
    </xf>
    <xf numFmtId="0" fontId="59" fillId="15" borderId="63" xfId="5" applyFont="1" applyFill="1" applyBorder="1" applyAlignment="1">
      <alignment horizontal="center" vertical="center"/>
    </xf>
    <xf numFmtId="1" fontId="68" fillId="16" borderId="63" xfId="0" applyNumberFormat="1" applyFont="1" applyFill="1" applyBorder="1" applyAlignment="1">
      <alignment horizontal="center" vertical="center"/>
    </xf>
    <xf numFmtId="1" fontId="68" fillId="0" borderId="63" xfId="0" applyNumberFormat="1" applyFont="1" applyBorder="1" applyAlignment="1">
      <alignment horizontal="center" vertical="center"/>
    </xf>
    <xf numFmtId="9" fontId="57" fillId="0" borderId="64" xfId="2" applyFont="1" applyFill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3" fontId="56" fillId="0" borderId="63" xfId="1" applyNumberFormat="1" applyFont="1" applyFill="1" applyBorder="1" applyAlignment="1">
      <alignment horizontal="center" vertical="center" textRotation="90"/>
    </xf>
    <xf numFmtId="9" fontId="60" fillId="0" borderId="64" xfId="0" applyNumberFormat="1" applyFont="1" applyBorder="1" applyAlignment="1">
      <alignment horizontal="center" vertical="center" textRotation="90"/>
    </xf>
    <xf numFmtId="10" fontId="61" fillId="0" borderId="1" xfId="0" applyNumberFormat="1" applyFont="1" applyBorder="1" applyAlignment="1">
      <alignment horizontal="center" vertical="center" textRotation="90"/>
    </xf>
    <xf numFmtId="10" fontId="61" fillId="0" borderId="65" xfId="0" applyNumberFormat="1" applyFont="1" applyBorder="1" applyAlignment="1">
      <alignment horizontal="center" vertical="center" textRotation="90" wrapText="1"/>
    </xf>
    <xf numFmtId="0" fontId="62" fillId="0" borderId="46" xfId="0" applyFont="1" applyBorder="1" applyAlignment="1">
      <alignment horizontal="center" vertical="center" wrapText="1"/>
    </xf>
    <xf numFmtId="0" fontId="55" fillId="0" borderId="66" xfId="0" applyFont="1" applyBorder="1" applyAlignment="1">
      <alignment horizontal="center" vertical="center" wrapText="1"/>
    </xf>
    <xf numFmtId="2" fontId="55" fillId="0" borderId="63" xfId="2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 textRotation="90" wrapText="1"/>
    </xf>
    <xf numFmtId="0" fontId="56" fillId="0" borderId="67" xfId="0" applyFont="1" applyBorder="1" applyAlignment="1">
      <alignment horizontal="center" vertical="center"/>
    </xf>
    <xf numFmtId="0" fontId="58" fillId="0" borderId="67" xfId="0" applyFont="1" applyBorder="1" applyAlignment="1">
      <alignment horizontal="center" vertical="center"/>
    </xf>
    <xf numFmtId="0" fontId="56" fillId="0" borderId="67" xfId="0" applyFont="1" applyBorder="1" applyAlignment="1">
      <alignment vertical="center"/>
    </xf>
    <xf numFmtId="0" fontId="56" fillId="0" borderId="67" xfId="0" applyFont="1" applyBorder="1" applyAlignment="1">
      <alignment horizontal="center" vertical="center" wrapText="1"/>
    </xf>
    <xf numFmtId="165" fontId="57" fillId="0" borderId="68" xfId="1" applyNumberFormat="1" applyFont="1" applyFill="1" applyBorder="1" applyAlignment="1">
      <alignment horizontal="center" vertical="center"/>
    </xf>
    <xf numFmtId="0" fontId="56" fillId="0" borderId="68" xfId="1" applyNumberFormat="1" applyFont="1" applyFill="1" applyBorder="1" applyAlignment="1">
      <alignment horizontal="center" vertical="center"/>
    </xf>
    <xf numFmtId="0" fontId="19" fillId="13" borderId="68" xfId="0" applyFont="1" applyFill="1" applyBorder="1" applyAlignment="1">
      <alignment horizontal="center" vertical="center"/>
    </xf>
    <xf numFmtId="0" fontId="57" fillId="0" borderId="68" xfId="1" applyNumberFormat="1" applyFont="1" applyFill="1" applyBorder="1" applyAlignment="1">
      <alignment horizontal="center" vertical="center"/>
    </xf>
    <xf numFmtId="0" fontId="57" fillId="9" borderId="68" xfId="1" applyNumberFormat="1" applyFont="1" applyFill="1" applyBorder="1" applyAlignment="1">
      <alignment horizontal="center" vertical="center"/>
    </xf>
    <xf numFmtId="1" fontId="44" fillId="15" borderId="68" xfId="1" applyNumberFormat="1" applyFont="1" applyFill="1" applyBorder="1" applyAlignment="1">
      <alignment horizontal="center" vertical="center"/>
    </xf>
    <xf numFmtId="1" fontId="56" fillId="0" borderId="68" xfId="1" applyNumberFormat="1" applyFont="1" applyFill="1" applyBorder="1" applyAlignment="1">
      <alignment horizontal="center" vertical="center"/>
    </xf>
    <xf numFmtId="1" fontId="56" fillId="16" borderId="68" xfId="1" applyNumberFormat="1" applyFont="1" applyFill="1" applyBorder="1" applyAlignment="1">
      <alignment horizontal="center" vertical="center"/>
    </xf>
    <xf numFmtId="4" fontId="56" fillId="0" borderId="68" xfId="1" applyNumberFormat="1" applyFont="1" applyFill="1" applyBorder="1" applyAlignment="1">
      <alignment horizontal="center" vertical="center"/>
    </xf>
    <xf numFmtId="3" fontId="56" fillId="0" borderId="68" xfId="1" applyNumberFormat="1" applyFont="1" applyFill="1" applyBorder="1" applyAlignment="1">
      <alignment horizontal="center" vertical="center"/>
    </xf>
    <xf numFmtId="10" fontId="56" fillId="0" borderId="68" xfId="2" applyNumberFormat="1" applyFont="1" applyFill="1" applyBorder="1" applyAlignment="1">
      <alignment horizontal="center" vertical="center"/>
    </xf>
    <xf numFmtId="1" fontId="19" fillId="0" borderId="68" xfId="1" applyNumberFormat="1" applyFont="1" applyFill="1" applyBorder="1" applyAlignment="1">
      <alignment horizontal="center" vertical="center"/>
    </xf>
    <xf numFmtId="3" fontId="56" fillId="0" borderId="69" xfId="0" applyNumberFormat="1" applyFont="1" applyBorder="1" applyAlignment="1">
      <alignment horizontal="center" vertical="center"/>
    </xf>
    <xf numFmtId="1" fontId="56" fillId="18" borderId="70" xfId="1" applyNumberFormat="1" applyFont="1" applyFill="1" applyBorder="1" applyAlignment="1">
      <alignment horizontal="center" vertical="center"/>
    </xf>
    <xf numFmtId="9" fontId="56" fillId="0" borderId="70" xfId="1" applyNumberFormat="1" applyFont="1" applyFill="1" applyBorder="1" applyAlignment="1">
      <alignment horizontal="center" vertical="center"/>
    </xf>
    <xf numFmtId="9" fontId="56" fillId="17" borderId="70" xfId="2" applyFont="1" applyFill="1" applyBorder="1" applyAlignment="1">
      <alignment horizontal="center" vertical="center"/>
    </xf>
    <xf numFmtId="10" fontId="56" fillId="0" borderId="71" xfId="2" applyNumberFormat="1" applyFont="1" applyFill="1" applyBorder="1" applyAlignment="1">
      <alignment horizontal="center" vertical="center"/>
    </xf>
    <xf numFmtId="9" fontId="55" fillId="0" borderId="68" xfId="1" applyNumberFormat="1" applyFont="1" applyFill="1" applyBorder="1" applyAlignment="1">
      <alignment horizontal="center" vertical="center" wrapText="1"/>
    </xf>
    <xf numFmtId="0" fontId="55" fillId="0" borderId="68" xfId="0" applyFont="1" applyBorder="1" applyAlignment="1">
      <alignment horizontal="center" vertical="center"/>
    </xf>
    <xf numFmtId="0" fontId="60" fillId="0" borderId="68" xfId="0" applyFont="1" applyBorder="1" applyAlignment="1">
      <alignment horizontal="center" vertical="center"/>
    </xf>
    <xf numFmtId="10" fontId="61" fillId="0" borderId="68" xfId="2" applyNumberFormat="1" applyFont="1" applyFill="1" applyBorder="1" applyAlignment="1">
      <alignment horizontal="center" vertical="center"/>
    </xf>
    <xf numFmtId="0" fontId="62" fillId="0" borderId="68" xfId="0" applyFont="1" applyBorder="1" applyAlignment="1">
      <alignment vertical="center" wrapText="1"/>
    </xf>
    <xf numFmtId="0" fontId="79" fillId="0" borderId="72" xfId="0" applyFont="1" applyBorder="1" applyAlignment="1">
      <alignment horizontal="center" vertical="center"/>
    </xf>
    <xf numFmtId="0" fontId="79" fillId="0" borderId="2" xfId="0" applyFont="1" applyBorder="1" applyAlignment="1">
      <alignment vertical="center"/>
    </xf>
    <xf numFmtId="2" fontId="79" fillId="0" borderId="73" xfId="0" applyNumberFormat="1" applyFont="1" applyBorder="1" applyAlignment="1">
      <alignment vertical="center"/>
    </xf>
    <xf numFmtId="1" fontId="64" fillId="0" borderId="0" xfId="0" applyNumberFormat="1" applyFont="1" applyAlignment="1">
      <alignment horizontal="center" vertical="center"/>
    </xf>
    <xf numFmtId="0" fontId="19" fillId="0" borderId="74" xfId="0" applyFont="1" applyBorder="1" applyAlignment="1">
      <alignment horizontal="center" vertical="center"/>
    </xf>
    <xf numFmtId="0" fontId="56" fillId="0" borderId="75" xfId="0" applyFont="1" applyBorder="1" applyAlignment="1">
      <alignment horizontal="center" vertical="center"/>
    </xf>
    <xf numFmtId="0" fontId="56" fillId="0" borderId="75" xfId="0" applyFont="1" applyBorder="1" applyAlignment="1">
      <alignment vertical="center"/>
    </xf>
    <xf numFmtId="0" fontId="80" fillId="0" borderId="75" xfId="0" applyFont="1" applyBorder="1" applyAlignment="1">
      <alignment horizontal="center" vertical="center" wrapText="1"/>
    </xf>
    <xf numFmtId="0" fontId="80" fillId="0" borderId="75" xfId="0" applyFont="1" applyBorder="1" applyAlignment="1">
      <alignment horizontal="center" vertical="center"/>
    </xf>
    <xf numFmtId="165" fontId="81" fillId="0" borderId="68" xfId="1" applyNumberFormat="1" applyFont="1" applyFill="1" applyBorder="1" applyAlignment="1">
      <alignment horizontal="center" vertical="center"/>
    </xf>
    <xf numFmtId="0" fontId="19" fillId="0" borderId="72" xfId="1" applyNumberFormat="1" applyFont="1" applyFill="1" applyBorder="1" applyAlignment="1">
      <alignment horizontal="center" vertical="center"/>
    </xf>
    <xf numFmtId="0" fontId="19" fillId="0" borderId="73" xfId="1" applyNumberFormat="1" applyFont="1" applyFill="1" applyBorder="1" applyAlignment="1">
      <alignment horizontal="center" vertical="center"/>
    </xf>
    <xf numFmtId="165" fontId="57" fillId="0" borderId="34" xfId="5" applyNumberFormat="1" applyFont="1" applyBorder="1" applyAlignment="1">
      <alignment horizontal="center" vertical="center"/>
    </xf>
    <xf numFmtId="0" fontId="82" fillId="0" borderId="68" xfId="0" applyFont="1" applyBorder="1" applyAlignment="1">
      <alignment horizontal="center" vertical="center"/>
    </xf>
    <xf numFmtId="165" fontId="57" fillId="0" borderId="34" xfId="0" applyNumberFormat="1" applyFont="1" applyBorder="1" applyAlignment="1">
      <alignment horizontal="center" vertical="center"/>
    </xf>
    <xf numFmtId="0" fontId="83" fillId="0" borderId="68" xfId="1" applyNumberFormat="1" applyFont="1" applyFill="1" applyBorder="1" applyAlignment="1">
      <alignment horizontal="center" vertical="center"/>
    </xf>
    <xf numFmtId="0" fontId="56" fillId="0" borderId="68" xfId="0" applyFont="1" applyBorder="1" applyAlignment="1">
      <alignment horizontal="center" vertical="center"/>
    </xf>
    <xf numFmtId="2" fontId="56" fillId="0" borderId="68" xfId="1" applyNumberFormat="1" applyFont="1" applyFill="1" applyBorder="1" applyAlignment="1">
      <alignment horizontal="center" vertical="center"/>
    </xf>
    <xf numFmtId="3" fontId="19" fillId="0" borderId="68" xfId="1" applyNumberFormat="1" applyFont="1" applyFill="1" applyBorder="1" applyAlignment="1">
      <alignment horizontal="center" vertical="center"/>
    </xf>
    <xf numFmtId="3" fontId="19" fillId="0" borderId="72" xfId="0" applyNumberFormat="1" applyFont="1" applyBorder="1" applyAlignment="1">
      <alignment horizontal="center" vertical="center"/>
    </xf>
    <xf numFmtId="3" fontId="19" fillId="0" borderId="75" xfId="0" applyNumberFormat="1" applyFont="1" applyBorder="1" applyAlignment="1">
      <alignment horizontal="center" vertical="center"/>
    </xf>
    <xf numFmtId="3" fontId="19" fillId="0" borderId="73" xfId="0" applyNumberFormat="1" applyFont="1" applyBorder="1" applyAlignment="1">
      <alignment horizontal="center" vertical="center"/>
    </xf>
    <xf numFmtId="3" fontId="19" fillId="19" borderId="68" xfId="0" applyNumberFormat="1" applyFont="1" applyFill="1" applyBorder="1" applyAlignment="1">
      <alignment horizontal="center" vertical="center"/>
    </xf>
    <xf numFmtId="1" fontId="56" fillId="0" borderId="68" xfId="0" applyNumberFormat="1" applyFont="1" applyBorder="1" applyAlignment="1">
      <alignment horizontal="center" vertical="center"/>
    </xf>
    <xf numFmtId="3" fontId="56" fillId="0" borderId="75" xfId="1" applyNumberFormat="1" applyFont="1" applyFill="1" applyBorder="1" applyAlignment="1">
      <alignment horizontal="center" vertical="center"/>
    </xf>
    <xf numFmtId="3" fontId="56" fillId="17" borderId="75" xfId="1" applyNumberFormat="1" applyFont="1" applyFill="1" applyBorder="1" applyAlignment="1">
      <alignment horizontal="center" vertical="center"/>
    </xf>
    <xf numFmtId="9" fontId="56" fillId="0" borderId="75" xfId="0" applyNumberFormat="1" applyFont="1" applyBorder="1" applyAlignment="1">
      <alignment horizontal="center" vertical="center"/>
    </xf>
    <xf numFmtId="9" fontId="56" fillId="17" borderId="75" xfId="0" applyNumberFormat="1" applyFont="1" applyFill="1" applyBorder="1" applyAlignment="1">
      <alignment horizontal="center" vertical="center"/>
    </xf>
    <xf numFmtId="3" fontId="55" fillId="0" borderId="76" xfId="1" applyNumberFormat="1" applyFont="1" applyFill="1" applyBorder="1" applyAlignment="1">
      <alignment horizontal="center" vertical="center"/>
    </xf>
    <xf numFmtId="3" fontId="56" fillId="0" borderId="46" xfId="1" applyNumberFormat="1" applyFont="1" applyFill="1" applyBorder="1" applyAlignment="1">
      <alignment horizontal="center" vertical="center"/>
    </xf>
    <xf numFmtId="0" fontId="55" fillId="0" borderId="46" xfId="0" applyFont="1" applyBorder="1" applyAlignment="1">
      <alignment horizontal="center" vertical="center"/>
    </xf>
    <xf numFmtId="0" fontId="60" fillId="0" borderId="46" xfId="0" applyFont="1" applyBorder="1" applyAlignment="1">
      <alignment horizontal="center" vertical="center"/>
    </xf>
    <xf numFmtId="9" fontId="61" fillId="0" borderId="68" xfId="0" applyNumberFormat="1" applyFont="1" applyBorder="1" applyAlignment="1">
      <alignment horizontal="center" vertical="center"/>
    </xf>
    <xf numFmtId="0" fontId="62" fillId="0" borderId="0" xfId="0" applyFont="1" applyAlignment="1">
      <alignment vertical="center" wrapText="1"/>
    </xf>
    <xf numFmtId="0" fontId="79" fillId="0" borderId="67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2" fontId="79" fillId="0" borderId="73" xfId="0" applyNumberFormat="1" applyFont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53" fillId="0" borderId="32" xfId="0" applyFont="1" applyBorder="1" applyAlignment="1">
      <alignment horizontal="center" vertical="center" textRotation="90"/>
    </xf>
    <xf numFmtId="0" fontId="55" fillId="8" borderId="34" xfId="0" applyFont="1" applyFill="1" applyBorder="1" applyAlignment="1">
      <alignment horizontal="left" vertical="center"/>
    </xf>
    <xf numFmtId="1" fontId="56" fillId="0" borderId="38" xfId="0" applyNumberFormat="1" applyFont="1" applyBorder="1" applyAlignment="1">
      <alignment horizontal="center" vertical="center"/>
    </xf>
    <xf numFmtId="165" fontId="57" fillId="11" borderId="38" xfId="1" applyNumberFormat="1" applyFont="1" applyFill="1" applyBorder="1" applyAlignment="1">
      <alignment horizontal="center" vertical="center"/>
    </xf>
    <xf numFmtId="0" fontId="56" fillId="0" borderId="38" xfId="5" applyFont="1" applyBorder="1" applyAlignment="1">
      <alignment horizontal="center" vertical="center"/>
    </xf>
    <xf numFmtId="165" fontId="58" fillId="13" borderId="77" xfId="0" applyNumberFormat="1" applyFont="1" applyFill="1" applyBorder="1" applyAlignment="1">
      <alignment horizontal="center" vertical="center" textRotation="90"/>
    </xf>
    <xf numFmtId="1" fontId="59" fillId="15" borderId="77" xfId="5" applyNumberFormat="1" applyFont="1" applyFill="1" applyBorder="1" applyAlignment="1">
      <alignment horizontal="center" vertical="center"/>
    </xf>
    <xf numFmtId="1" fontId="55" fillId="0" borderId="38" xfId="0" applyNumberFormat="1" applyFont="1" applyBorder="1" applyAlignment="1">
      <alignment horizontal="center" vertical="center"/>
    </xf>
    <xf numFmtId="1" fontId="55" fillId="16" borderId="77" xfId="0" applyNumberFormat="1" applyFont="1" applyFill="1" applyBorder="1" applyAlignment="1">
      <alignment horizontal="center" vertical="center"/>
    </xf>
    <xf numFmtId="4" fontId="56" fillId="0" borderId="38" xfId="6" applyNumberFormat="1" applyFont="1" applyFill="1" applyBorder="1" applyAlignment="1">
      <alignment horizontal="center" vertical="center"/>
    </xf>
    <xf numFmtId="3" fontId="55" fillId="0" borderId="38" xfId="0" applyNumberFormat="1" applyFont="1" applyBorder="1" applyAlignment="1">
      <alignment horizontal="center" vertical="center"/>
    </xf>
    <xf numFmtId="1" fontId="56" fillId="0" borderId="38" xfId="2" applyNumberFormat="1" applyFont="1" applyFill="1" applyBorder="1" applyAlignment="1">
      <alignment horizontal="center" vertical="center"/>
    </xf>
    <xf numFmtId="1" fontId="56" fillId="3" borderId="35" xfId="1" applyNumberFormat="1" applyFont="1" applyFill="1" applyBorder="1" applyAlignment="1">
      <alignment horizontal="center" vertical="center"/>
    </xf>
    <xf numFmtId="3" fontId="56" fillId="0" borderId="38" xfId="1" applyNumberFormat="1" applyFont="1" applyFill="1" applyBorder="1" applyAlignment="1">
      <alignment horizontal="center" vertical="center"/>
    </xf>
    <xf numFmtId="1" fontId="55" fillId="17" borderId="38" xfId="0" applyNumberFormat="1" applyFont="1" applyFill="1" applyBorder="1" applyAlignment="1">
      <alignment horizontal="center" vertical="center"/>
    </xf>
    <xf numFmtId="1" fontId="55" fillId="0" borderId="77" xfId="0" applyNumberFormat="1" applyFont="1" applyBorder="1" applyAlignment="1">
      <alignment horizontal="center" vertical="center"/>
    </xf>
    <xf numFmtId="9" fontId="56" fillId="0" borderId="38" xfId="1" applyNumberFormat="1" applyFont="1" applyFill="1" applyBorder="1" applyAlignment="1">
      <alignment horizontal="center" vertical="center"/>
    </xf>
    <xf numFmtId="9" fontId="56" fillId="17" borderId="38" xfId="2" applyFont="1" applyFill="1" applyBorder="1" applyAlignment="1">
      <alignment horizontal="center" vertical="center"/>
    </xf>
    <xf numFmtId="9" fontId="56" fillId="0" borderId="78" xfId="2" applyFont="1" applyFill="1" applyBorder="1" applyAlignment="1">
      <alignment horizontal="center" vertical="center"/>
    </xf>
    <xf numFmtId="9" fontId="55" fillId="0" borderId="79" xfId="1" applyNumberFormat="1" applyFont="1" applyFill="1" applyBorder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9" fontId="60" fillId="0" borderId="36" xfId="2" applyFont="1" applyFill="1" applyBorder="1" applyAlignment="1">
      <alignment horizontal="center" vertical="center" textRotation="90"/>
    </xf>
    <xf numFmtId="0" fontId="62" fillId="0" borderId="34" xfId="0" applyFont="1" applyBorder="1" applyAlignment="1">
      <alignment horizontal="center" vertical="center" wrapText="1"/>
    </xf>
    <xf numFmtId="0" fontId="55" fillId="0" borderId="80" xfId="0" applyFont="1" applyBorder="1" applyAlignment="1">
      <alignment horizontal="center" vertical="center" wrapText="1"/>
    </xf>
    <xf numFmtId="2" fontId="55" fillId="0" borderId="77" xfId="2" applyNumberFormat="1" applyFont="1" applyFill="1" applyBorder="1" applyAlignment="1">
      <alignment horizontal="center" vertical="center"/>
    </xf>
    <xf numFmtId="0" fontId="53" fillId="0" borderId="44" xfId="0" applyFont="1" applyBorder="1" applyAlignment="1">
      <alignment horizontal="center" vertical="center" textRotation="90"/>
    </xf>
    <xf numFmtId="1" fontId="68" fillId="0" borderId="38" xfId="0" applyNumberFormat="1" applyFont="1" applyBorder="1" applyAlignment="1">
      <alignment horizontal="center" vertical="center"/>
    </xf>
    <xf numFmtId="9" fontId="57" fillId="0" borderId="38" xfId="1" applyNumberFormat="1" applyFont="1" applyFill="1" applyBorder="1" applyAlignment="1">
      <alignment horizontal="center" vertical="center"/>
    </xf>
    <xf numFmtId="9" fontId="57" fillId="17" borderId="38" xfId="2" applyFont="1" applyFill="1" applyBorder="1" applyAlignment="1">
      <alignment horizontal="center" vertical="center"/>
    </xf>
    <xf numFmtId="9" fontId="60" fillId="0" borderId="47" xfId="2" applyFont="1" applyFill="1" applyBorder="1" applyAlignment="1">
      <alignment horizontal="center" vertical="center" textRotation="90"/>
    </xf>
    <xf numFmtId="9" fontId="55" fillId="0" borderId="81" xfId="1" applyNumberFormat="1" applyFont="1" applyFill="1" applyBorder="1" applyAlignment="1">
      <alignment horizontal="center" vertical="center"/>
    </xf>
    <xf numFmtId="0" fontId="62" fillId="0" borderId="34" xfId="0" applyFont="1" applyBorder="1" applyAlignment="1">
      <alignment horizontal="left" vertical="center" wrapText="1"/>
    </xf>
    <xf numFmtId="0" fontId="63" fillId="0" borderId="38" xfId="0" applyFont="1" applyBorder="1" applyAlignment="1">
      <alignment horizontal="center" vertical="center" wrapText="1"/>
    </xf>
    <xf numFmtId="2" fontId="63" fillId="0" borderId="35" xfId="2" applyNumberFormat="1" applyFont="1" applyFill="1" applyBorder="1" applyAlignment="1">
      <alignment horizontal="center" vertical="center"/>
    </xf>
    <xf numFmtId="1" fontId="48" fillId="10" borderId="18" xfId="0" applyNumberFormat="1" applyFont="1" applyFill="1" applyBorder="1" applyAlignment="1">
      <alignment horizontal="center" vertical="center"/>
    </xf>
    <xf numFmtId="3" fontId="57" fillId="0" borderId="38" xfId="1" applyNumberFormat="1" applyFont="1" applyFill="1" applyBorder="1" applyAlignment="1">
      <alignment horizontal="center" vertical="center"/>
    </xf>
    <xf numFmtId="2" fontId="63" fillId="0" borderId="46" xfId="2" applyNumberFormat="1" applyFont="1" applyFill="1" applyBorder="1" applyAlignment="1">
      <alignment horizontal="center" vertical="center"/>
    </xf>
    <xf numFmtId="0" fontId="63" fillId="8" borderId="46" xfId="0" applyFont="1" applyFill="1" applyBorder="1" applyAlignment="1">
      <alignment horizontal="center" vertical="center" wrapText="1"/>
    </xf>
    <xf numFmtId="1" fontId="48" fillId="10" borderId="17" xfId="0" applyNumberFormat="1" applyFont="1" applyFill="1" applyBorder="1" applyAlignment="1">
      <alignment horizontal="center" vertical="center"/>
    </xf>
    <xf numFmtId="2" fontId="63" fillId="0" borderId="38" xfId="2" applyNumberFormat="1" applyFont="1" applyFill="1" applyBorder="1" applyAlignment="1">
      <alignment horizontal="center" vertical="center"/>
    </xf>
    <xf numFmtId="1" fontId="72" fillId="10" borderId="60" xfId="0" applyNumberFormat="1" applyFont="1" applyFill="1" applyBorder="1" applyAlignment="1">
      <alignment horizontal="center" vertical="center"/>
    </xf>
    <xf numFmtId="172" fontId="55" fillId="16" borderId="35" xfId="0" applyNumberFormat="1" applyFont="1" applyFill="1" applyBorder="1" applyAlignment="1">
      <alignment horizontal="center" vertical="center"/>
    </xf>
    <xf numFmtId="0" fontId="62" fillId="0" borderId="35" xfId="0" applyFont="1" applyBorder="1" applyAlignment="1">
      <alignment horizontal="center" vertical="center" wrapText="1"/>
    </xf>
    <xf numFmtId="168" fontId="64" fillId="8" borderId="31" xfId="0" applyNumberFormat="1" applyFont="1" applyFill="1" applyBorder="1" applyAlignment="1">
      <alignment horizontal="center" vertical="center"/>
    </xf>
    <xf numFmtId="172" fontId="55" fillId="16" borderId="46" xfId="0" applyNumberFormat="1" applyFont="1" applyFill="1" applyBorder="1" applyAlignment="1">
      <alignment horizontal="center" vertical="center"/>
    </xf>
    <xf numFmtId="168" fontId="56" fillId="8" borderId="31" xfId="0" applyNumberFormat="1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1" fontId="55" fillId="0" borderId="2" xfId="0" applyNumberFormat="1" applyFont="1" applyBorder="1" applyAlignment="1">
      <alignment horizontal="center" vertical="center"/>
    </xf>
    <xf numFmtId="2" fontId="55" fillId="0" borderId="2" xfId="0" applyNumberFormat="1" applyFont="1" applyBorder="1" applyAlignment="1">
      <alignment horizontal="center" vertical="center"/>
    </xf>
    <xf numFmtId="10" fontId="55" fillId="0" borderId="2" xfId="0" applyNumberFormat="1" applyFont="1" applyBorder="1" applyAlignment="1">
      <alignment horizontal="center" vertical="center"/>
    </xf>
    <xf numFmtId="10" fontId="56" fillId="8" borderId="2" xfId="0" applyNumberFormat="1" applyFont="1" applyFill="1" applyBorder="1" applyAlignment="1">
      <alignment horizontal="center" vertical="center"/>
    </xf>
    <xf numFmtId="1" fontId="74" fillId="8" borderId="2" xfId="0" applyNumberFormat="1" applyFont="1" applyFill="1" applyBorder="1" applyAlignment="1">
      <alignment horizontal="center" vertical="center"/>
    </xf>
    <xf numFmtId="10" fontId="55" fillId="3" borderId="2" xfId="2" applyNumberFormat="1" applyFont="1" applyFill="1" applyBorder="1" applyAlignment="1">
      <alignment horizontal="center" vertical="center"/>
    </xf>
    <xf numFmtId="10" fontId="56" fillId="8" borderId="2" xfId="2" applyNumberFormat="1" applyFont="1" applyFill="1" applyBorder="1" applyAlignment="1">
      <alignment horizontal="center" vertical="center"/>
    </xf>
    <xf numFmtId="171" fontId="56" fillId="8" borderId="2" xfId="0" applyNumberFormat="1" applyFont="1" applyFill="1" applyBorder="1" applyAlignment="1">
      <alignment horizontal="center" vertical="center"/>
    </xf>
    <xf numFmtId="0" fontId="55" fillId="8" borderId="2" xfId="0" applyFont="1" applyFill="1" applyBorder="1" applyAlignment="1">
      <alignment horizontal="center" vertical="center"/>
    </xf>
    <xf numFmtId="3" fontId="56" fillId="8" borderId="2" xfId="0" applyNumberFormat="1" applyFont="1" applyFill="1" applyBorder="1" applyAlignment="1">
      <alignment horizontal="center" vertical="center"/>
    </xf>
    <xf numFmtId="10" fontId="55" fillId="8" borderId="2" xfId="2" applyNumberFormat="1" applyFont="1" applyFill="1" applyBorder="1" applyAlignment="1">
      <alignment horizontal="center" vertical="center"/>
    </xf>
    <xf numFmtId="10" fontId="55" fillId="8" borderId="29" xfId="2" applyNumberFormat="1" applyFont="1" applyFill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1" fontId="72" fillId="10" borderId="17" xfId="0" applyNumberFormat="1" applyFont="1" applyFill="1" applyBorder="1" applyAlignment="1">
      <alignment horizontal="center" vertical="center"/>
    </xf>
    <xf numFmtId="172" fontId="55" fillId="16" borderId="38" xfId="0" applyNumberFormat="1" applyFont="1" applyFill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9" fontId="55" fillId="0" borderId="37" xfId="1" applyNumberFormat="1" applyFont="1" applyFill="1" applyBorder="1" applyAlignment="1">
      <alignment horizontal="center" vertical="center" wrapText="1"/>
    </xf>
    <xf numFmtId="0" fontId="64" fillId="8" borderId="0" xfId="0" applyFont="1" applyFill="1" applyAlignment="1">
      <alignment horizontal="center" vertical="center"/>
    </xf>
    <xf numFmtId="1" fontId="11" fillId="17" borderId="38" xfId="0" applyNumberFormat="1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 wrapText="1"/>
    </xf>
    <xf numFmtId="3" fontId="11" fillId="8" borderId="39" xfId="0" applyNumberFormat="1" applyFont="1" applyFill="1" applyBorder="1" applyAlignment="1">
      <alignment vertical="center" wrapText="1"/>
    </xf>
    <xf numFmtId="0" fontId="11" fillId="8" borderId="40" xfId="0" applyFont="1" applyFill="1" applyBorder="1" applyAlignment="1">
      <alignment vertical="center" wrapText="1"/>
    </xf>
    <xf numFmtId="0" fontId="65" fillId="0" borderId="2" xfId="0" applyFont="1" applyBorder="1" applyAlignment="1">
      <alignment horizontal="center"/>
    </xf>
    <xf numFmtId="1" fontId="48" fillId="8" borderId="2" xfId="0" applyNumberFormat="1" applyFont="1" applyFill="1" applyBorder="1" applyAlignment="1">
      <alignment horizontal="center" vertical="center"/>
    </xf>
    <xf numFmtId="1" fontId="68" fillId="17" borderId="38" xfId="0" applyNumberFormat="1" applyFont="1" applyFill="1" applyBorder="1" applyAlignment="1">
      <alignment horizontal="center" vertical="center"/>
    </xf>
    <xf numFmtId="9" fontId="60" fillId="0" borderId="58" xfId="2" applyFont="1" applyFill="1" applyBorder="1" applyAlignment="1">
      <alignment horizontal="center" vertical="center" textRotation="90"/>
    </xf>
    <xf numFmtId="14" fontId="57" fillId="8" borderId="0" xfId="0" applyNumberFormat="1" applyFont="1" applyFill="1" applyAlignment="1">
      <alignment vertical="center"/>
    </xf>
    <xf numFmtId="1" fontId="65" fillId="0" borderId="2" xfId="0" applyNumberFormat="1" applyFont="1" applyBorder="1" applyAlignment="1">
      <alignment horizontal="center" vertical="center"/>
    </xf>
    <xf numFmtId="0" fontId="55" fillId="0" borderId="37" xfId="4" applyFont="1" applyBorder="1" applyAlignment="1">
      <alignment horizontal="center" vertical="center" wrapText="1"/>
    </xf>
    <xf numFmtId="14" fontId="65" fillId="8" borderId="0" xfId="0" applyNumberFormat="1" applyFont="1" applyFill="1" applyAlignment="1">
      <alignment vertical="center"/>
    </xf>
    <xf numFmtId="0" fontId="65" fillId="8" borderId="0" xfId="0" applyFont="1" applyFill="1" applyAlignment="1">
      <alignment vertical="center"/>
    </xf>
    <xf numFmtId="3" fontId="56" fillId="0" borderId="59" xfId="1" applyNumberFormat="1" applyFont="1" applyFill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/>
    </xf>
    <xf numFmtId="3" fontId="56" fillId="0" borderId="39" xfId="1" applyNumberFormat="1" applyFont="1" applyFill="1" applyBorder="1" applyAlignment="1">
      <alignment horizontal="center" vertical="center" textRotation="90"/>
    </xf>
    <xf numFmtId="3" fontId="65" fillId="0" borderId="2" xfId="0" applyNumberFormat="1" applyFont="1" applyBorder="1" applyAlignment="1">
      <alignment vertical="center"/>
    </xf>
    <xf numFmtId="0" fontId="64" fillId="8" borderId="0" xfId="0" applyFont="1" applyFill="1" applyAlignment="1">
      <alignment vertical="center"/>
    </xf>
    <xf numFmtId="3" fontId="64" fillId="0" borderId="2" xfId="0" applyNumberFormat="1" applyFont="1" applyBorder="1" applyAlignment="1">
      <alignment vertical="center"/>
    </xf>
    <xf numFmtId="0" fontId="56" fillId="0" borderId="17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 wrapText="1"/>
    </xf>
    <xf numFmtId="2" fontId="76" fillId="10" borderId="17" xfId="0" applyNumberFormat="1" applyFont="1" applyFill="1" applyBorder="1" applyAlignment="1">
      <alignment horizontal="center" vertical="center"/>
    </xf>
    <xf numFmtId="1" fontId="76" fillId="10" borderId="17" xfId="0" applyNumberFormat="1" applyFont="1" applyFill="1" applyBorder="1" applyAlignment="1">
      <alignment horizontal="center" vertical="center" wrapText="1"/>
    </xf>
    <xf numFmtId="1" fontId="76" fillId="10" borderId="17" xfId="0" applyNumberFormat="1" applyFont="1" applyFill="1" applyBorder="1" applyAlignment="1">
      <alignment horizontal="center" vertical="center"/>
    </xf>
    <xf numFmtId="3" fontId="57" fillId="0" borderId="2" xfId="0" applyNumberFormat="1" applyFont="1" applyBorder="1" applyAlignment="1">
      <alignment vertical="center"/>
    </xf>
    <xf numFmtId="0" fontId="55" fillId="0" borderId="34" xfId="0" applyFont="1" applyBorder="1" applyAlignment="1">
      <alignment horizontal="left" vertical="center"/>
    </xf>
    <xf numFmtId="0" fontId="64" fillId="0" borderId="2" xfId="0" applyFont="1" applyBorder="1" applyAlignment="1">
      <alignment vertical="center"/>
    </xf>
    <xf numFmtId="0" fontId="48" fillId="3" borderId="31" xfId="0" applyFont="1" applyFill="1" applyBorder="1" applyAlignment="1">
      <alignment vertical="center"/>
    </xf>
    <xf numFmtId="0" fontId="63" fillId="8" borderId="59" xfId="0" applyFont="1" applyFill="1" applyBorder="1" applyAlignment="1">
      <alignment horizontal="center" vertical="center" wrapText="1"/>
    </xf>
    <xf numFmtId="0" fontId="56" fillId="0" borderId="60" xfId="0" applyFont="1" applyBorder="1" applyAlignment="1">
      <alignment horizontal="center" vertical="center"/>
    </xf>
    <xf numFmtId="0" fontId="49" fillId="0" borderId="60" xfId="0" applyFont="1" applyBorder="1" applyAlignment="1">
      <alignment horizontal="center" vertical="center" wrapText="1"/>
    </xf>
    <xf numFmtId="2" fontId="76" fillId="10" borderId="60" xfId="0" applyNumberFormat="1" applyFont="1" applyFill="1" applyBorder="1" applyAlignment="1">
      <alignment horizontal="center" vertical="center"/>
    </xf>
    <xf numFmtId="1" fontId="76" fillId="10" borderId="60" xfId="0" applyNumberFormat="1" applyFont="1" applyFill="1" applyBorder="1" applyAlignment="1">
      <alignment horizontal="center" vertical="center" wrapText="1"/>
    </xf>
    <xf numFmtId="1" fontId="76" fillId="10" borderId="60" xfId="0" applyNumberFormat="1" applyFont="1" applyFill="1" applyBorder="1" applyAlignment="1">
      <alignment horizontal="center" vertical="center"/>
    </xf>
    <xf numFmtId="3" fontId="56" fillId="0" borderId="35" xfId="1" applyNumberFormat="1" applyFont="1" applyFill="1" applyBorder="1" applyAlignment="1">
      <alignment horizontal="center" vertical="center"/>
    </xf>
    <xf numFmtId="0" fontId="63" fillId="0" borderId="34" xfId="0" applyFont="1" applyBorder="1" applyAlignment="1">
      <alignment horizontal="center" vertical="center" wrapText="1"/>
    </xf>
    <xf numFmtId="0" fontId="65" fillId="0" borderId="2" xfId="0" applyFont="1" applyBorder="1" applyAlignment="1">
      <alignment vertical="center"/>
    </xf>
    <xf numFmtId="0" fontId="11" fillId="0" borderId="34" xfId="0" applyFont="1" applyBorder="1" applyAlignment="1">
      <alignment horizontal="left" vertical="center"/>
    </xf>
    <xf numFmtId="0" fontId="85" fillId="0" borderId="0" xfId="0" applyFont="1" applyAlignment="1">
      <alignment horizontal="center" vertical="center"/>
    </xf>
    <xf numFmtId="2" fontId="85" fillId="0" borderId="0" xfId="0" applyNumberFormat="1" applyFont="1" applyAlignment="1">
      <alignment horizontal="center" vertical="center"/>
    </xf>
    <xf numFmtId="0" fontId="85" fillId="0" borderId="0" xfId="0" applyFont="1" applyAlignment="1">
      <alignment vertical="center"/>
    </xf>
    <xf numFmtId="0" fontId="85" fillId="0" borderId="2" xfId="0" applyFont="1" applyBorder="1" applyAlignment="1">
      <alignment vertical="center"/>
    </xf>
    <xf numFmtId="0" fontId="68" fillId="0" borderId="35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2" xfId="0" applyFont="1" applyBorder="1" applyAlignment="1">
      <alignment vertical="center"/>
    </xf>
    <xf numFmtId="1" fontId="72" fillId="10" borderId="18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2" xfId="0" applyFont="1" applyBorder="1" applyAlignment="1">
      <alignment vertical="center"/>
    </xf>
    <xf numFmtId="3" fontId="57" fillId="0" borderId="46" xfId="1" applyNumberFormat="1" applyFont="1" applyFill="1" applyBorder="1" applyAlignment="1">
      <alignment horizontal="center" vertical="center"/>
    </xf>
    <xf numFmtId="0" fontId="75" fillId="0" borderId="34" xfId="0" applyFont="1" applyBorder="1" applyAlignment="1">
      <alignment horizontal="left" vertical="center" wrapText="1"/>
    </xf>
    <xf numFmtId="1" fontId="48" fillId="0" borderId="31" xfId="0" applyNumberFormat="1" applyFont="1" applyBorder="1" applyAlignment="1">
      <alignment vertical="center"/>
    </xf>
    <xf numFmtId="169" fontId="48" fillId="0" borderId="31" xfId="0" applyNumberFormat="1" applyFont="1" applyBorder="1" applyAlignment="1">
      <alignment horizontal="center" vertical="center"/>
    </xf>
    <xf numFmtId="0" fontId="55" fillId="8" borderId="34" xfId="0" applyFont="1" applyFill="1" applyBorder="1" applyAlignment="1">
      <alignment vertical="center"/>
    </xf>
    <xf numFmtId="2" fontId="64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1" fontId="76" fillId="10" borderId="18" xfId="0" applyNumberFormat="1" applyFont="1" applyFill="1" applyBorder="1" applyAlignment="1">
      <alignment horizontal="center" vertical="center"/>
    </xf>
    <xf numFmtId="165" fontId="57" fillId="14" borderId="35" xfId="0" applyNumberFormat="1" applyFont="1" applyFill="1" applyBorder="1" applyAlignment="1">
      <alignment horizontal="center" vertical="center"/>
    </xf>
    <xf numFmtId="9" fontId="60" fillId="0" borderId="64" xfId="2" applyFont="1" applyFill="1" applyBorder="1" applyAlignment="1">
      <alignment horizontal="center" vertical="center" textRotation="90"/>
    </xf>
    <xf numFmtId="0" fontId="53" fillId="0" borderId="1" xfId="0" applyFont="1" applyBorder="1" applyAlignment="1">
      <alignment horizontal="center" vertical="center" textRotation="90"/>
    </xf>
    <xf numFmtId="0" fontId="80" fillId="0" borderId="75" xfId="0" applyFont="1" applyBorder="1" applyAlignment="1">
      <alignment vertical="center"/>
    </xf>
    <xf numFmtId="0" fontId="56" fillId="0" borderId="75" xfId="0" applyFont="1" applyBorder="1" applyAlignment="1">
      <alignment horizontal="center" vertical="center" wrapText="1"/>
    </xf>
    <xf numFmtId="165" fontId="57" fillId="14" borderId="68" xfId="0" applyNumberFormat="1" applyFont="1" applyFill="1" applyBorder="1" applyAlignment="1">
      <alignment horizontal="center" vertical="center"/>
    </xf>
    <xf numFmtId="1" fontId="57" fillId="0" borderId="68" xfId="1" applyNumberFormat="1" applyFont="1" applyFill="1" applyBorder="1" applyAlignment="1">
      <alignment horizontal="center" vertical="center"/>
    </xf>
    <xf numFmtId="1" fontId="57" fillId="9" borderId="68" xfId="1" applyNumberFormat="1" applyFont="1" applyFill="1" applyBorder="1" applyAlignment="1">
      <alignment horizontal="center" vertical="center"/>
    </xf>
    <xf numFmtId="1" fontId="44" fillId="15" borderId="68" xfId="0" applyNumberFormat="1" applyFont="1" applyFill="1" applyBorder="1" applyAlignment="1">
      <alignment horizontal="center" vertical="center"/>
    </xf>
    <xf numFmtId="1" fontId="19" fillId="3" borderId="68" xfId="1" applyNumberFormat="1" applyFont="1" applyFill="1" applyBorder="1" applyAlignment="1">
      <alignment horizontal="center" vertical="center"/>
    </xf>
    <xf numFmtId="3" fontId="19" fillId="0" borderId="82" xfId="0" applyNumberFormat="1" applyFont="1" applyBorder="1" applyAlignment="1">
      <alignment horizontal="center" vertical="center"/>
    </xf>
    <xf numFmtId="3" fontId="56" fillId="0" borderId="82" xfId="0" applyNumberFormat="1" applyFont="1" applyBorder="1" applyAlignment="1">
      <alignment horizontal="center" vertical="center"/>
    </xf>
    <xf numFmtId="1" fontId="56" fillId="17" borderId="83" xfId="1" applyNumberFormat="1" applyFont="1" applyFill="1" applyBorder="1" applyAlignment="1">
      <alignment horizontal="center" vertical="center"/>
    </xf>
    <xf numFmtId="1" fontId="56" fillId="18" borderId="83" xfId="1" applyNumberFormat="1" applyFont="1" applyFill="1" applyBorder="1" applyAlignment="1">
      <alignment horizontal="center" vertical="center"/>
    </xf>
    <xf numFmtId="9" fontId="56" fillId="0" borderId="83" xfId="1" applyNumberFormat="1" applyFont="1" applyFill="1" applyBorder="1" applyAlignment="1">
      <alignment horizontal="center" vertical="center"/>
    </xf>
    <xf numFmtId="9" fontId="56" fillId="17" borderId="83" xfId="2" applyFont="1" applyFill="1" applyBorder="1" applyAlignment="1">
      <alignment horizontal="center" vertical="center"/>
    </xf>
    <xf numFmtId="10" fontId="56" fillId="0" borderId="84" xfId="2" applyNumberFormat="1" applyFont="1" applyFill="1" applyBorder="1" applyAlignment="1">
      <alignment horizontal="center" vertical="center"/>
    </xf>
    <xf numFmtId="10" fontId="61" fillId="0" borderId="85" xfId="2" applyNumberFormat="1" applyFont="1" applyFill="1" applyBorder="1" applyAlignment="1">
      <alignment horizontal="center" vertical="center"/>
    </xf>
    <xf numFmtId="10" fontId="61" fillId="0" borderId="75" xfId="2" applyNumberFormat="1" applyFont="1" applyFill="1" applyBorder="1" applyAlignment="1">
      <alignment horizontal="center" vertical="center"/>
    </xf>
    <xf numFmtId="10" fontId="61" fillId="0" borderId="86" xfId="2" applyNumberFormat="1" applyFont="1" applyFill="1" applyBorder="1" applyAlignment="1">
      <alignment horizontal="center" vertical="center"/>
    </xf>
    <xf numFmtId="1" fontId="56" fillId="0" borderId="72" xfId="1" applyNumberFormat="1" applyFont="1" applyFill="1" applyBorder="1" applyAlignment="1">
      <alignment horizontal="center" vertical="center"/>
    </xf>
    <xf numFmtId="1" fontId="56" fillId="0" borderId="73" xfId="1" applyNumberFormat="1" applyFont="1" applyFill="1" applyBorder="1" applyAlignment="1">
      <alignment horizontal="center" vertical="center"/>
    </xf>
    <xf numFmtId="165" fontId="57" fillId="0" borderId="38" xfId="0" applyNumberFormat="1" applyFont="1" applyBorder="1" applyAlignment="1">
      <alignment horizontal="center" vertical="center"/>
    </xf>
    <xf numFmtId="0" fontId="83" fillId="0" borderId="68" xfId="0" applyFont="1" applyBorder="1" applyAlignment="1">
      <alignment horizontal="center" vertical="center"/>
    </xf>
    <xf numFmtId="0" fontId="56" fillId="0" borderId="72" xfId="0" applyFont="1" applyBorder="1" applyAlignment="1">
      <alignment vertical="center"/>
    </xf>
    <xf numFmtId="0" fontId="56" fillId="0" borderId="73" xfId="0" applyFont="1" applyBorder="1" applyAlignment="1">
      <alignment vertical="center"/>
    </xf>
    <xf numFmtId="3" fontId="56" fillId="0" borderId="82" xfId="1" applyNumberFormat="1" applyFont="1" applyFill="1" applyBorder="1" applyAlignment="1">
      <alignment horizontal="center" vertical="center"/>
    </xf>
    <xf numFmtId="10" fontId="55" fillId="0" borderId="76" xfId="1" applyNumberFormat="1" applyFont="1" applyFill="1" applyBorder="1" applyAlignment="1">
      <alignment horizontal="center" vertical="center"/>
    </xf>
    <xf numFmtId="9" fontId="61" fillId="0" borderId="85" xfId="0" applyNumberFormat="1" applyFont="1" applyBorder="1" applyAlignment="1">
      <alignment horizontal="center" vertical="center"/>
    </xf>
    <xf numFmtId="9" fontId="61" fillId="0" borderId="75" xfId="0" applyNumberFormat="1" applyFont="1" applyBorder="1" applyAlignment="1">
      <alignment horizontal="center" vertical="center"/>
    </xf>
    <xf numFmtId="9" fontId="61" fillId="0" borderId="86" xfId="0" applyNumberFormat="1" applyFont="1" applyBorder="1" applyAlignment="1">
      <alignment horizontal="center" vertical="center"/>
    </xf>
    <xf numFmtId="0" fontId="74" fillId="0" borderId="34" xfId="0" applyFont="1" applyBorder="1" applyAlignment="1">
      <alignment horizontal="center" vertical="center"/>
    </xf>
    <xf numFmtId="0" fontId="55" fillId="0" borderId="34" xfId="4" applyFont="1" applyBorder="1" applyAlignment="1">
      <alignment horizontal="center" vertical="center" wrapText="1"/>
    </xf>
    <xf numFmtId="1" fontId="56" fillId="3" borderId="38" xfId="1" applyNumberFormat="1" applyFont="1" applyFill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3" fontId="56" fillId="0" borderId="87" xfId="1" applyNumberFormat="1" applyFont="1" applyFill="1" applyBorder="1" applyAlignment="1">
      <alignment horizontal="center" vertical="center" textRotation="90" wrapText="1"/>
    </xf>
    <xf numFmtId="9" fontId="60" fillId="0" borderId="88" xfId="2" applyFont="1" applyFill="1" applyBorder="1" applyAlignment="1">
      <alignment horizontal="center" vertical="center" textRotation="90"/>
    </xf>
    <xf numFmtId="10" fontId="61" fillId="0" borderId="89" xfId="2" applyNumberFormat="1" applyFont="1" applyFill="1" applyBorder="1" applyAlignment="1">
      <alignment horizontal="center" vertical="center" textRotation="90"/>
    </xf>
    <xf numFmtId="10" fontId="61" fillId="0" borderId="32" xfId="2" applyNumberFormat="1" applyFont="1" applyFill="1" applyBorder="1" applyAlignment="1">
      <alignment horizontal="center" vertical="center" textRotation="90"/>
    </xf>
    <xf numFmtId="3" fontId="56" fillId="0" borderId="90" xfId="1" applyNumberFormat="1" applyFont="1" applyFill="1" applyBorder="1" applyAlignment="1">
      <alignment horizontal="center" vertical="center" textRotation="90" wrapText="1"/>
    </xf>
    <xf numFmtId="9" fontId="60" fillId="0" borderId="91" xfId="2" applyFont="1" applyFill="1" applyBorder="1" applyAlignment="1">
      <alignment horizontal="center" vertical="center" textRotation="90"/>
    </xf>
    <xf numFmtId="10" fontId="61" fillId="0" borderId="92" xfId="2" applyNumberFormat="1" applyFont="1" applyFill="1" applyBorder="1" applyAlignment="1">
      <alignment horizontal="center" vertical="center" textRotation="90"/>
    </xf>
    <xf numFmtId="10" fontId="61" fillId="0" borderId="44" xfId="2" applyNumberFormat="1" applyFont="1" applyFill="1" applyBorder="1" applyAlignment="1">
      <alignment horizontal="center" vertical="center" textRotation="90"/>
    </xf>
    <xf numFmtId="3" fontId="56" fillId="8" borderId="34" xfId="1" applyNumberFormat="1" applyFont="1" applyFill="1" applyBorder="1" applyAlignment="1">
      <alignment horizontal="center" vertical="center"/>
    </xf>
    <xf numFmtId="0" fontId="75" fillId="0" borderId="62" xfId="0" applyFont="1" applyBorder="1" applyAlignment="1">
      <alignment horizontal="center" vertical="center"/>
    </xf>
    <xf numFmtId="3" fontId="56" fillId="0" borderId="93" xfId="1" applyNumberFormat="1" applyFont="1" applyFill="1" applyBorder="1" applyAlignment="1">
      <alignment horizontal="center" vertical="center" textRotation="90" wrapText="1"/>
    </xf>
    <xf numFmtId="0" fontId="62" fillId="0" borderId="62" xfId="0" applyFont="1" applyBorder="1" applyAlignment="1">
      <alignment horizontal="center" vertical="center"/>
    </xf>
    <xf numFmtId="3" fontId="56" fillId="0" borderId="94" xfId="1" applyNumberFormat="1" applyFont="1" applyFill="1" applyBorder="1" applyAlignment="1">
      <alignment horizontal="center" vertical="center" textRotation="90"/>
    </xf>
    <xf numFmtId="3" fontId="56" fillId="0" borderId="95" xfId="1" applyNumberFormat="1" applyFont="1" applyFill="1" applyBorder="1" applyAlignment="1">
      <alignment horizontal="center" vertical="center" textRotation="90"/>
    </xf>
    <xf numFmtId="0" fontId="86" fillId="4" borderId="34" xfId="5" applyFont="1" applyFill="1" applyBorder="1" applyAlignment="1">
      <alignment horizontal="center" vertical="center"/>
    </xf>
    <xf numFmtId="9" fontId="60" fillId="0" borderId="96" xfId="2" applyFont="1" applyFill="1" applyBorder="1" applyAlignment="1">
      <alignment horizontal="center" vertical="center" textRotation="90"/>
    </xf>
    <xf numFmtId="9" fontId="60" fillId="0" borderId="97" xfId="2" applyFont="1" applyFill="1" applyBorder="1" applyAlignment="1">
      <alignment horizontal="center" vertical="center" textRotation="90"/>
    </xf>
    <xf numFmtId="3" fontId="56" fillId="0" borderId="98" xfId="1" applyNumberFormat="1" applyFont="1" applyFill="1" applyBorder="1" applyAlignment="1">
      <alignment horizontal="center" vertical="center" textRotation="90"/>
    </xf>
    <xf numFmtId="3" fontId="56" fillId="0" borderId="87" xfId="1" applyNumberFormat="1" applyFont="1" applyFill="1" applyBorder="1" applyAlignment="1">
      <alignment horizontal="center" vertical="center" textRotation="90"/>
    </xf>
    <xf numFmtId="0" fontId="68" fillId="4" borderId="34" xfId="5" applyFont="1" applyFill="1" applyBorder="1" applyAlignment="1">
      <alignment horizontal="center" vertical="center"/>
    </xf>
    <xf numFmtId="3" fontId="56" fillId="0" borderId="90" xfId="1" applyNumberFormat="1" applyFont="1" applyFill="1" applyBorder="1" applyAlignment="1">
      <alignment horizontal="center" vertical="center" textRotation="90"/>
    </xf>
    <xf numFmtId="0" fontId="63" fillId="0" borderId="34" xfId="0" applyFont="1" applyBorder="1" applyAlignment="1">
      <alignment horizontal="left" vertical="center" wrapText="1"/>
    </xf>
    <xf numFmtId="1" fontId="57" fillId="0" borderId="34" xfId="0" applyNumberFormat="1" applyFont="1" applyBorder="1" applyAlignment="1">
      <alignment horizontal="center" vertical="center"/>
    </xf>
    <xf numFmtId="3" fontId="68" fillId="0" borderId="38" xfId="0" applyNumberFormat="1" applyFont="1" applyBorder="1" applyAlignment="1">
      <alignment horizontal="center" vertical="center"/>
    </xf>
    <xf numFmtId="1" fontId="57" fillId="0" borderId="38" xfId="2" applyNumberFormat="1" applyFont="1" applyFill="1" applyBorder="1" applyAlignment="1">
      <alignment horizontal="center" vertical="center"/>
    </xf>
    <xf numFmtId="1" fontId="57" fillId="3" borderId="38" xfId="1" applyNumberFormat="1" applyFont="1" applyFill="1" applyBorder="1" applyAlignment="1">
      <alignment horizontal="center" vertical="center"/>
    </xf>
    <xf numFmtId="3" fontId="56" fillId="0" borderId="93" xfId="1" applyNumberFormat="1" applyFont="1" applyFill="1" applyBorder="1" applyAlignment="1">
      <alignment horizontal="center" vertical="center" textRotation="90"/>
    </xf>
    <xf numFmtId="0" fontId="55" fillId="0" borderId="62" xfId="0" applyFont="1" applyBorder="1" applyAlignment="1">
      <alignment horizontal="center" vertical="center"/>
    </xf>
    <xf numFmtId="3" fontId="56" fillId="0" borderId="95" xfId="1" applyNumberFormat="1" applyFont="1" applyFill="1" applyBorder="1" applyAlignment="1">
      <alignment vertical="center" textRotation="90"/>
    </xf>
    <xf numFmtId="0" fontId="68" fillId="0" borderId="34" xfId="3" applyFont="1" applyBorder="1" applyAlignment="1">
      <alignment horizontal="center" vertical="center"/>
    </xf>
    <xf numFmtId="0" fontId="71" fillId="0" borderId="34" xfId="0" applyFont="1" applyBorder="1" applyAlignment="1">
      <alignment vertical="center"/>
    </xf>
    <xf numFmtId="0" fontId="68" fillId="0" borderId="34" xfId="4" applyFont="1" applyBorder="1" applyAlignment="1">
      <alignment horizontal="center" vertical="center"/>
    </xf>
    <xf numFmtId="4" fontId="57" fillId="3" borderId="34" xfId="6" applyNumberFormat="1" applyFont="1" applyFill="1" applyBorder="1" applyAlignment="1">
      <alignment horizontal="center" vertical="center"/>
    </xf>
    <xf numFmtId="4" fontId="57" fillId="3" borderId="38" xfId="6" applyNumberFormat="1" applyFont="1" applyFill="1" applyBorder="1" applyAlignment="1">
      <alignment horizontal="center" vertical="center"/>
    </xf>
    <xf numFmtId="9" fontId="57" fillId="0" borderId="34" xfId="2" applyFont="1" applyFill="1" applyBorder="1" applyAlignment="1">
      <alignment horizontal="center" vertical="center"/>
    </xf>
    <xf numFmtId="0" fontId="87" fillId="0" borderId="34" xfId="0" applyFont="1" applyBorder="1" applyAlignment="1">
      <alignment horizontal="left" vertical="center" wrapText="1"/>
    </xf>
    <xf numFmtId="0" fontId="68" fillId="0" borderId="35" xfId="3" applyFont="1" applyBorder="1" applyAlignment="1">
      <alignment horizontal="center" vertical="center"/>
    </xf>
    <xf numFmtId="0" fontId="71" fillId="0" borderId="35" xfId="0" applyFont="1" applyBorder="1" applyAlignment="1">
      <alignment vertical="center"/>
    </xf>
    <xf numFmtId="0" fontId="68" fillId="0" borderId="35" xfId="4" applyFont="1" applyBorder="1" applyAlignment="1">
      <alignment horizontal="center" vertical="center"/>
    </xf>
    <xf numFmtId="1" fontId="57" fillId="0" borderId="35" xfId="0" applyNumberFormat="1" applyFont="1" applyBorder="1" applyAlignment="1">
      <alignment horizontal="center" vertical="center"/>
    </xf>
    <xf numFmtId="165" fontId="57" fillId="11" borderId="35" xfId="1" applyNumberFormat="1" applyFont="1" applyFill="1" applyBorder="1" applyAlignment="1">
      <alignment horizontal="center" vertical="center"/>
    </xf>
    <xf numFmtId="4" fontId="57" fillId="3" borderId="35" xfId="6" applyNumberFormat="1" applyFont="1" applyFill="1" applyBorder="1" applyAlignment="1">
      <alignment horizontal="center" vertical="center"/>
    </xf>
    <xf numFmtId="4" fontId="57" fillId="3" borderId="46" xfId="6" applyNumberFormat="1" applyFont="1" applyFill="1" applyBorder="1" applyAlignment="1">
      <alignment horizontal="center" vertical="center"/>
    </xf>
    <xf numFmtId="9" fontId="57" fillId="0" borderId="35" xfId="2" applyFont="1" applyFill="1" applyBorder="1" applyAlignment="1">
      <alignment horizontal="center" vertical="center"/>
    </xf>
    <xf numFmtId="9" fontId="55" fillId="0" borderId="99" xfId="1" applyNumberFormat="1" applyFont="1" applyFill="1" applyBorder="1" applyAlignment="1">
      <alignment horizontal="center" vertical="center"/>
    </xf>
    <xf numFmtId="0" fontId="57" fillId="0" borderId="33" xfId="0" applyFont="1" applyBorder="1" applyAlignment="1">
      <alignment vertical="center"/>
    </xf>
    <xf numFmtId="0" fontId="57" fillId="0" borderId="45" xfId="0" applyFont="1" applyBorder="1" applyAlignment="1">
      <alignment vertical="center"/>
    </xf>
    <xf numFmtId="0" fontId="57" fillId="0" borderId="100" xfId="0" applyFont="1" applyBorder="1" applyAlignment="1">
      <alignment vertical="center"/>
    </xf>
    <xf numFmtId="0" fontId="55" fillId="0" borderId="101" xfId="0" applyFont="1" applyBorder="1" applyAlignment="1">
      <alignment horizontal="center" vertical="center"/>
    </xf>
    <xf numFmtId="3" fontId="56" fillId="0" borderId="98" xfId="1" applyNumberFormat="1" applyFont="1" applyFill="1" applyBorder="1" applyAlignment="1">
      <alignment vertical="center" textRotation="90"/>
    </xf>
    <xf numFmtId="9" fontId="60" fillId="0" borderId="102" xfId="2" applyFont="1" applyFill="1" applyBorder="1" applyAlignment="1">
      <alignment horizontal="center" vertical="center" textRotation="90"/>
    </xf>
    <xf numFmtId="10" fontId="61" fillId="0" borderId="103" xfId="2" applyNumberFormat="1" applyFont="1" applyFill="1" applyBorder="1" applyAlignment="1">
      <alignment horizontal="center" vertical="center" textRotation="90"/>
    </xf>
    <xf numFmtId="10" fontId="61" fillId="0" borderId="1" xfId="2" applyNumberFormat="1" applyFont="1" applyFill="1" applyBorder="1" applyAlignment="1">
      <alignment horizontal="center" vertical="center" textRotation="90"/>
    </xf>
    <xf numFmtId="165" fontId="57" fillId="0" borderId="32" xfId="1" applyNumberFormat="1" applyFont="1" applyFill="1" applyBorder="1" applyAlignment="1">
      <alignment horizontal="center" vertical="center"/>
    </xf>
    <xf numFmtId="1" fontId="56" fillId="0" borderId="32" xfId="1" applyNumberFormat="1" applyFont="1" applyFill="1" applyBorder="1" applyAlignment="1">
      <alignment horizontal="center" vertical="center"/>
    </xf>
    <xf numFmtId="1" fontId="88" fillId="13" borderId="32" xfId="1" applyNumberFormat="1" applyFont="1" applyFill="1" applyBorder="1" applyAlignment="1">
      <alignment horizontal="center" vertical="center"/>
    </xf>
    <xf numFmtId="1" fontId="57" fillId="0" borderId="32" xfId="1" applyNumberFormat="1" applyFont="1" applyFill="1" applyBorder="1" applyAlignment="1">
      <alignment horizontal="center" vertical="center"/>
    </xf>
    <xf numFmtId="1" fontId="57" fillId="9" borderId="32" xfId="1" applyNumberFormat="1" applyFont="1" applyFill="1" applyBorder="1" applyAlignment="1">
      <alignment horizontal="center" vertical="center"/>
    </xf>
    <xf numFmtId="1" fontId="56" fillId="15" borderId="32" xfId="1" applyNumberFormat="1" applyFont="1" applyFill="1" applyBorder="1" applyAlignment="1">
      <alignment horizontal="center" vertical="center"/>
    </xf>
    <xf numFmtId="1" fontId="56" fillId="16" borderId="32" xfId="1" applyNumberFormat="1" applyFont="1" applyFill="1" applyBorder="1" applyAlignment="1">
      <alignment horizontal="center" vertical="center"/>
    </xf>
    <xf numFmtId="4" fontId="56" fillId="0" borderId="32" xfId="1" applyNumberFormat="1" applyFont="1" applyFill="1" applyBorder="1" applyAlignment="1">
      <alignment horizontal="center" vertical="center"/>
    </xf>
    <xf numFmtId="3" fontId="56" fillId="8" borderId="32" xfId="1" applyNumberFormat="1" applyFont="1" applyFill="1" applyBorder="1" applyAlignment="1">
      <alignment horizontal="center" vertical="center"/>
    </xf>
    <xf numFmtId="10" fontId="56" fillId="0" borderId="32" xfId="2" applyNumberFormat="1" applyFont="1" applyFill="1" applyBorder="1" applyAlignment="1">
      <alignment horizontal="center" vertical="center"/>
    </xf>
    <xf numFmtId="1" fontId="19" fillId="3" borderId="32" xfId="1" applyNumberFormat="1" applyFont="1" applyFill="1" applyBorder="1" applyAlignment="1">
      <alignment horizontal="center" vertical="center"/>
    </xf>
    <xf numFmtId="3" fontId="19" fillId="0" borderId="69" xfId="1" applyNumberFormat="1" applyFont="1" applyFill="1" applyBorder="1" applyAlignment="1">
      <alignment horizontal="center" vertical="center"/>
    </xf>
    <xf numFmtId="3" fontId="56" fillId="0" borderId="69" xfId="1" applyNumberFormat="1" applyFont="1" applyFill="1" applyBorder="1" applyAlignment="1">
      <alignment horizontal="center" vertical="center"/>
    </xf>
    <xf numFmtId="1" fontId="56" fillId="17" borderId="70" xfId="1" applyNumberFormat="1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vertical="center" wrapText="1"/>
    </xf>
    <xf numFmtId="10" fontId="61" fillId="0" borderId="104" xfId="2" applyNumberFormat="1" applyFont="1" applyFill="1" applyBorder="1" applyAlignment="1">
      <alignment horizontal="center" vertical="center"/>
    </xf>
    <xf numFmtId="0" fontId="11" fillId="0" borderId="68" xfId="0" applyFont="1" applyBorder="1" applyAlignment="1">
      <alignment vertical="center" wrapText="1"/>
    </xf>
    <xf numFmtId="2" fontId="81" fillId="0" borderId="68" xfId="1" applyNumberFormat="1" applyFont="1" applyFill="1" applyBorder="1" applyAlignment="1">
      <alignment horizontal="center" vertical="center"/>
    </xf>
    <xf numFmtId="0" fontId="82" fillId="13" borderId="68" xfId="0" applyFont="1" applyFill="1" applyBorder="1" applyAlignment="1">
      <alignment horizontal="center" vertical="center"/>
    </xf>
    <xf numFmtId="0" fontId="56" fillId="0" borderId="72" xfId="0" applyFont="1" applyBorder="1" applyAlignment="1">
      <alignment horizontal="center" vertical="center" wrapText="1"/>
    </xf>
    <xf numFmtId="0" fontId="56" fillId="0" borderId="73" xfId="0" applyFont="1" applyBorder="1" applyAlignment="1">
      <alignment horizontal="center" vertical="center" wrapText="1"/>
    </xf>
    <xf numFmtId="3" fontId="56" fillId="0" borderId="32" xfId="1" applyNumberFormat="1" applyFont="1" applyFill="1" applyBorder="1" applyAlignment="1">
      <alignment horizontal="center" vertical="center"/>
    </xf>
    <xf numFmtId="9" fontId="61" fillId="0" borderId="73" xfId="0" applyNumberFormat="1" applyFont="1" applyBorder="1" applyAlignment="1">
      <alignment horizontal="center" vertical="center"/>
    </xf>
    <xf numFmtId="0" fontId="62" fillId="0" borderId="67" xfId="0" applyFont="1" applyBorder="1" applyAlignment="1">
      <alignment vertical="center" wrapText="1"/>
    </xf>
    <xf numFmtId="0" fontId="79" fillId="0" borderId="75" xfId="0" applyFont="1" applyBorder="1" applyAlignment="1">
      <alignment horizontal="center" vertical="center"/>
    </xf>
    <xf numFmtId="0" fontId="79" fillId="0" borderId="105" xfId="0" applyFont="1" applyBorder="1" applyAlignment="1">
      <alignment horizontal="center" vertical="center"/>
    </xf>
    <xf numFmtId="10" fontId="89" fillId="0" borderId="32" xfId="2" applyNumberFormat="1" applyFont="1" applyFill="1" applyBorder="1" applyAlignment="1">
      <alignment horizontal="center" vertical="center" textRotation="90"/>
    </xf>
    <xf numFmtId="0" fontId="55" fillId="0" borderId="38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 vertical="center" wrapText="1"/>
    </xf>
    <xf numFmtId="10" fontId="89" fillId="0" borderId="44" xfId="2" applyNumberFormat="1" applyFont="1" applyFill="1" applyBorder="1" applyAlignment="1">
      <alignment horizontal="center" vertical="center" textRotation="90"/>
    </xf>
    <xf numFmtId="0" fontId="63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 wrapText="1"/>
    </xf>
    <xf numFmtId="3" fontId="56" fillId="0" borderId="38" xfId="1" applyNumberFormat="1" applyFont="1" applyFill="1" applyBorder="1" applyAlignment="1">
      <alignment horizontal="center" vertical="center" textRotation="90"/>
    </xf>
    <xf numFmtId="0" fontId="11" fillId="0" borderId="38" xfId="0" applyFont="1" applyBorder="1" applyAlignment="1">
      <alignment horizontal="center" vertical="center" wrapText="1"/>
    </xf>
    <xf numFmtId="0" fontId="68" fillId="0" borderId="38" xfId="0" applyFont="1" applyBorder="1" applyAlignment="1">
      <alignment horizontal="center" vertical="center" wrapText="1"/>
    </xf>
    <xf numFmtId="0" fontId="55" fillId="0" borderId="37" xfId="3" applyFont="1" applyBorder="1" applyAlignment="1">
      <alignment horizontal="center" vertical="center" wrapText="1"/>
    </xf>
    <xf numFmtId="0" fontId="55" fillId="0" borderId="37" xfId="3" applyFont="1" applyBorder="1" applyAlignment="1">
      <alignment horizontal="center" vertical="center"/>
    </xf>
    <xf numFmtId="0" fontId="11" fillId="0" borderId="34" xfId="0" applyFont="1" applyBorder="1" applyAlignment="1">
      <alignment vertical="center" wrapText="1"/>
    </xf>
    <xf numFmtId="0" fontId="68" fillId="0" borderId="34" xfId="0" applyFont="1" applyBorder="1" applyAlignment="1">
      <alignment vertical="center" wrapText="1"/>
    </xf>
    <xf numFmtId="0" fontId="75" fillId="0" borderId="34" xfId="0" applyFont="1" applyBorder="1" applyAlignment="1">
      <alignment horizontal="center" vertical="center" wrapText="1"/>
    </xf>
    <xf numFmtId="0" fontId="68" fillId="0" borderId="35" xfId="0" applyFont="1" applyBorder="1" applyAlignment="1">
      <alignment vertical="center" wrapText="1"/>
    </xf>
    <xf numFmtId="3" fontId="58" fillId="20" borderId="0" xfId="1" applyNumberFormat="1" applyFont="1" applyFill="1" applyBorder="1" applyAlignment="1">
      <alignment horizontal="center" vertical="center"/>
    </xf>
    <xf numFmtId="173" fontId="58" fillId="0" borderId="0" xfId="1" applyNumberFormat="1" applyFont="1" applyFill="1" applyBorder="1" applyAlignment="1">
      <alignment horizontal="center" vertical="center"/>
    </xf>
    <xf numFmtId="3" fontId="58" fillId="0" borderId="0" xfId="1" applyNumberFormat="1" applyFont="1" applyFill="1" applyBorder="1" applyAlignment="1">
      <alignment horizontal="center" vertical="center"/>
    </xf>
    <xf numFmtId="0" fontId="58" fillId="20" borderId="0" xfId="0" applyFont="1" applyFill="1" applyAlignment="1">
      <alignment horizontal="center" vertical="center"/>
    </xf>
    <xf numFmtId="9" fontId="68" fillId="0" borderId="81" xfId="1" applyNumberFormat="1" applyFont="1" applyFill="1" applyBorder="1" applyAlignment="1">
      <alignment horizontal="center" vertical="center"/>
    </xf>
    <xf numFmtId="0" fontId="55" fillId="0" borderId="34" xfId="0" applyFont="1" applyBorder="1" applyAlignment="1">
      <alignment vertical="center" wrapText="1"/>
    </xf>
    <xf numFmtId="0" fontId="84" fillId="0" borderId="0" xfId="0" applyFont="1" applyAlignment="1">
      <alignment vertical="center"/>
    </xf>
    <xf numFmtId="3" fontId="84" fillId="0" borderId="2" xfId="0" applyNumberFormat="1" applyFont="1" applyBorder="1" applyAlignment="1">
      <alignment vertical="center"/>
    </xf>
    <xf numFmtId="0" fontId="59" fillId="0" borderId="35" xfId="5" applyFont="1" applyBorder="1" applyAlignment="1">
      <alignment horizontal="center" vertical="center"/>
    </xf>
    <xf numFmtId="1" fontId="55" fillId="21" borderId="38" xfId="0" applyNumberFormat="1" applyFont="1" applyFill="1" applyBorder="1" applyAlignment="1">
      <alignment horizontal="center" vertical="center"/>
    </xf>
    <xf numFmtId="0" fontId="55" fillId="0" borderId="35" xfId="0" applyFont="1" applyBorder="1" applyAlignment="1">
      <alignment vertical="center" wrapText="1"/>
    </xf>
    <xf numFmtId="0" fontId="59" fillId="0" borderId="46" xfId="5" applyFont="1" applyBorder="1" applyAlignment="1">
      <alignment horizontal="center" vertical="center"/>
    </xf>
    <xf numFmtId="3" fontId="85" fillId="0" borderId="2" xfId="0" applyNumberFormat="1" applyFont="1" applyBorder="1" applyAlignment="1">
      <alignment vertical="center"/>
    </xf>
    <xf numFmtId="0" fontId="59" fillId="0" borderId="38" xfId="5" applyFont="1" applyBorder="1" applyAlignment="1">
      <alignment horizontal="center" vertical="center"/>
    </xf>
    <xf numFmtId="10" fontId="89" fillId="0" borderId="44" xfId="2" applyNumberFormat="1" applyFont="1" applyFill="1" applyBorder="1" applyAlignment="1">
      <alignment horizontal="center" vertical="center" textRotation="90"/>
    </xf>
    <xf numFmtId="14" fontId="68" fillId="0" borderId="34" xfId="4" applyNumberFormat="1" applyFont="1" applyBorder="1" applyAlignment="1">
      <alignment horizontal="center" vertical="center"/>
    </xf>
    <xf numFmtId="168" fontId="57" fillId="0" borderId="34" xfId="0" applyNumberFormat="1" applyFont="1" applyBorder="1" applyAlignment="1">
      <alignment horizontal="center" vertical="center"/>
    </xf>
    <xf numFmtId="10" fontId="89" fillId="0" borderId="1" xfId="2" applyNumberFormat="1" applyFont="1" applyFill="1" applyBorder="1" applyAlignment="1">
      <alignment horizontal="center" vertical="center" textRotation="90"/>
    </xf>
    <xf numFmtId="10" fontId="61" fillId="0" borderId="1" xfId="0" applyNumberFormat="1" applyFont="1" applyBorder="1" applyAlignment="1">
      <alignment horizontal="center" vertical="center" textRotation="90" wrapText="1"/>
    </xf>
    <xf numFmtId="10" fontId="61" fillId="0" borderId="1" xfId="2" applyNumberFormat="1" applyFont="1" applyFill="1" applyBorder="1" applyAlignment="1">
      <alignment horizontal="center" vertical="center" textRotation="90" wrapText="1"/>
    </xf>
    <xf numFmtId="1" fontId="68" fillId="8" borderId="66" xfId="0" applyNumberFormat="1" applyFont="1" applyFill="1" applyBorder="1" applyAlignment="1">
      <alignment horizontal="center" vertical="center" wrapText="1"/>
    </xf>
    <xf numFmtId="0" fontId="68" fillId="8" borderId="66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vertical="center" textRotation="90"/>
    </xf>
    <xf numFmtId="0" fontId="56" fillId="0" borderId="105" xfId="0" applyFont="1" applyBorder="1" applyAlignment="1">
      <alignment horizontal="center" vertical="center"/>
    </xf>
    <xf numFmtId="0" fontId="56" fillId="0" borderId="73" xfId="0" applyFont="1" applyBorder="1" applyAlignment="1">
      <alignment horizontal="center" vertical="center"/>
    </xf>
    <xf numFmtId="165" fontId="57" fillId="11" borderId="68" xfId="1" applyNumberFormat="1" applyFont="1" applyFill="1" applyBorder="1" applyAlignment="1">
      <alignment horizontal="center" vertical="center"/>
    </xf>
    <xf numFmtId="0" fontId="83" fillId="15" borderId="68" xfId="1" applyNumberFormat="1" applyFont="1" applyFill="1" applyBorder="1" applyAlignment="1">
      <alignment horizontal="center" vertical="center"/>
    </xf>
    <xf numFmtId="1" fontId="83" fillId="15" borderId="68" xfId="1" applyNumberFormat="1" applyFont="1" applyFill="1" applyBorder="1" applyAlignment="1">
      <alignment horizontal="center" vertical="center"/>
    </xf>
    <xf numFmtId="4" fontId="56" fillId="3" borderId="68" xfId="1" applyNumberFormat="1" applyFont="1" applyFill="1" applyBorder="1" applyAlignment="1">
      <alignment horizontal="center" vertical="center"/>
    </xf>
    <xf numFmtId="3" fontId="56" fillId="8" borderId="68" xfId="1" applyNumberFormat="1" applyFont="1" applyFill="1" applyBorder="1" applyAlignment="1">
      <alignment horizontal="center" vertical="center"/>
    </xf>
    <xf numFmtId="1" fontId="56" fillId="0" borderId="68" xfId="2" applyNumberFormat="1" applyFont="1" applyFill="1" applyBorder="1" applyAlignment="1">
      <alignment horizontal="center" vertical="center"/>
    </xf>
    <xf numFmtId="1" fontId="19" fillId="17" borderId="68" xfId="1" applyNumberFormat="1" applyFont="1" applyFill="1" applyBorder="1" applyAlignment="1">
      <alignment horizontal="center" vertical="center"/>
    </xf>
    <xf numFmtId="1" fontId="56" fillId="18" borderId="68" xfId="1" applyNumberFormat="1" applyFont="1" applyFill="1" applyBorder="1" applyAlignment="1">
      <alignment horizontal="center" vertical="center"/>
    </xf>
    <xf numFmtId="9" fontId="56" fillId="0" borderId="68" xfId="1" applyNumberFormat="1" applyFont="1" applyFill="1" applyBorder="1" applyAlignment="1">
      <alignment horizontal="center" vertical="center"/>
    </xf>
    <xf numFmtId="9" fontId="56" fillId="17" borderId="68" xfId="2" applyFont="1" applyFill="1" applyBorder="1" applyAlignment="1">
      <alignment horizontal="center" vertical="center"/>
    </xf>
    <xf numFmtId="3" fontId="55" fillId="0" borderId="68" xfId="0" applyNumberFormat="1" applyFont="1" applyBorder="1" applyAlignment="1">
      <alignment horizontal="center" vertical="center"/>
    </xf>
    <xf numFmtId="2" fontId="79" fillId="0" borderId="106" xfId="0" applyNumberFormat="1" applyFont="1" applyBorder="1" applyAlignment="1">
      <alignment vertical="center"/>
    </xf>
    <xf numFmtId="0" fontId="90" fillId="0" borderId="2" xfId="0" applyFont="1" applyBorder="1" applyAlignment="1">
      <alignment horizontal="center" vertical="center"/>
    </xf>
    <xf numFmtId="0" fontId="90" fillId="0" borderId="2" xfId="0" applyFont="1" applyBorder="1" applyAlignment="1">
      <alignment vertical="center"/>
    </xf>
    <xf numFmtId="10" fontId="84" fillId="0" borderId="0" xfId="1" applyNumberFormat="1" applyFont="1" applyFill="1" applyBorder="1" applyAlignment="1">
      <alignment horizontal="center" vertical="center"/>
    </xf>
    <xf numFmtId="10" fontId="85" fillId="0" borderId="0" xfId="1" applyNumberFormat="1" applyFont="1" applyFill="1" applyBorder="1" applyAlignment="1">
      <alignment horizontal="center" vertical="center"/>
    </xf>
    <xf numFmtId="3" fontId="91" fillId="0" borderId="0" xfId="0" applyNumberFormat="1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/>
    </xf>
    <xf numFmtId="0" fontId="93" fillId="0" borderId="19" xfId="0" applyFont="1" applyBorder="1" applyAlignment="1">
      <alignment horizontal="center" vertical="center"/>
    </xf>
    <xf numFmtId="165" fontId="81" fillId="11" borderId="19" xfId="1" applyNumberFormat="1" applyFont="1" applyFill="1" applyBorder="1" applyAlignment="1">
      <alignment horizontal="center" vertical="center"/>
    </xf>
    <xf numFmtId="0" fontId="19" fillId="0" borderId="107" xfId="1" applyNumberFormat="1" applyFont="1" applyFill="1" applyBorder="1" applyAlignment="1">
      <alignment horizontal="center" vertical="center"/>
    </xf>
    <xf numFmtId="165" fontId="57" fillId="0" borderId="35" xfId="5" applyNumberFormat="1" applyFont="1" applyBorder="1" applyAlignment="1">
      <alignment horizontal="center" vertical="center"/>
    </xf>
    <xf numFmtId="165" fontId="56" fillId="0" borderId="35" xfId="5" applyNumberFormat="1" applyFont="1" applyBorder="1" applyAlignment="1">
      <alignment horizontal="center" vertical="center"/>
    </xf>
    <xf numFmtId="0" fontId="57" fillId="0" borderId="32" xfId="1" applyNumberFormat="1" applyFont="1" applyFill="1" applyBorder="1" applyAlignment="1">
      <alignment horizontal="center" vertical="center"/>
    </xf>
    <xf numFmtId="0" fontId="35" fillId="0" borderId="44" xfId="1" applyNumberFormat="1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2" fontId="19" fillId="0" borderId="44" xfId="1" applyNumberFormat="1" applyFont="1" applyFill="1" applyBorder="1" applyAlignment="1">
      <alignment horizontal="center" vertical="center"/>
    </xf>
    <xf numFmtId="1" fontId="13" fillId="0" borderId="44" xfId="1" applyNumberFormat="1" applyFont="1" applyFill="1" applyBorder="1" applyAlignment="1">
      <alignment horizontal="center" vertical="center"/>
    </xf>
    <xf numFmtId="1" fontId="13" fillId="0" borderId="72" xfId="1" applyNumberFormat="1" applyFont="1" applyFill="1" applyBorder="1" applyAlignment="1">
      <alignment horizontal="center" vertical="center"/>
    </xf>
    <xf numFmtId="1" fontId="13" fillId="0" borderId="75" xfId="1" applyNumberFormat="1" applyFont="1" applyFill="1" applyBorder="1" applyAlignment="1">
      <alignment horizontal="center" vertical="center"/>
    </xf>
    <xf numFmtId="1" fontId="13" fillId="0" borderId="73" xfId="1" applyNumberFormat="1" applyFont="1" applyFill="1" applyBorder="1" applyAlignment="1">
      <alignment horizontal="center" vertical="center"/>
    </xf>
    <xf numFmtId="1" fontId="13" fillId="19" borderId="44" xfId="0" applyNumberFormat="1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0" xfId="1" applyNumberFormat="1" applyFont="1" applyFill="1" applyBorder="1" applyAlignment="1">
      <alignment horizontal="center" vertical="center"/>
    </xf>
    <xf numFmtId="3" fontId="13" fillId="0" borderId="0" xfId="1" applyNumberFormat="1" applyFont="1" applyFill="1" applyBorder="1" applyAlignment="1">
      <alignment horizontal="center" vertical="center"/>
    </xf>
    <xf numFmtId="3" fontId="19" fillId="0" borderId="0" xfId="1" applyNumberFormat="1" applyFont="1" applyFill="1" applyBorder="1" applyAlignment="1">
      <alignment horizontal="center" vertical="center"/>
    </xf>
    <xf numFmtId="1" fontId="55" fillId="17" borderId="46" xfId="0" applyNumberFormat="1" applyFont="1" applyFill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9" fontId="56" fillId="0" borderId="0" xfId="0" applyNumberFormat="1" applyFont="1" applyAlignment="1">
      <alignment horizontal="center" vertical="center"/>
    </xf>
    <xf numFmtId="10" fontId="94" fillId="0" borderId="0" xfId="1" applyNumberFormat="1" applyFont="1" applyFill="1" applyBorder="1" applyAlignment="1">
      <alignment horizontal="center" vertical="center"/>
    </xf>
    <xf numFmtId="10" fontId="94" fillId="0" borderId="0" xfId="1" applyNumberFormat="1" applyFont="1" applyFill="1" applyBorder="1" applyAlignment="1">
      <alignment horizontal="right" vertical="center"/>
    </xf>
    <xf numFmtId="3" fontId="94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94" fillId="0" borderId="19" xfId="0" applyFont="1" applyBorder="1" applyAlignment="1">
      <alignment horizontal="center" vertical="center"/>
    </xf>
    <xf numFmtId="3" fontId="65" fillId="0" borderId="18" xfId="0" applyNumberFormat="1" applyFont="1" applyBorder="1" applyAlignment="1">
      <alignment vertical="center"/>
    </xf>
    <xf numFmtId="0" fontId="14" fillId="3" borderId="68" xfId="0" applyFont="1" applyFill="1" applyBorder="1" applyAlignment="1">
      <alignment horizontal="center" vertical="center"/>
    </xf>
    <xf numFmtId="0" fontId="13" fillId="3" borderId="68" xfId="0" applyFont="1" applyFill="1" applyBorder="1" applyAlignment="1">
      <alignment horizontal="center" vertical="center"/>
    </xf>
    <xf numFmtId="0" fontId="13" fillId="3" borderId="68" xfId="0" applyFont="1" applyFill="1" applyBorder="1" applyAlignment="1">
      <alignment vertical="center"/>
    </xf>
    <xf numFmtId="0" fontId="13" fillId="3" borderId="68" xfId="0" applyFont="1" applyFill="1" applyBorder="1" applyAlignment="1">
      <alignment horizontal="center" vertical="center" wrapText="1"/>
    </xf>
    <xf numFmtId="165" fontId="57" fillId="3" borderId="106" xfId="0" applyNumberFormat="1" applyFont="1" applyFill="1" applyBorder="1" applyAlignment="1">
      <alignment horizontal="center" vertical="center"/>
    </xf>
    <xf numFmtId="1" fontId="19" fillId="3" borderId="108" xfId="0" applyNumberFormat="1" applyFont="1" applyFill="1" applyBorder="1" applyAlignment="1">
      <alignment horizontal="center" vertical="center"/>
    </xf>
    <xf numFmtId="1" fontId="19" fillId="3" borderId="108" xfId="1" applyNumberFormat="1" applyFont="1" applyFill="1" applyBorder="1" applyAlignment="1">
      <alignment horizontal="center" vertical="center"/>
    </xf>
    <xf numFmtId="1" fontId="19" fillId="3" borderId="109" xfId="1" applyNumberFormat="1" applyFont="1" applyFill="1" applyBorder="1" applyAlignment="1">
      <alignment horizontal="center" vertical="center"/>
    </xf>
    <xf numFmtId="1" fontId="19" fillId="3" borderId="110" xfId="1" applyNumberFormat="1" applyFont="1" applyFill="1" applyBorder="1" applyAlignment="1">
      <alignment horizontal="center" vertical="center"/>
    </xf>
    <xf numFmtId="165" fontId="57" fillId="3" borderId="68" xfId="5" applyNumberFormat="1" applyFont="1" applyFill="1" applyBorder="1" applyAlignment="1">
      <alignment horizontal="center" vertical="center"/>
    </xf>
    <xf numFmtId="165" fontId="56" fillId="3" borderId="68" xfId="5" applyNumberFormat="1" applyFont="1" applyFill="1" applyBorder="1" applyAlignment="1">
      <alignment horizontal="center" vertical="center"/>
    </xf>
    <xf numFmtId="1" fontId="56" fillId="3" borderId="68" xfId="1" applyNumberFormat="1" applyFont="1" applyFill="1" applyBorder="1" applyAlignment="1">
      <alignment horizontal="center" vertical="center"/>
    </xf>
    <xf numFmtId="2" fontId="19" fillId="3" borderId="68" xfId="1" applyNumberFormat="1" applyFont="1" applyFill="1" applyBorder="1" applyAlignment="1">
      <alignment horizontal="center" vertical="center"/>
    </xf>
    <xf numFmtId="2" fontId="13" fillId="3" borderId="68" xfId="1" applyNumberFormat="1" applyFont="1" applyFill="1" applyBorder="1" applyAlignment="1">
      <alignment horizontal="center" vertical="center"/>
    </xf>
    <xf numFmtId="3" fontId="13" fillId="3" borderId="68" xfId="1" applyNumberFormat="1" applyFont="1" applyFill="1" applyBorder="1" applyAlignment="1">
      <alignment horizontal="center" vertical="center"/>
    </xf>
    <xf numFmtId="10" fontId="13" fillId="3" borderId="68" xfId="1" applyNumberFormat="1" applyFont="1" applyFill="1" applyBorder="1" applyAlignment="1">
      <alignment horizontal="center" vertical="center"/>
    </xf>
    <xf numFmtId="1" fontId="13" fillId="3" borderId="68" xfId="1" applyNumberFormat="1" applyFont="1" applyFill="1" applyBorder="1" applyAlignment="1">
      <alignment horizontal="center" vertical="center"/>
    </xf>
    <xf numFmtId="10" fontId="14" fillId="3" borderId="68" xfId="1" applyNumberFormat="1" applyFont="1" applyFill="1" applyBorder="1" applyAlignment="1">
      <alignment horizontal="center" vertical="center"/>
    </xf>
    <xf numFmtId="10" fontId="56" fillId="3" borderId="68" xfId="1" applyNumberFormat="1" applyFont="1" applyFill="1" applyBorder="1" applyAlignment="1">
      <alignment horizontal="center" vertical="center"/>
    </xf>
    <xf numFmtId="174" fontId="95" fillId="3" borderId="68" xfId="2" applyNumberFormat="1" applyFont="1" applyFill="1" applyBorder="1" applyAlignment="1">
      <alignment horizontal="center" vertical="center" wrapText="1"/>
    </xf>
    <xf numFmtId="1" fontId="94" fillId="3" borderId="68" xfId="1" applyNumberFormat="1" applyFont="1" applyFill="1" applyBorder="1" applyAlignment="1">
      <alignment horizontal="center" vertical="center"/>
    </xf>
    <xf numFmtId="3" fontId="94" fillId="3" borderId="68" xfId="1" applyNumberFormat="1" applyFont="1" applyFill="1" applyBorder="1" applyAlignment="1">
      <alignment horizontal="center" vertical="center"/>
    </xf>
    <xf numFmtId="0" fontId="95" fillId="3" borderId="68" xfId="0" applyFont="1" applyFill="1" applyBorder="1" applyAlignment="1">
      <alignment horizontal="center" vertical="center"/>
    </xf>
    <xf numFmtId="3" fontId="62" fillId="3" borderId="68" xfId="1" applyNumberFormat="1" applyFont="1" applyFill="1" applyBorder="1" applyAlignment="1">
      <alignment horizontal="center" vertical="center" wrapText="1"/>
    </xf>
    <xf numFmtId="0" fontId="94" fillId="3" borderId="68" xfId="1" applyNumberFormat="1" applyFont="1" applyFill="1" applyBorder="1" applyAlignment="1">
      <alignment horizontal="center" vertical="center"/>
    </xf>
    <xf numFmtId="2" fontId="94" fillId="3" borderId="68" xfId="1" applyNumberFormat="1" applyFont="1" applyFill="1" applyBorder="1" applyAlignment="1">
      <alignment horizontal="center" vertical="center"/>
    </xf>
    <xf numFmtId="3" fontId="84" fillId="0" borderId="0" xfId="1" applyNumberFormat="1" applyFont="1" applyFill="1" applyBorder="1" applyAlignment="1">
      <alignment horizontal="center" vertical="center"/>
    </xf>
    <xf numFmtId="9" fontId="84" fillId="0" borderId="0" xfId="1" applyNumberFormat="1" applyFont="1" applyFill="1" applyBorder="1" applyAlignment="1">
      <alignment horizontal="center" vertical="center"/>
    </xf>
    <xf numFmtId="10" fontId="84" fillId="0" borderId="0" xfId="2" applyNumberFormat="1" applyFont="1" applyFill="1" applyBorder="1" applyAlignment="1">
      <alignment horizontal="center" vertical="center"/>
    </xf>
    <xf numFmtId="3" fontId="65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90" fillId="0" borderId="0" xfId="0" applyFont="1" applyAlignment="1">
      <alignment vertical="center"/>
    </xf>
    <xf numFmtId="0" fontId="96" fillId="0" borderId="0" xfId="0" applyFont="1" applyAlignment="1">
      <alignment vertical="center"/>
    </xf>
    <xf numFmtId="0" fontId="97" fillId="0" borderId="0" xfId="0" applyFont="1"/>
    <xf numFmtId="0" fontId="36" fillId="0" borderId="0" xfId="1" applyNumberFormat="1" applyFont="1" applyFill="1" applyAlignment="1">
      <alignment horizontal="center" vertical="center"/>
    </xf>
    <xf numFmtId="0" fontId="76" fillId="0" borderId="0" xfId="0" applyFont="1" applyAlignment="1">
      <alignment horizontal="center"/>
    </xf>
    <xf numFmtId="3" fontId="98" fillId="0" borderId="72" xfId="1" applyNumberFormat="1" applyFont="1" applyFill="1" applyBorder="1" applyAlignment="1">
      <alignment horizontal="center" vertical="center"/>
    </xf>
    <xf numFmtId="3" fontId="98" fillId="0" borderId="73" xfId="1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0" fontId="54" fillId="0" borderId="0" xfId="0" applyFont="1"/>
    <xf numFmtId="0" fontId="99" fillId="0" borderId="0" xfId="0" applyFont="1"/>
    <xf numFmtId="3" fontId="16" fillId="0" borderId="0" xfId="1" applyNumberFormat="1" applyFont="1" applyFill="1" applyBorder="1" applyAlignment="1">
      <alignment horizontal="center" vertical="center"/>
    </xf>
    <xf numFmtId="3" fontId="100" fillId="0" borderId="0" xfId="1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1" fontId="101" fillId="0" borderId="0" xfId="0" applyNumberFormat="1" applyFont="1" applyAlignment="1">
      <alignment horizontal="center" vertical="center" wrapText="1"/>
    </xf>
    <xf numFmtId="2" fontId="102" fillId="0" borderId="0" xfId="0" applyNumberFormat="1" applyFont="1" applyAlignment="1">
      <alignment horizontal="left" vertical="center"/>
    </xf>
    <xf numFmtId="0" fontId="103" fillId="0" borderId="0" xfId="0" applyFont="1" applyAlignment="1">
      <alignment horizontal="left" vertical="center"/>
    </xf>
    <xf numFmtId="3" fontId="104" fillId="0" borderId="0" xfId="1" applyNumberFormat="1" applyFont="1" applyFill="1" applyBorder="1" applyAlignment="1">
      <alignment horizontal="left" vertical="center"/>
    </xf>
    <xf numFmtId="0" fontId="105" fillId="0" borderId="0" xfId="0" applyFont="1" applyAlignment="1">
      <alignment vertical="center"/>
    </xf>
    <xf numFmtId="1" fontId="106" fillId="0" borderId="0" xfId="1" applyNumberFormat="1" applyFont="1" applyFill="1" applyBorder="1" applyAlignment="1">
      <alignment horizontal="left" vertical="center"/>
    </xf>
    <xf numFmtId="1" fontId="107" fillId="0" borderId="0" xfId="0" applyNumberFormat="1" applyFont="1" applyAlignment="1">
      <alignment horizontal="center" vertical="center"/>
    </xf>
    <xf numFmtId="175" fontId="107" fillId="0" borderId="0" xfId="0" applyNumberFormat="1" applyFont="1" applyAlignment="1">
      <alignment horizontal="center" vertical="center"/>
    </xf>
    <xf numFmtId="175" fontId="108" fillId="0" borderId="0" xfId="0" applyNumberFormat="1" applyFont="1" applyAlignment="1">
      <alignment horizontal="center" vertical="center"/>
    </xf>
    <xf numFmtId="175" fontId="5" fillId="0" borderId="0" xfId="0" applyNumberFormat="1" applyFont="1" applyAlignment="1">
      <alignment horizontal="center" vertical="center"/>
    </xf>
    <xf numFmtId="175" fontId="72" fillId="0" borderId="0" xfId="0" applyNumberFormat="1" applyFont="1" applyAlignment="1">
      <alignment horizontal="center" vertical="center"/>
    </xf>
    <xf numFmtId="9" fontId="105" fillId="0" borderId="0" xfId="1" applyNumberFormat="1" applyFont="1" applyFill="1" applyBorder="1" applyAlignment="1">
      <alignment horizontal="center" vertical="center"/>
    </xf>
    <xf numFmtId="9" fontId="109" fillId="0" borderId="0" xfId="0" applyNumberFormat="1" applyFont="1" applyAlignment="1">
      <alignment horizontal="center" vertical="center"/>
    </xf>
    <xf numFmtId="9" fontId="105" fillId="0" borderId="0" xfId="0" applyNumberFormat="1" applyFont="1" applyAlignment="1">
      <alignment horizontal="center" vertical="center"/>
    </xf>
    <xf numFmtId="0" fontId="107" fillId="0" borderId="0" xfId="0" applyFont="1"/>
    <xf numFmtId="0" fontId="105" fillId="0" borderId="0" xfId="0" applyFont="1" applyAlignment="1">
      <alignment horizontal="center" vertical="center"/>
    </xf>
    <xf numFmtId="1" fontId="90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110" fillId="0" borderId="0" xfId="0" applyFont="1" applyAlignment="1">
      <alignment vertical="center"/>
    </xf>
    <xf numFmtId="2" fontId="103" fillId="0" borderId="72" xfId="0" applyNumberFormat="1" applyFont="1" applyBorder="1" applyAlignment="1">
      <alignment horizontal="center" vertical="center"/>
    </xf>
    <xf numFmtId="0" fontId="103" fillId="0" borderId="73" xfId="0" applyFont="1" applyBorder="1" applyAlignment="1">
      <alignment horizontal="center" vertical="center"/>
    </xf>
    <xf numFmtId="0" fontId="31" fillId="22" borderId="0" xfId="0" applyFont="1" applyFill="1" applyAlignment="1">
      <alignment horizontal="center" vertical="center"/>
    </xf>
    <xf numFmtId="2" fontId="31" fillId="22" borderId="0" xfId="0" applyNumberFormat="1" applyFont="1" applyFill="1" applyAlignment="1">
      <alignment horizontal="center" vertical="center"/>
    </xf>
    <xf numFmtId="0" fontId="48" fillId="0" borderId="0" xfId="0" applyFont="1" applyAlignment="1">
      <alignment vertical="center"/>
    </xf>
    <xf numFmtId="0" fontId="39" fillId="0" borderId="43" xfId="0" applyFont="1" applyBorder="1" applyAlignment="1">
      <alignment horizontal="center" vertical="center" textRotation="90" wrapText="1"/>
    </xf>
    <xf numFmtId="0" fontId="39" fillId="0" borderId="111" xfId="0" applyFont="1" applyBorder="1" applyAlignment="1">
      <alignment horizontal="center" vertical="center" textRotation="90" wrapText="1"/>
    </xf>
    <xf numFmtId="0" fontId="111" fillId="0" borderId="73" xfId="0" applyFont="1" applyBorder="1" applyAlignment="1">
      <alignment horizontal="center" vertical="center"/>
    </xf>
    <xf numFmtId="0" fontId="111" fillId="0" borderId="32" xfId="0" applyFont="1" applyBorder="1" applyAlignment="1">
      <alignment horizontal="center" vertical="center"/>
    </xf>
    <xf numFmtId="0" fontId="111" fillId="0" borderId="68" xfId="0" applyFont="1" applyBorder="1" applyAlignment="1">
      <alignment horizontal="center" vertical="center"/>
    </xf>
    <xf numFmtId="0" fontId="112" fillId="0" borderId="68" xfId="0" applyFont="1" applyBorder="1" applyAlignment="1">
      <alignment horizontal="center" vertical="center"/>
    </xf>
    <xf numFmtId="165" fontId="113" fillId="11" borderId="68" xfId="1" applyNumberFormat="1" applyFont="1" applyFill="1" applyBorder="1" applyAlignment="1">
      <alignment horizontal="center" vertical="center"/>
    </xf>
    <xf numFmtId="0" fontId="114" fillId="0" borderId="73" xfId="0" applyFont="1" applyBorder="1" applyAlignment="1">
      <alignment horizontal="center" vertical="center"/>
    </xf>
    <xf numFmtId="0" fontId="114" fillId="0" borderId="68" xfId="0" applyFont="1" applyBorder="1" applyAlignment="1">
      <alignment horizontal="center" vertical="center"/>
    </xf>
    <xf numFmtId="3" fontId="115" fillId="0" borderId="68" xfId="1" applyNumberFormat="1" applyFont="1" applyFill="1" applyBorder="1" applyAlignment="1">
      <alignment horizontal="center" vertical="center"/>
    </xf>
    <xf numFmtId="165" fontId="65" fillId="12" borderId="34" xfId="5" applyNumberFormat="1" applyFont="1" applyFill="1" applyBorder="1" applyAlignment="1">
      <alignment horizontal="center" vertical="center" wrapText="1"/>
    </xf>
    <xf numFmtId="0" fontId="116" fillId="13" borderId="68" xfId="0" applyFont="1" applyFill="1" applyBorder="1" applyAlignment="1">
      <alignment horizontal="center"/>
    </xf>
    <xf numFmtId="165" fontId="117" fillId="14" borderId="34" xfId="0" applyNumberFormat="1" applyFont="1" applyFill="1" applyBorder="1" applyAlignment="1">
      <alignment horizontal="center" vertical="center"/>
    </xf>
    <xf numFmtId="3" fontId="115" fillId="3" borderId="68" xfId="1" applyNumberFormat="1" applyFont="1" applyFill="1" applyBorder="1" applyAlignment="1">
      <alignment horizontal="center" vertical="center"/>
    </xf>
    <xf numFmtId="3" fontId="118" fillId="3" borderId="68" xfId="1" applyNumberFormat="1" applyFont="1" applyFill="1" applyBorder="1" applyAlignment="1">
      <alignment horizontal="center" vertical="center"/>
    </xf>
    <xf numFmtId="0" fontId="111" fillId="3" borderId="68" xfId="0" applyFont="1" applyFill="1" applyBorder="1" applyAlignment="1">
      <alignment horizontal="center" vertical="center"/>
    </xf>
    <xf numFmtId="2" fontId="119" fillId="3" borderId="68" xfId="0" applyNumberFormat="1" applyFont="1" applyFill="1" applyBorder="1" applyAlignment="1">
      <alignment horizontal="center" vertical="center"/>
    </xf>
    <xf numFmtId="1" fontId="119" fillId="0" borderId="68" xfId="0" applyNumberFormat="1" applyFont="1" applyBorder="1" applyAlignment="1">
      <alignment horizontal="center" vertical="center" wrapText="1"/>
    </xf>
    <xf numFmtId="2" fontId="120" fillId="0" borderId="68" xfId="0" applyNumberFormat="1" applyFont="1" applyBorder="1" applyAlignment="1">
      <alignment horizontal="center" vertical="center"/>
    </xf>
    <xf numFmtId="0" fontId="119" fillId="3" borderId="68" xfId="0" applyFont="1" applyFill="1" applyBorder="1" applyAlignment="1">
      <alignment horizontal="center" vertical="center"/>
    </xf>
    <xf numFmtId="0" fontId="119" fillId="0" borderId="68" xfId="0" applyFont="1" applyBorder="1" applyAlignment="1">
      <alignment horizontal="center" vertical="center"/>
    </xf>
    <xf numFmtId="3" fontId="121" fillId="0" borderId="68" xfId="1" applyNumberFormat="1" applyFont="1" applyFill="1" applyBorder="1" applyAlignment="1">
      <alignment horizontal="center" vertical="center"/>
    </xf>
    <xf numFmtId="175" fontId="122" fillId="9" borderId="68" xfId="0" applyNumberFormat="1" applyFont="1" applyFill="1" applyBorder="1" applyAlignment="1">
      <alignment horizontal="center" vertical="center"/>
    </xf>
    <xf numFmtId="175" fontId="37" fillId="3" borderId="68" xfId="0" applyNumberFormat="1" applyFont="1" applyFill="1" applyBorder="1" applyAlignment="1">
      <alignment horizontal="center" vertical="center"/>
    </xf>
    <xf numFmtId="175" fontId="123" fillId="0" borderId="68" xfId="0" applyNumberFormat="1" applyFont="1" applyBorder="1" applyAlignment="1">
      <alignment horizontal="center" vertical="center" wrapText="1"/>
    </xf>
    <xf numFmtId="9" fontId="124" fillId="3" borderId="68" xfId="1" applyNumberFormat="1" applyFont="1" applyFill="1" applyBorder="1" applyAlignment="1">
      <alignment horizontal="center" vertical="center"/>
    </xf>
    <xf numFmtId="9" fontId="124" fillId="0" borderId="68" xfId="0" applyNumberFormat="1" applyFont="1" applyBorder="1" applyAlignment="1">
      <alignment horizontal="center" vertical="center"/>
    </xf>
    <xf numFmtId="9" fontId="112" fillId="23" borderId="68" xfId="0" applyNumberFormat="1" applyFont="1" applyFill="1" applyBorder="1" applyAlignment="1">
      <alignment horizontal="center" vertical="center"/>
    </xf>
    <xf numFmtId="1" fontId="125" fillId="0" borderId="68" xfId="0" applyNumberFormat="1" applyFont="1" applyBorder="1" applyAlignment="1">
      <alignment horizontal="center" vertical="center"/>
    </xf>
    <xf numFmtId="0" fontId="125" fillId="0" borderId="68" xfId="0" applyFont="1" applyBorder="1" applyAlignment="1">
      <alignment horizontal="center"/>
    </xf>
    <xf numFmtId="0" fontId="124" fillId="0" borderId="68" xfId="0" applyFont="1" applyBorder="1" applyAlignment="1">
      <alignment horizontal="center" vertical="center"/>
    </xf>
    <xf numFmtId="1" fontId="124" fillId="0" borderId="68" xfId="0" applyNumberFormat="1" applyFont="1" applyBorder="1" applyAlignment="1">
      <alignment horizontal="center" vertical="center"/>
    </xf>
    <xf numFmtId="1" fontId="37" fillId="3" borderId="68" xfId="0" applyNumberFormat="1" applyFont="1" applyFill="1" applyBorder="1" applyAlignment="1">
      <alignment horizontal="center" vertical="center"/>
    </xf>
    <xf numFmtId="0" fontId="125" fillId="3" borderId="68" xfId="0" applyFont="1" applyFill="1" applyBorder="1" applyAlignment="1">
      <alignment horizontal="center"/>
    </xf>
    <xf numFmtId="0" fontId="126" fillId="3" borderId="68" xfId="0" applyFont="1" applyFill="1" applyBorder="1" applyAlignment="1">
      <alignment horizontal="center" vertical="center"/>
    </xf>
    <xf numFmtId="0" fontId="39" fillId="0" borderId="20" xfId="0" applyFont="1" applyBorder="1" applyAlignment="1">
      <alignment horizontal="center" vertical="center" textRotation="90" wrapText="1"/>
    </xf>
    <xf numFmtId="0" fontId="39" fillId="0" borderId="19" xfId="0" applyFont="1" applyBorder="1" applyAlignment="1">
      <alignment horizontal="center" vertical="center" textRotation="90" wrapText="1"/>
    </xf>
    <xf numFmtId="0" fontId="37" fillId="0" borderId="75" xfId="0" applyFont="1" applyBorder="1" applyAlignment="1">
      <alignment horizontal="center" vertical="center"/>
    </xf>
    <xf numFmtId="167" fontId="54" fillId="0" borderId="32" xfId="3" applyNumberFormat="1" applyFont="1" applyBorder="1" applyAlignment="1">
      <alignment horizontal="center" vertical="center" wrapText="1"/>
    </xf>
    <xf numFmtId="0" fontId="37" fillId="0" borderId="73" xfId="0" applyFont="1" applyBorder="1" applyAlignment="1">
      <alignment horizontal="center" vertical="center"/>
    </xf>
    <xf numFmtId="0" fontId="37" fillId="0" borderId="68" xfId="0" applyFont="1" applyBorder="1" applyAlignment="1">
      <alignment horizontal="center" vertical="center"/>
    </xf>
    <xf numFmtId="0" fontId="97" fillId="0" borderId="68" xfId="0" applyFont="1" applyBorder="1" applyAlignment="1">
      <alignment horizontal="center"/>
    </xf>
    <xf numFmtId="165" fontId="81" fillId="11" borderId="68" xfId="1" applyNumberFormat="1" applyFont="1" applyFill="1" applyBorder="1" applyAlignment="1">
      <alignment horizontal="center" vertical="center"/>
    </xf>
    <xf numFmtId="1" fontId="37" fillId="0" borderId="68" xfId="0" applyNumberFormat="1" applyFont="1" applyBorder="1" applyAlignment="1">
      <alignment horizontal="center" vertical="center"/>
    </xf>
    <xf numFmtId="10" fontId="37" fillId="0" borderId="68" xfId="2" applyNumberFormat="1" applyFont="1" applyFill="1" applyBorder="1" applyAlignment="1">
      <alignment horizontal="center" vertical="center"/>
    </xf>
    <xf numFmtId="2" fontId="37" fillId="0" borderId="68" xfId="0" applyNumberFormat="1" applyFont="1" applyBorder="1" applyAlignment="1">
      <alignment horizontal="center" vertical="center"/>
    </xf>
    <xf numFmtId="0" fontId="39" fillId="0" borderId="61" xfId="0" applyFont="1" applyBorder="1" applyAlignment="1">
      <alignment horizontal="center" vertical="center" textRotation="90" wrapText="1"/>
    </xf>
    <xf numFmtId="0" fontId="39" fillId="0" borderId="56" xfId="0" applyFont="1" applyBorder="1" applyAlignment="1">
      <alignment horizontal="center" vertical="center" textRotation="90" wrapText="1"/>
    </xf>
    <xf numFmtId="167" fontId="54" fillId="0" borderId="68" xfId="3" applyNumberFormat="1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127" fillId="0" borderId="43" xfId="0" applyFont="1" applyBorder="1" applyAlignment="1">
      <alignment horizontal="center" vertical="center" textRotation="90" wrapText="1"/>
    </xf>
    <xf numFmtId="0" fontId="127" fillId="0" borderId="111" xfId="0" applyFont="1" applyBorder="1" applyAlignment="1">
      <alignment horizontal="center" vertical="center" textRotation="90" wrapText="1"/>
    </xf>
    <xf numFmtId="167" fontId="54" fillId="0" borderId="1" xfId="3" applyNumberFormat="1" applyFont="1" applyBorder="1" applyAlignment="1">
      <alignment horizontal="center" vertical="center" wrapText="1"/>
    </xf>
    <xf numFmtId="1" fontId="128" fillId="0" borderId="32" xfId="7" applyNumberFormat="1" applyFont="1" applyBorder="1" applyAlignment="1">
      <alignment vertical="center"/>
    </xf>
    <xf numFmtId="1" fontId="128" fillId="0" borderId="68" xfId="7" applyNumberFormat="1" applyFont="1" applyBorder="1" applyAlignment="1">
      <alignment vertical="center"/>
    </xf>
    <xf numFmtId="1" fontId="128" fillId="0" borderId="104" xfId="7" applyNumberFormat="1" applyFont="1" applyBorder="1" applyAlignment="1">
      <alignment vertical="center"/>
    </xf>
    <xf numFmtId="9" fontId="99" fillId="0" borderId="72" xfId="7" applyNumberFormat="1" applyFont="1" applyBorder="1" applyAlignment="1">
      <alignment horizontal="center"/>
    </xf>
    <xf numFmtId="9" fontId="99" fillId="0" borderId="68" xfId="0" applyNumberFormat="1" applyFont="1" applyBorder="1" applyAlignment="1">
      <alignment vertical="center"/>
    </xf>
    <xf numFmtId="1" fontId="72" fillId="0" borderId="32" xfId="0" applyNumberFormat="1" applyFont="1" applyBorder="1" applyAlignment="1">
      <alignment horizontal="center" vertical="center"/>
    </xf>
    <xf numFmtId="0" fontId="72" fillId="0" borderId="67" xfId="0" applyFont="1" applyBorder="1"/>
    <xf numFmtId="0" fontId="72" fillId="0" borderId="68" xfId="0" applyFont="1" applyBorder="1"/>
    <xf numFmtId="0" fontId="109" fillId="0" borderId="67" xfId="0" applyFont="1" applyBorder="1" applyAlignment="1">
      <alignment vertical="center"/>
    </xf>
    <xf numFmtId="0" fontId="109" fillId="0" borderId="67" xfId="0" applyFont="1" applyBorder="1" applyAlignment="1">
      <alignment horizontal="center" vertical="center"/>
    </xf>
    <xf numFmtId="1" fontId="20" fillId="0" borderId="67" xfId="0" applyNumberFormat="1" applyFont="1" applyBorder="1" applyAlignment="1">
      <alignment horizontal="center" vertical="center"/>
    </xf>
    <xf numFmtId="1" fontId="108" fillId="0" borderId="67" xfId="0" applyNumberFormat="1" applyFont="1" applyBorder="1" applyAlignment="1">
      <alignment horizontal="center" vertical="center"/>
    </xf>
    <xf numFmtId="0" fontId="72" fillId="0" borderId="67" xfId="0" applyFont="1" applyBorder="1" applyAlignment="1">
      <alignment horizontal="center"/>
    </xf>
    <xf numFmtId="0" fontId="20" fillId="0" borderId="67" xfId="0" applyFont="1" applyBorder="1" applyAlignment="1">
      <alignment vertical="center"/>
    </xf>
    <xf numFmtId="0" fontId="20" fillId="0" borderId="67" xfId="0" applyFont="1" applyBorder="1" applyAlignment="1">
      <alignment horizontal="center" vertical="center"/>
    </xf>
    <xf numFmtId="0" fontId="20" fillId="0" borderId="104" xfId="0" applyFont="1" applyBorder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27" fillId="0" borderId="61" xfId="0" applyFont="1" applyBorder="1" applyAlignment="1">
      <alignment horizontal="center" vertical="center" textRotation="90" wrapText="1"/>
    </xf>
    <xf numFmtId="0" fontId="127" fillId="0" borderId="56" xfId="0" applyFont="1" applyBorder="1" applyAlignment="1">
      <alignment horizontal="center" vertical="center" textRotation="90" wrapText="1"/>
    </xf>
    <xf numFmtId="1" fontId="128" fillId="0" borderId="1" xfId="7" applyNumberFormat="1" applyFont="1" applyBorder="1" applyAlignment="1">
      <alignment vertical="center"/>
    </xf>
    <xf numFmtId="1" fontId="128" fillId="0" borderId="73" xfId="7" applyNumberFormat="1" applyFont="1" applyBorder="1" applyAlignment="1">
      <alignment vertical="center"/>
    </xf>
    <xf numFmtId="0" fontId="37" fillId="0" borderId="104" xfId="0" applyFont="1" applyBorder="1" applyAlignment="1">
      <alignment horizontal="center" vertical="center"/>
    </xf>
    <xf numFmtId="9" fontId="99" fillId="0" borderId="112" xfId="7" applyNumberFormat="1" applyFont="1" applyBorder="1" applyAlignment="1">
      <alignment horizontal="center"/>
    </xf>
    <xf numFmtId="9" fontId="99" fillId="0" borderId="105" xfId="0" applyNumberFormat="1" applyFont="1" applyBorder="1" applyAlignment="1">
      <alignment vertical="center"/>
    </xf>
    <xf numFmtId="1" fontId="72" fillId="0" borderId="68" xfId="0" applyNumberFormat="1" applyFont="1" applyBorder="1" applyAlignment="1">
      <alignment horizontal="center" vertical="center"/>
    </xf>
    <xf numFmtId="0" fontId="72" fillId="0" borderId="75" xfId="0" applyFont="1" applyBorder="1"/>
    <xf numFmtId="0" fontId="109" fillId="0" borderId="105" xfId="0" applyFont="1" applyBorder="1" applyAlignment="1">
      <alignment vertical="center"/>
    </xf>
    <xf numFmtId="0" fontId="109" fillId="0" borderId="105" xfId="0" applyFont="1" applyBorder="1" applyAlignment="1">
      <alignment horizontal="center" vertical="center"/>
    </xf>
    <xf numFmtId="1" fontId="20" fillId="0" borderId="105" xfId="0" applyNumberFormat="1" applyFont="1" applyBorder="1" applyAlignment="1">
      <alignment horizontal="center" vertical="center"/>
    </xf>
    <xf numFmtId="1" fontId="108" fillId="0" borderId="105" xfId="0" applyNumberFormat="1" applyFont="1" applyBorder="1" applyAlignment="1">
      <alignment horizontal="center" vertical="center"/>
    </xf>
    <xf numFmtId="0" fontId="72" fillId="0" borderId="105" xfId="0" applyFont="1" applyBorder="1" applyAlignment="1">
      <alignment horizontal="center"/>
    </xf>
    <xf numFmtId="0" fontId="20" fillId="0" borderId="105" xfId="0" applyFont="1" applyBorder="1" applyAlignment="1">
      <alignment vertical="center"/>
    </xf>
    <xf numFmtId="0" fontId="20" fillId="0" borderId="105" xfId="0" applyFont="1" applyBorder="1" applyAlignment="1">
      <alignment horizontal="center" vertical="center"/>
    </xf>
    <xf numFmtId="0" fontId="20" fillId="0" borderId="73" xfId="0" applyFont="1" applyBorder="1" applyAlignment="1">
      <alignment vertical="center"/>
    </xf>
    <xf numFmtId="0" fontId="20" fillId="0" borderId="68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129" fillId="0" borderId="29" xfId="0" applyFont="1" applyBorder="1" applyAlignment="1">
      <alignment horizontal="center" vertical="center" textRotation="90" wrapText="1"/>
    </xf>
    <xf numFmtId="0" fontId="129" fillId="0" borderId="31" xfId="0" applyFont="1" applyBorder="1" applyAlignment="1">
      <alignment horizontal="center" vertical="center" textRotation="90" wrapText="1"/>
    </xf>
    <xf numFmtId="1" fontId="128" fillId="0" borderId="0" xfId="7" applyNumberFormat="1" applyFont="1" applyAlignment="1">
      <alignment vertical="center"/>
    </xf>
    <xf numFmtId="0" fontId="130" fillId="0" borderId="0" xfId="0" applyFont="1" applyAlignment="1">
      <alignment vertical="center"/>
    </xf>
    <xf numFmtId="0" fontId="130" fillId="0" borderId="0" xfId="0" applyFont="1" applyAlignment="1">
      <alignment horizontal="center" vertical="center"/>
    </xf>
    <xf numFmtId="10" fontId="131" fillId="0" borderId="0" xfId="0" applyNumberFormat="1" applyFont="1" applyAlignment="1">
      <alignment horizontal="center" vertical="center"/>
    </xf>
    <xf numFmtId="0" fontId="108" fillId="0" borderId="0" xfId="0" applyFont="1" applyAlignment="1">
      <alignment vertical="center"/>
    </xf>
    <xf numFmtId="0" fontId="108" fillId="0" borderId="0" xfId="0" applyFont="1" applyAlignment="1">
      <alignment horizontal="center" vertical="center"/>
    </xf>
    <xf numFmtId="0" fontId="72" fillId="0" borderId="0" xfId="0" applyFont="1" applyAlignment="1">
      <alignment vertical="center"/>
    </xf>
    <xf numFmtId="0" fontId="132" fillId="0" borderId="0" xfId="0" applyFont="1" applyAlignment="1">
      <alignment vertical="center" textRotation="90"/>
    </xf>
    <xf numFmtId="0" fontId="84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/>
    <xf numFmtId="0" fontId="36" fillId="0" borderId="0" xfId="1" applyNumberFormat="1" applyFont="1" applyFill="1" applyBorder="1" applyAlignment="1">
      <alignment horizontal="center" vertical="center"/>
    </xf>
    <xf numFmtId="0" fontId="135" fillId="0" borderId="105" xfId="7" applyFont="1" applyBorder="1" applyAlignment="1">
      <alignment horizontal="center" vertical="center"/>
    </xf>
    <xf numFmtId="165" fontId="108" fillId="0" borderId="0" xfId="7" applyNumberFormat="1" applyFont="1" applyAlignment="1">
      <alignment horizontal="center" vertical="center"/>
    </xf>
    <xf numFmtId="0" fontId="108" fillId="0" borderId="0" xfId="7" applyFont="1" applyAlignment="1">
      <alignment horizontal="center" vertical="center"/>
    </xf>
    <xf numFmtId="0" fontId="136" fillId="0" borderId="0" xfId="7" applyFont="1" applyAlignment="1">
      <alignment horizontal="center" vertical="center"/>
    </xf>
    <xf numFmtId="0" fontId="108" fillId="0" borderId="0" xfId="7" applyFont="1" applyAlignment="1">
      <alignment vertical="center"/>
    </xf>
    <xf numFmtId="9" fontId="72" fillId="0" borderId="0" xfId="7" applyNumberFormat="1" applyFont="1" applyAlignment="1">
      <alignment horizontal="center"/>
    </xf>
    <xf numFmtId="9" fontId="99" fillId="0" borderId="0" xfId="0" applyNumberFormat="1" applyFont="1" applyAlignment="1">
      <alignment vertical="center"/>
    </xf>
    <xf numFmtId="1" fontId="72" fillId="0" borderId="0" xfId="0" applyNumberFormat="1" applyFont="1" applyAlignment="1">
      <alignment horizontal="center" vertical="center"/>
    </xf>
    <xf numFmtId="0" fontId="72" fillId="0" borderId="0" xfId="0" applyFont="1"/>
    <xf numFmtId="0" fontId="130" fillId="0" borderId="0" xfId="0" applyFont="1" applyAlignment="1">
      <alignment horizontal="center"/>
    </xf>
    <xf numFmtId="0" fontId="137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/>
    </xf>
    <xf numFmtId="1" fontId="108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72" xfId="1" applyNumberFormat="1" applyFont="1" applyFill="1" applyBorder="1" applyAlignment="1">
      <alignment horizontal="center" vertical="center"/>
    </xf>
    <xf numFmtId="0" fontId="140" fillId="0" borderId="73" xfId="1" applyNumberFormat="1" applyFont="1" applyFill="1" applyBorder="1" applyAlignment="1">
      <alignment horizontal="center" vertical="center"/>
    </xf>
    <xf numFmtId="0" fontId="141" fillId="0" borderId="68" xfId="1" applyNumberFormat="1" applyFont="1" applyFill="1" applyBorder="1" applyAlignment="1">
      <alignment horizontal="center" vertical="center" wrapText="1"/>
    </xf>
    <xf numFmtId="1" fontId="140" fillId="0" borderId="0" xfId="1" applyNumberFormat="1" applyFont="1" applyFill="1" applyBorder="1" applyAlignment="1">
      <alignment horizontal="center" vertical="center"/>
    </xf>
    <xf numFmtId="0" fontId="141" fillId="0" borderId="0" xfId="1" applyNumberFormat="1" applyFont="1" applyFill="1" applyBorder="1" applyAlignment="1">
      <alignment horizontal="center" vertical="center" wrapText="1"/>
    </xf>
    <xf numFmtId="0" fontId="140" fillId="0" borderId="0" xfId="1" applyNumberFormat="1" applyFont="1" applyFill="1" applyBorder="1" applyAlignment="1">
      <alignment horizontal="center" vertical="center"/>
    </xf>
    <xf numFmtId="1" fontId="108" fillId="0" borderId="0" xfId="7" applyNumberFormat="1" applyFont="1" applyAlignment="1">
      <alignment horizontal="center" vertical="center"/>
    </xf>
    <xf numFmtId="1" fontId="72" fillId="0" borderId="0" xfId="7" applyNumberFormat="1" applyFont="1" applyAlignment="1">
      <alignment vertical="center"/>
    </xf>
    <xf numFmtId="1" fontId="130" fillId="0" borderId="0" xfId="7" applyNumberFormat="1" applyFont="1" applyAlignment="1">
      <alignment horizontal="center" vertical="center"/>
    </xf>
    <xf numFmtId="1" fontId="72" fillId="0" borderId="0" xfId="7" applyNumberFormat="1" applyFont="1" applyAlignment="1">
      <alignment horizontal="center" vertical="center"/>
    </xf>
    <xf numFmtId="1" fontId="84" fillId="0" borderId="0" xfId="0" applyNumberFormat="1" applyFont="1" applyAlignment="1">
      <alignment horizontal="center"/>
    </xf>
    <xf numFmtId="0" fontId="140" fillId="0" borderId="68" xfId="1" applyNumberFormat="1" applyFont="1" applyFill="1" applyBorder="1" applyAlignment="1">
      <alignment horizontal="center" vertical="center"/>
    </xf>
    <xf numFmtId="1" fontId="140" fillId="0" borderId="68" xfId="1" applyNumberFormat="1" applyFont="1" applyFill="1" applyBorder="1" applyAlignment="1">
      <alignment horizontal="center" vertical="center"/>
    </xf>
    <xf numFmtId="0" fontId="130" fillId="0" borderId="0" xfId="7" applyFont="1" applyAlignment="1">
      <alignment horizontal="center" vertical="center"/>
    </xf>
    <xf numFmtId="1" fontId="72" fillId="0" borderId="0" xfId="7" applyNumberFormat="1" applyFont="1" applyAlignment="1">
      <alignment horizontal="left" vertical="center"/>
    </xf>
    <xf numFmtId="0" fontId="72" fillId="0" borderId="0" xfId="7" applyFont="1" applyAlignment="1">
      <alignment horizontal="center" vertical="center"/>
    </xf>
    <xf numFmtId="1" fontId="131" fillId="0" borderId="0" xfId="7" applyNumberFormat="1" applyFont="1" applyAlignment="1">
      <alignment horizontal="center"/>
    </xf>
    <xf numFmtId="9" fontId="72" fillId="0" borderId="0" xfId="7" applyNumberFormat="1" applyFont="1" applyAlignment="1">
      <alignment horizontal="center" vertical="center"/>
    </xf>
    <xf numFmtId="0" fontId="131" fillId="0" borderId="105" xfId="0" applyFont="1" applyBorder="1"/>
    <xf numFmtId="1" fontId="142" fillId="0" borderId="0" xfId="0" applyNumberFormat="1" applyFont="1" applyAlignment="1">
      <alignment horizontal="center"/>
    </xf>
    <xf numFmtId="1" fontId="130" fillId="0" borderId="0" xfId="0" applyNumberFormat="1" applyFont="1" applyAlignment="1">
      <alignment horizontal="center" vertical="center"/>
    </xf>
    <xf numFmtId="0" fontId="143" fillId="0" borderId="0" xfId="0" applyFont="1" applyAlignment="1">
      <alignment horizontal="center"/>
    </xf>
    <xf numFmtId="9" fontId="134" fillId="0" borderId="0" xfId="2" applyFont="1" applyFill="1" applyBorder="1" applyAlignment="1">
      <alignment horizontal="center"/>
    </xf>
    <xf numFmtId="1" fontId="144" fillId="0" borderId="0" xfId="0" applyNumberFormat="1" applyFont="1" applyAlignment="1">
      <alignment horizontal="center" vertical="center"/>
    </xf>
    <xf numFmtId="1" fontId="144" fillId="0" borderId="113" xfId="0" applyNumberFormat="1" applyFont="1" applyBorder="1" applyAlignment="1">
      <alignment horizontal="center" vertical="center"/>
    </xf>
    <xf numFmtId="0" fontId="73" fillId="0" borderId="72" xfId="0" applyFont="1" applyBorder="1" applyAlignment="1">
      <alignment horizontal="center" vertical="center"/>
    </xf>
    <xf numFmtId="0" fontId="73" fillId="0" borderId="75" xfId="0" applyFont="1" applyBorder="1" applyAlignment="1">
      <alignment horizontal="center" vertical="center"/>
    </xf>
    <xf numFmtId="0" fontId="73" fillId="0" borderId="73" xfId="0" applyFont="1" applyBorder="1" applyAlignment="1">
      <alignment horizontal="center" vertical="center"/>
    </xf>
    <xf numFmtId="1" fontId="131" fillId="0" borderId="68" xfId="0" applyNumberFormat="1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72" xfId="0" applyFont="1" applyBorder="1" applyAlignment="1">
      <alignment horizontal="center" vertical="center"/>
    </xf>
    <xf numFmtId="0" fontId="72" fillId="0" borderId="75" xfId="0" applyFont="1" applyBorder="1" applyAlignment="1">
      <alignment horizontal="center" vertical="center"/>
    </xf>
    <xf numFmtId="0" fontId="72" fillId="0" borderId="73" xfId="0" applyFont="1" applyBorder="1" applyAlignment="1">
      <alignment horizontal="center" vertical="center"/>
    </xf>
    <xf numFmtId="0" fontId="131" fillId="0" borderId="72" xfId="0" applyFont="1" applyBorder="1" applyAlignment="1">
      <alignment horizontal="center" vertical="center"/>
    </xf>
    <xf numFmtId="0" fontId="131" fillId="0" borderId="73" xfId="0" applyFont="1" applyBorder="1" applyAlignment="1">
      <alignment horizontal="center" vertical="center"/>
    </xf>
    <xf numFmtId="2" fontId="131" fillId="0" borderId="68" xfId="0" applyNumberFormat="1" applyFont="1" applyBorder="1" applyAlignment="1">
      <alignment horizontal="center" vertical="center"/>
    </xf>
    <xf numFmtId="0" fontId="131" fillId="0" borderId="68" xfId="0" applyFont="1" applyBorder="1" applyAlignment="1">
      <alignment horizontal="center" vertical="center"/>
    </xf>
    <xf numFmtId="1" fontId="36" fillId="0" borderId="68" xfId="0" applyNumberFormat="1" applyFont="1" applyBorder="1" applyAlignment="1">
      <alignment horizontal="center"/>
    </xf>
    <xf numFmtId="0" fontId="132" fillId="0" borderId="105" xfId="0" applyFont="1" applyBorder="1" applyAlignment="1">
      <alignment vertical="center" textRotation="90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2" fontId="24" fillId="0" borderId="0" xfId="1" applyNumberFormat="1" applyFont="1" applyFill="1" applyBorder="1" applyAlignment="1">
      <alignment horizontal="left" vertical="center"/>
    </xf>
    <xf numFmtId="3" fontId="145" fillId="0" borderId="0" xfId="0" applyNumberFormat="1" applyFont="1" applyAlignment="1">
      <alignment vertical="center"/>
    </xf>
    <xf numFmtId="173" fontId="131" fillId="0" borderId="68" xfId="0" applyNumberFormat="1" applyFont="1" applyBorder="1" applyAlignment="1">
      <alignment vertical="center"/>
    </xf>
    <xf numFmtId="175" fontId="3" fillId="0" borderId="68" xfId="0" applyNumberFormat="1" applyFont="1" applyBorder="1" applyAlignment="1">
      <alignment horizontal="center" vertical="center"/>
    </xf>
    <xf numFmtId="9" fontId="3" fillId="0" borderId="68" xfId="1" applyNumberFormat="1" applyFont="1" applyFill="1" applyBorder="1" applyAlignment="1">
      <alignment horizontal="center" vertical="center"/>
    </xf>
    <xf numFmtId="175" fontId="8" fillId="0" borderId="0" xfId="0" applyNumberFormat="1" applyFont="1" applyAlignment="1">
      <alignment horizontal="center" vertical="center"/>
    </xf>
    <xf numFmtId="0" fontId="8" fillId="0" borderId="68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132" fillId="0" borderId="0" xfId="0" applyFont="1" applyAlignment="1">
      <alignment vertical="center"/>
    </xf>
    <xf numFmtId="0" fontId="132" fillId="0" borderId="2" xfId="0" applyFont="1" applyBorder="1" applyAlignment="1">
      <alignment horizontal="center"/>
    </xf>
    <xf numFmtId="0" fontId="132" fillId="0" borderId="0" xfId="0" applyFont="1" applyAlignment="1">
      <alignment horizontal="center" vertical="center"/>
    </xf>
    <xf numFmtId="0" fontId="33" fillId="0" borderId="85" xfId="0" applyFont="1" applyBorder="1" applyAlignment="1">
      <alignment horizontal="left" vertical="center"/>
    </xf>
    <xf numFmtId="0" fontId="146" fillId="0" borderId="107" xfId="0" applyFont="1" applyBorder="1" applyAlignment="1">
      <alignment vertical="center"/>
    </xf>
    <xf numFmtId="0" fontId="33" fillId="0" borderId="75" xfId="0" applyFont="1" applyBorder="1" applyAlignment="1">
      <alignment vertical="center"/>
    </xf>
    <xf numFmtId="0" fontId="25" fillId="0" borderId="75" xfId="0" applyFont="1" applyBorder="1" applyAlignment="1">
      <alignment vertical="center"/>
    </xf>
    <xf numFmtId="0" fontId="147" fillId="0" borderId="68" xfId="0" applyFont="1" applyBorder="1" applyAlignment="1">
      <alignment horizontal="center"/>
    </xf>
    <xf numFmtId="10" fontId="147" fillId="0" borderId="72" xfId="0" applyNumberFormat="1" applyFont="1" applyBorder="1" applyAlignment="1">
      <alignment horizontal="center"/>
    </xf>
    <xf numFmtId="10" fontId="147" fillId="0" borderId="73" xfId="0" applyNumberFormat="1" applyFont="1" applyBorder="1" applyAlignment="1">
      <alignment horizontal="center"/>
    </xf>
    <xf numFmtId="1" fontId="141" fillId="0" borderId="68" xfId="1" applyNumberFormat="1" applyFont="1" applyFill="1" applyBorder="1" applyAlignment="1">
      <alignment horizontal="center" vertical="center"/>
    </xf>
    <xf numFmtId="165" fontId="73" fillId="0" borderId="0" xfId="1" applyNumberFormat="1" applyFont="1" applyFill="1" applyAlignment="1">
      <alignment horizontal="left" vertical="center"/>
    </xf>
    <xf numFmtId="10" fontId="54" fillId="0" borderId="0" xfId="0" applyNumberFormat="1" applyFont="1" applyAlignment="1">
      <alignment horizontal="center"/>
    </xf>
    <xf numFmtId="10" fontId="148" fillId="0" borderId="0" xfId="0" applyNumberFormat="1" applyFont="1" applyAlignment="1">
      <alignment horizontal="center"/>
    </xf>
    <xf numFmtId="2" fontId="73" fillId="0" borderId="0" xfId="1" applyNumberFormat="1" applyFont="1" applyFill="1" applyAlignment="1">
      <alignment horizontal="left" vertical="center"/>
    </xf>
    <xf numFmtId="2" fontId="34" fillId="0" borderId="0" xfId="1" applyNumberFormat="1" applyFont="1" applyFill="1" applyAlignment="1">
      <alignment horizontal="left" vertical="center"/>
    </xf>
    <xf numFmtId="2" fontId="36" fillId="0" borderId="0" xfId="1" applyNumberFormat="1" applyFont="1" applyFill="1" applyAlignment="1">
      <alignment horizontal="left" vertical="center"/>
    </xf>
    <xf numFmtId="2" fontId="24" fillId="0" borderId="0" xfId="1" applyNumberFormat="1" applyFont="1" applyFill="1" applyAlignment="1">
      <alignment horizontal="left" vertical="center"/>
    </xf>
    <xf numFmtId="3" fontId="15" fillId="0" borderId="0" xfId="0" applyNumberFormat="1" applyFont="1" applyAlignment="1">
      <alignment vertical="center"/>
    </xf>
    <xf numFmtId="10" fontId="131" fillId="0" borderId="68" xfId="0" applyNumberFormat="1" applyFont="1" applyBorder="1" applyAlignment="1">
      <alignment horizontal="center" vertical="center"/>
    </xf>
    <xf numFmtId="0" fontId="108" fillId="0" borderId="68" xfId="0" applyFont="1" applyBorder="1" applyAlignment="1">
      <alignment horizontal="center" vertical="center"/>
    </xf>
    <xf numFmtId="0" fontId="108" fillId="0" borderId="68" xfId="1" applyNumberFormat="1" applyFont="1" applyFill="1" applyBorder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08" fillId="0" borderId="0" xfId="1" applyNumberFormat="1" applyFont="1" applyFill="1" applyBorder="1" applyAlignment="1">
      <alignment horizontal="center" vertical="center"/>
    </xf>
    <xf numFmtId="0" fontId="143" fillId="0" borderId="0" xfId="0" applyFont="1" applyAlignment="1">
      <alignment horizontal="center" vertical="center"/>
    </xf>
    <xf numFmtId="3" fontId="0" fillId="3" borderId="0" xfId="0" applyNumberFormat="1" applyFill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149" fillId="0" borderId="0" xfId="0" applyFont="1" applyAlignment="1">
      <alignment vertical="center"/>
    </xf>
    <xf numFmtId="0" fontId="150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2" fontId="132" fillId="0" borderId="2" xfId="0" applyNumberFormat="1" applyFont="1" applyBorder="1" applyAlignment="1">
      <alignment horizontal="center"/>
    </xf>
    <xf numFmtId="0" fontId="110" fillId="0" borderId="0" xfId="0" applyFont="1" applyAlignment="1">
      <alignment horizontal="center" vertical="center"/>
    </xf>
    <xf numFmtId="165" fontId="73" fillId="0" borderId="0" xfId="1" applyNumberFormat="1" applyFont="1" applyFill="1" applyAlignment="1">
      <alignment horizontal="center" vertical="center"/>
    </xf>
    <xf numFmtId="2" fontId="73" fillId="0" borderId="0" xfId="1" applyNumberFormat="1" applyFont="1" applyFill="1" applyAlignment="1">
      <alignment horizontal="center" vertical="center"/>
    </xf>
    <xf numFmtId="2" fontId="34" fillId="0" borderId="0" xfId="1" applyNumberFormat="1" applyFont="1" applyFill="1" applyAlignment="1">
      <alignment horizontal="center" vertical="center"/>
    </xf>
    <xf numFmtId="2" fontId="73" fillId="0" borderId="0" xfId="1" applyNumberFormat="1" applyFont="1" applyFill="1" applyBorder="1" applyAlignment="1">
      <alignment horizontal="center" vertical="center"/>
    </xf>
    <xf numFmtId="2" fontId="36" fillId="0" borderId="0" xfId="1" applyNumberFormat="1" applyFont="1" applyFill="1" applyBorder="1" applyAlignment="1">
      <alignment horizontal="center" vertical="center"/>
    </xf>
    <xf numFmtId="2" fontId="24" fillId="0" borderId="0" xfId="1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vertical="center"/>
    </xf>
    <xf numFmtId="9" fontId="108" fillId="0" borderId="0" xfId="1" applyNumberFormat="1" applyFont="1" applyFill="1" applyBorder="1" applyAlignment="1">
      <alignment horizontal="center" vertical="center"/>
    </xf>
    <xf numFmtId="9" fontId="14" fillId="0" borderId="0" xfId="0" applyNumberFormat="1" applyFont="1" applyAlignment="1">
      <alignment vertical="center"/>
    </xf>
    <xf numFmtId="0" fontId="151" fillId="0" borderId="0" xfId="0" applyFont="1" applyAlignment="1">
      <alignment horizontal="center"/>
    </xf>
    <xf numFmtId="0" fontId="152" fillId="0" borderId="0" xfId="0" applyFont="1" applyAlignment="1">
      <alignment horizontal="center" vertical="center"/>
    </xf>
    <xf numFmtId="0" fontId="52" fillId="0" borderId="0" xfId="0" applyFont="1" applyAlignment="1">
      <alignment horizontal="center"/>
    </xf>
    <xf numFmtId="0" fontId="145" fillId="0" borderId="0" xfId="0" applyFont="1" applyAlignment="1">
      <alignment vertical="center" wrapText="1"/>
    </xf>
    <xf numFmtId="0" fontId="145" fillId="0" borderId="0" xfId="0" applyFont="1" applyAlignment="1">
      <alignment horizontal="center" vertical="center" wrapText="1"/>
    </xf>
    <xf numFmtId="0" fontId="33" fillId="0" borderId="72" xfId="0" applyFont="1" applyBorder="1" applyAlignment="1">
      <alignment vertical="center"/>
    </xf>
    <xf numFmtId="0" fontId="146" fillId="0" borderId="75" xfId="0" applyFont="1" applyBorder="1" applyAlignment="1">
      <alignment vertical="center"/>
    </xf>
    <xf numFmtId="1" fontId="147" fillId="0" borderId="72" xfId="0" applyNumberFormat="1" applyFont="1" applyBorder="1" applyAlignment="1">
      <alignment horizontal="center"/>
    </xf>
    <xf numFmtId="1" fontId="147" fillId="0" borderId="73" xfId="0" applyNumberFormat="1" applyFont="1" applyBorder="1" applyAlignment="1">
      <alignment horizontal="center"/>
    </xf>
    <xf numFmtId="165" fontId="20" fillId="0" borderId="0" xfId="0" applyNumberFormat="1" applyFont="1" applyAlignment="1">
      <alignment vertical="center"/>
    </xf>
    <xf numFmtId="1" fontId="54" fillId="0" borderId="0" xfId="0" applyNumberFormat="1" applyFont="1" applyAlignment="1">
      <alignment horizontal="center"/>
    </xf>
    <xf numFmtId="1" fontId="148" fillId="0" borderId="0" xfId="0" applyNumberFormat="1" applyFont="1" applyAlignment="1">
      <alignment horizontal="center"/>
    </xf>
    <xf numFmtId="0" fontId="153" fillId="0" borderId="0" xfId="0" applyFont="1" applyAlignment="1">
      <alignment vertical="center"/>
    </xf>
    <xf numFmtId="1" fontId="24" fillId="0" borderId="0" xfId="1" applyNumberFormat="1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9" fontId="95" fillId="0" borderId="0" xfId="0" applyNumberFormat="1" applyFont="1" applyAlignment="1">
      <alignment horizontal="center" vertical="center"/>
    </xf>
    <xf numFmtId="9" fontId="72" fillId="0" borderId="0" xfId="0" applyNumberFormat="1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1" applyNumberFormat="1" applyFont="1" applyFill="1" applyBorder="1" applyAlignment="1">
      <alignment horizontal="center" vertical="center"/>
    </xf>
    <xf numFmtId="0" fontId="156" fillId="0" borderId="2" xfId="0" applyFont="1" applyBorder="1" applyAlignment="1">
      <alignment horizontal="center" vertical="center"/>
    </xf>
    <xf numFmtId="9" fontId="157" fillId="0" borderId="2" xfId="0" applyNumberFormat="1" applyFont="1" applyBorder="1" applyAlignment="1">
      <alignment horizontal="center" vertical="center"/>
    </xf>
    <xf numFmtId="0" fontId="145" fillId="0" borderId="0" xfId="0" applyFont="1" applyAlignment="1">
      <alignment horizontal="center"/>
    </xf>
    <xf numFmtId="9" fontId="95" fillId="0" borderId="0" xfId="0" applyNumberFormat="1" applyFont="1" applyAlignment="1">
      <alignment horizontal="center"/>
    </xf>
    <xf numFmtId="9" fontId="108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52" fillId="0" borderId="0" xfId="0" applyFont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10" fontId="8" fillId="0" borderId="0" xfId="1" applyNumberFormat="1" applyFont="1" applyFill="1" applyBorder="1" applyAlignment="1">
      <alignment horizontal="center" vertical="center"/>
    </xf>
    <xf numFmtId="0" fontId="158" fillId="0" borderId="2" xfId="0" applyFont="1" applyBorder="1" applyAlignment="1">
      <alignment vertical="center"/>
    </xf>
    <xf numFmtId="9" fontId="159" fillId="0" borderId="2" xfId="0" applyNumberFormat="1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160" fillId="0" borderId="72" xfId="0" applyFont="1" applyBorder="1" applyAlignment="1">
      <alignment horizontal="center" vertical="center" wrapText="1"/>
    </xf>
    <xf numFmtId="0" fontId="160" fillId="0" borderId="75" xfId="0" applyFont="1" applyBorder="1" applyAlignment="1">
      <alignment horizontal="center" vertical="center" wrapText="1"/>
    </xf>
    <xf numFmtId="0" fontId="160" fillId="0" borderId="73" xfId="0" applyFont="1" applyBorder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00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0" fontId="145" fillId="0" borderId="0" xfId="0" applyFont="1"/>
    <xf numFmtId="9" fontId="20" fillId="0" borderId="0" xfId="0" applyNumberFormat="1" applyFont="1" applyAlignment="1">
      <alignment horizontal="center" vertical="center"/>
    </xf>
    <xf numFmtId="2" fontId="161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162" fillId="0" borderId="68" xfId="0" applyFont="1" applyBorder="1" applyAlignment="1">
      <alignment horizontal="center"/>
    </xf>
    <xf numFmtId="0" fontId="160" fillId="0" borderId="68" xfId="0" applyFont="1" applyBorder="1" applyAlignment="1">
      <alignment vertical="center" wrapText="1"/>
    </xf>
    <xf numFmtId="165" fontId="16" fillId="0" borderId="0" xfId="0" applyNumberFormat="1" applyFont="1" applyAlignment="1">
      <alignment vertical="center" wrapText="1"/>
    </xf>
    <xf numFmtId="0" fontId="100" fillId="0" borderId="20" xfId="0" applyFont="1" applyBorder="1" applyAlignment="1">
      <alignment vertical="center" wrapText="1"/>
    </xf>
    <xf numFmtId="0" fontId="20" fillId="0" borderId="20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3" fontId="90" fillId="0" borderId="0" xfId="0" applyNumberFormat="1" applyFont="1" applyAlignment="1">
      <alignment horizontal="center" vertical="center"/>
    </xf>
    <xf numFmtId="9" fontId="20" fillId="0" borderId="0" xfId="1" applyNumberFormat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3" fontId="24" fillId="0" borderId="0" xfId="1" applyNumberFormat="1" applyFont="1" applyFill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33" fillId="0" borderId="72" xfId="0" applyFont="1" applyBorder="1"/>
    <xf numFmtId="0" fontId="146" fillId="0" borderId="75" xfId="0" applyFont="1" applyBorder="1"/>
    <xf numFmtId="0" fontId="33" fillId="0" borderId="75" xfId="0" applyFont="1" applyBorder="1"/>
    <xf numFmtId="0" fontId="25" fillId="0" borderId="75" xfId="0" applyFont="1" applyBorder="1"/>
    <xf numFmtId="2" fontId="147" fillId="0" borderId="72" xfId="0" applyNumberFormat="1" applyFont="1" applyBorder="1" applyAlignment="1">
      <alignment horizontal="center"/>
    </xf>
    <xf numFmtId="2" fontId="147" fillId="0" borderId="73" xfId="0" applyNumberFormat="1" applyFont="1" applyBorder="1" applyAlignment="1">
      <alignment horizontal="center"/>
    </xf>
    <xf numFmtId="0" fontId="18" fillId="0" borderId="0" xfId="1" applyNumberFormat="1" applyFont="1" applyFill="1" applyAlignment="1">
      <alignment horizontal="center" vertical="center"/>
    </xf>
    <xf numFmtId="0" fontId="163" fillId="0" borderId="68" xfId="0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2" fontId="54" fillId="0" borderId="0" xfId="0" applyNumberFormat="1" applyFont="1" applyAlignment="1">
      <alignment horizontal="center"/>
    </xf>
    <xf numFmtId="2" fontId="148" fillId="0" borderId="0" xfId="0" applyNumberFormat="1" applyFont="1" applyAlignment="1">
      <alignment horizontal="center"/>
    </xf>
    <xf numFmtId="0" fontId="16" fillId="0" borderId="20" xfId="0" applyFont="1" applyBorder="1" applyAlignment="1">
      <alignment horizontal="center"/>
    </xf>
    <xf numFmtId="0" fontId="100" fillId="0" borderId="20" xfId="0" applyFont="1" applyBorder="1" applyAlignment="1">
      <alignment horizontal="center"/>
    </xf>
    <xf numFmtId="2" fontId="20" fillId="0" borderId="0" xfId="1" applyNumberFormat="1" applyFont="1" applyFill="1" applyBorder="1" applyAlignment="1">
      <alignment horizontal="center" vertical="center"/>
    </xf>
    <xf numFmtId="2" fontId="15" fillId="0" borderId="0" xfId="1" applyNumberFormat="1" applyFont="1" applyFill="1" applyAlignment="1">
      <alignment horizontal="center" vertical="center"/>
    </xf>
    <xf numFmtId="3" fontId="12" fillId="0" borderId="0" xfId="1" applyNumberFormat="1" applyFont="1" applyFill="1" applyAlignment="1">
      <alignment horizontal="center" vertical="center"/>
    </xf>
    <xf numFmtId="2" fontId="12" fillId="0" borderId="0" xfId="1" applyNumberFormat="1" applyFont="1" applyFill="1" applyAlignment="1">
      <alignment horizontal="center" vertical="center"/>
    </xf>
    <xf numFmtId="1" fontId="12" fillId="0" borderId="0" xfId="1" applyNumberFormat="1" applyFont="1" applyFill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18" fillId="0" borderId="0" xfId="1" applyFont="1" applyFill="1" applyBorder="1" applyAlignment="1">
      <alignment horizontal="center" vertical="center"/>
    </xf>
    <xf numFmtId="44" fontId="30" fillId="0" borderId="0" xfId="1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center"/>
    </xf>
    <xf numFmtId="4" fontId="154" fillId="0" borderId="0" xfId="0" applyNumberFormat="1" applyFont="1" applyAlignment="1">
      <alignment horizontal="center"/>
    </xf>
    <xf numFmtId="9" fontId="15" fillId="0" borderId="0" xfId="1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2" fontId="8" fillId="0" borderId="0" xfId="1" applyNumberFormat="1" applyFont="1" applyFill="1" applyAlignment="1">
      <alignment horizontal="center" vertical="center"/>
    </xf>
    <xf numFmtId="1" fontId="8" fillId="0" borderId="0" xfId="1" applyNumberFormat="1" applyFont="1" applyFill="1" applyAlignment="1">
      <alignment horizontal="center" vertical="center"/>
    </xf>
    <xf numFmtId="1" fontId="151" fillId="0" borderId="0" xfId="0" applyNumberFormat="1" applyFont="1" applyAlignment="1">
      <alignment horizontal="center" vertical="center"/>
    </xf>
    <xf numFmtId="4" fontId="151" fillId="0" borderId="0" xfId="1" applyNumberFormat="1" applyFont="1" applyFill="1" applyAlignment="1">
      <alignment horizontal="center" vertical="center"/>
    </xf>
    <xf numFmtId="4" fontId="73" fillId="0" borderId="0" xfId="1" applyNumberFormat="1" applyFont="1" applyFill="1" applyAlignment="1">
      <alignment horizontal="center" vertical="center"/>
    </xf>
    <xf numFmtId="4" fontId="5" fillId="0" borderId="0" xfId="1" applyNumberFormat="1" applyFont="1" applyFill="1" applyAlignment="1">
      <alignment horizontal="center" vertical="center"/>
    </xf>
    <xf numFmtId="9" fontId="14" fillId="0" borderId="0" xfId="1" applyNumberFormat="1" applyFont="1" applyFill="1" applyAlignment="1">
      <alignment horizontal="center" vertical="center"/>
    </xf>
    <xf numFmtId="9" fontId="20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65" fillId="0" borderId="0" xfId="0" applyNumberFormat="1" applyFont="1" applyAlignment="1">
      <alignment horizontal="center" vertical="center"/>
    </xf>
    <xf numFmtId="9" fontId="15" fillId="0" borderId="0" xfId="1" applyNumberFormat="1" applyFont="1" applyFill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7" fillId="0" borderId="68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2" fontId="20" fillId="0" borderId="20" xfId="1" applyNumberFormat="1" applyFont="1" applyFill="1" applyBorder="1" applyAlignment="1">
      <alignment horizontal="center" vertical="center"/>
    </xf>
    <xf numFmtId="0" fontId="145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9" fontId="18" fillId="0" borderId="0" xfId="1" applyNumberFormat="1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65" fillId="0" borderId="0" xfId="0" applyFont="1" applyAlignment="1">
      <alignment horizontal="center" vertical="center"/>
    </xf>
    <xf numFmtId="9" fontId="12" fillId="0" borderId="0" xfId="1" applyNumberFormat="1" applyFont="1" applyFill="1" applyAlignment="1">
      <alignment horizontal="center" vertical="center"/>
    </xf>
    <xf numFmtId="0" fontId="159" fillId="0" borderId="0" xfId="0" applyFont="1" applyAlignment="1">
      <alignment horizontal="left" vertical="center"/>
    </xf>
    <xf numFmtId="0" fontId="166" fillId="0" borderId="0" xfId="0" applyFont="1" applyAlignment="1">
      <alignment vertical="center"/>
    </xf>
    <xf numFmtId="0" fontId="166" fillId="0" borderId="0" xfId="0" applyFont="1" applyAlignment="1">
      <alignment horizontal="center" vertical="center"/>
    </xf>
    <xf numFmtId="1" fontId="163" fillId="0" borderId="68" xfId="0" applyNumberFormat="1" applyFont="1" applyBorder="1" applyAlignment="1">
      <alignment horizontal="center"/>
    </xf>
    <xf numFmtId="0" fontId="54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4" fontId="145" fillId="0" borderId="0" xfId="1" applyNumberFormat="1" applyFont="1" applyFill="1" applyAlignment="1">
      <alignment horizontal="center" vertical="center"/>
    </xf>
    <xf numFmtId="1" fontId="18" fillId="0" borderId="0" xfId="1" applyNumberFormat="1" applyFont="1" applyFill="1" applyAlignment="1">
      <alignment horizontal="center" vertical="center"/>
    </xf>
    <xf numFmtId="1" fontId="30" fillId="0" borderId="0" xfId="1" applyNumberFormat="1" applyFont="1" applyFill="1" applyAlignment="1">
      <alignment horizontal="center" vertical="center"/>
    </xf>
    <xf numFmtId="1" fontId="147" fillId="0" borderId="72" xfId="0" applyNumberFormat="1" applyFont="1" applyBorder="1" applyAlignment="1">
      <alignment horizontal="center" vertical="center"/>
    </xf>
    <xf numFmtId="1" fontId="147" fillId="0" borderId="73" xfId="0" applyNumberFormat="1" applyFont="1" applyBorder="1" applyAlignment="1">
      <alignment horizontal="center" vertical="center"/>
    </xf>
    <xf numFmtId="1" fontId="140" fillId="0" borderId="68" xfId="0" applyNumberFormat="1" applyFont="1" applyBorder="1" applyAlignment="1">
      <alignment horizontal="center" vertical="center"/>
    </xf>
    <xf numFmtId="0" fontId="140" fillId="0" borderId="68" xfId="0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148" fillId="0" borderId="0" xfId="0" applyNumberFormat="1" applyFont="1" applyAlignment="1">
      <alignment horizontal="center" vertical="center"/>
    </xf>
    <xf numFmtId="0" fontId="18" fillId="0" borderId="20" xfId="0" applyFont="1" applyBorder="1" applyAlignment="1">
      <alignment vertical="center"/>
    </xf>
    <xf numFmtId="2" fontId="24" fillId="0" borderId="0" xfId="1" applyNumberFormat="1" applyFont="1" applyFill="1" applyAlignment="1">
      <alignment horizontal="center" vertical="center"/>
    </xf>
    <xf numFmtId="3" fontId="18" fillId="0" borderId="0" xfId="1" applyNumberFormat="1" applyFont="1" applyFill="1" applyAlignment="1">
      <alignment horizontal="center" vertical="center"/>
    </xf>
    <xf numFmtId="3" fontId="30" fillId="0" borderId="0" xfId="1" applyNumberFormat="1" applyFont="1" applyFill="1" applyAlignment="1">
      <alignment horizontal="center" vertical="center"/>
    </xf>
    <xf numFmtId="165" fontId="18" fillId="0" borderId="0" xfId="1" applyNumberFormat="1" applyFont="1" applyFill="1" applyAlignment="1">
      <alignment horizontal="center" vertical="center"/>
    </xf>
    <xf numFmtId="2" fontId="18" fillId="0" borderId="0" xfId="1" applyNumberFormat="1" applyFont="1" applyFill="1" applyAlignment="1">
      <alignment horizontal="center" vertical="center"/>
    </xf>
    <xf numFmtId="2" fontId="167" fillId="0" borderId="0" xfId="1" applyNumberFormat="1" applyFont="1" applyFill="1" applyAlignment="1">
      <alignment horizontal="center" vertical="center"/>
    </xf>
    <xf numFmtId="2" fontId="20" fillId="0" borderId="0" xfId="1" applyNumberFormat="1" applyFont="1" applyFill="1" applyAlignment="1">
      <alignment horizontal="center" vertical="center"/>
    </xf>
    <xf numFmtId="0" fontId="146" fillId="0" borderId="73" xfId="0" applyFont="1" applyBorder="1" applyAlignment="1">
      <alignment vertical="center"/>
    </xf>
    <xf numFmtId="0" fontId="147" fillId="0" borderId="1" xfId="1" applyNumberFormat="1" applyFont="1" applyFill="1" applyBorder="1" applyAlignment="1">
      <alignment horizontal="center" vertical="center"/>
    </xf>
    <xf numFmtId="0" fontId="147" fillId="0" borderId="72" xfId="0" applyFont="1" applyBorder="1" applyAlignment="1">
      <alignment horizontal="center" vertical="center"/>
    </xf>
    <xf numFmtId="0" fontId="147" fillId="0" borderId="73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90" fillId="0" borderId="0" xfId="0" applyFont="1" applyAlignment="1">
      <alignment horizontal="left" vertical="center"/>
    </xf>
    <xf numFmtId="2" fontId="17" fillId="0" borderId="0" xfId="1" applyNumberFormat="1" applyFont="1" applyFill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90" fillId="0" borderId="0" xfId="1" applyNumberFormat="1" applyFont="1" applyFill="1" applyAlignment="1">
      <alignment horizontal="center" vertical="center"/>
    </xf>
    <xf numFmtId="2" fontId="103" fillId="0" borderId="0" xfId="1" applyNumberFormat="1" applyFont="1" applyFill="1" applyAlignment="1">
      <alignment horizontal="center" vertical="center"/>
    </xf>
    <xf numFmtId="2" fontId="30" fillId="0" borderId="0" xfId="1" applyNumberFormat="1" applyFont="1" applyFill="1" applyAlignment="1">
      <alignment horizontal="center" vertical="center"/>
    </xf>
    <xf numFmtId="9" fontId="65" fillId="0" borderId="0" xfId="1" applyNumberFormat="1" applyFont="1" applyFill="1" applyAlignment="1">
      <alignment horizontal="center" vertical="center"/>
    </xf>
    <xf numFmtId="10" fontId="30" fillId="0" borderId="0" xfId="1" applyNumberFormat="1" applyFont="1" applyFill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9" fontId="90" fillId="0" borderId="0" xfId="1" applyNumberFormat="1" applyFont="1" applyFill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10" fontId="30" fillId="0" borderId="18" xfId="0" applyNumberFormat="1" applyFont="1" applyBorder="1" applyAlignment="1">
      <alignment horizontal="center" vertical="center"/>
    </xf>
    <xf numFmtId="2" fontId="90" fillId="0" borderId="2" xfId="0" applyNumberFormat="1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2" fontId="22" fillId="0" borderId="0" xfId="1" applyNumberFormat="1" applyFont="1" applyFill="1" applyAlignment="1">
      <alignment horizontal="center" vertical="center"/>
    </xf>
    <xf numFmtId="2" fontId="23" fillId="0" borderId="0" xfId="1" applyNumberFormat="1" applyFont="1" applyFill="1" applyAlignment="1">
      <alignment horizontal="center" vertical="center"/>
    </xf>
    <xf numFmtId="2" fontId="39" fillId="0" borderId="0" xfId="1" applyNumberFormat="1" applyFont="1" applyFill="1" applyAlignment="1">
      <alignment horizontal="center" vertical="center"/>
    </xf>
    <xf numFmtId="3" fontId="17" fillId="0" borderId="0" xfId="1" applyNumberFormat="1" applyFont="1" applyFill="1" applyAlignment="1">
      <alignment horizontal="center" vertical="center"/>
    </xf>
    <xf numFmtId="1" fontId="17" fillId="0" borderId="0" xfId="1" applyNumberFormat="1" applyFont="1" applyFill="1" applyAlignment="1">
      <alignment horizontal="center" vertical="center"/>
    </xf>
    <xf numFmtId="9" fontId="56" fillId="0" borderId="0" xfId="1" applyNumberFormat="1" applyFont="1" applyFill="1" applyAlignment="1">
      <alignment horizontal="center" vertical="center"/>
    </xf>
    <xf numFmtId="9" fontId="23" fillId="0" borderId="0" xfId="1" applyNumberFormat="1" applyFont="1" applyFill="1" applyAlignment="1">
      <alignment horizontal="center" vertical="center"/>
    </xf>
    <xf numFmtId="10" fontId="17" fillId="0" borderId="0" xfId="1" applyNumberFormat="1" applyFont="1" applyFill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0" fontId="18" fillId="0" borderId="17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56" fillId="0" borderId="0" xfId="0" applyFont="1" applyAlignment="1">
      <alignment horizontal="center" vertical="center" wrapText="1"/>
    </xf>
    <xf numFmtId="0" fontId="30" fillId="0" borderId="60" xfId="0" applyFont="1" applyBorder="1" applyAlignment="1">
      <alignment horizontal="center" vertical="center"/>
    </xf>
    <xf numFmtId="10" fontId="18" fillId="0" borderId="60" xfId="0" applyNumberFormat="1" applyFont="1" applyBorder="1" applyAlignment="1">
      <alignment horizontal="center" vertical="center"/>
    </xf>
    <xf numFmtId="1" fontId="171" fillId="0" borderId="0" xfId="0" applyNumberFormat="1" applyFont="1" applyAlignment="1">
      <alignment horizontal="center" vertical="center"/>
    </xf>
    <xf numFmtId="0" fontId="19" fillId="0" borderId="72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72" fillId="8" borderId="0" xfId="0" applyFont="1" applyFill="1" applyAlignment="1">
      <alignment horizontal="center" vertical="center" wrapText="1"/>
    </xf>
    <xf numFmtId="0" fontId="172" fillId="8" borderId="0" xfId="0" applyFont="1" applyFill="1" applyAlignment="1">
      <alignment horizontal="center" vertical="center" wrapText="1"/>
    </xf>
    <xf numFmtId="0" fontId="173" fillId="8" borderId="0" xfId="0" applyFont="1" applyFill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10" fontId="17" fillId="0" borderId="18" xfId="0" applyNumberFormat="1" applyFont="1" applyBorder="1" applyAlignment="1">
      <alignment horizontal="center" vertical="center"/>
    </xf>
    <xf numFmtId="0" fontId="19" fillId="0" borderId="72" xfId="0" applyFont="1" applyBorder="1" applyAlignment="1">
      <alignment horizontal="center"/>
    </xf>
    <xf numFmtId="0" fontId="19" fillId="0" borderId="73" xfId="0" applyFont="1" applyBorder="1" applyAlignment="1">
      <alignment horizontal="center"/>
    </xf>
    <xf numFmtId="0" fontId="79" fillId="0" borderId="68" xfId="0" applyFont="1" applyBorder="1" applyAlignment="1">
      <alignment horizontal="center"/>
    </xf>
    <xf numFmtId="0" fontId="49" fillId="0" borderId="68" xfId="0" applyFont="1" applyBorder="1" applyAlignment="1">
      <alignment horizontal="center"/>
    </xf>
    <xf numFmtId="0" fontId="174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 wrapText="1"/>
    </xf>
    <xf numFmtId="0" fontId="172" fillId="8" borderId="0" xfId="0" applyFont="1" applyFill="1" applyAlignment="1">
      <alignment horizontal="center"/>
    </xf>
    <xf numFmtId="0" fontId="175" fillId="8" borderId="0" xfId="0" applyFont="1" applyFill="1" applyAlignment="1">
      <alignment horizontal="center"/>
    </xf>
    <xf numFmtId="0" fontId="176" fillId="8" borderId="0" xfId="0" applyFont="1" applyFill="1" applyAlignment="1">
      <alignment horizontal="center" vertical="center"/>
    </xf>
    <xf numFmtId="0" fontId="177" fillId="8" borderId="2" xfId="0" applyFont="1" applyFill="1" applyBorder="1" applyAlignment="1">
      <alignment horizontal="center" vertical="center"/>
    </xf>
    <xf numFmtId="0" fontId="178" fillId="8" borderId="0" xfId="0" applyFont="1" applyFill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10" fontId="17" fillId="0" borderId="17" xfId="0" applyNumberFormat="1" applyFont="1" applyBorder="1" applyAlignment="1">
      <alignment horizontal="center" vertical="center"/>
    </xf>
    <xf numFmtId="0" fontId="17" fillId="0" borderId="0" xfId="2" applyNumberFormat="1" applyFont="1" applyFill="1" applyAlignment="1">
      <alignment horizontal="center" vertical="center"/>
    </xf>
    <xf numFmtId="0" fontId="56" fillId="0" borderId="72" xfId="1" applyNumberFormat="1" applyFont="1" applyFill="1" applyBorder="1" applyAlignment="1">
      <alignment horizontal="center" vertical="center"/>
    </xf>
    <xf numFmtId="0" fontId="56" fillId="0" borderId="73" xfId="1" applyNumberFormat="1" applyFont="1" applyFill="1" applyBorder="1" applyAlignment="1">
      <alignment horizontal="center" vertical="center"/>
    </xf>
    <xf numFmtId="1" fontId="135" fillId="0" borderId="68" xfId="1" applyNumberFormat="1" applyFont="1" applyFill="1" applyBorder="1" applyAlignment="1">
      <alignment horizontal="center" vertical="center"/>
    </xf>
    <xf numFmtId="0" fontId="179" fillId="8" borderId="0" xfId="1" applyNumberFormat="1" applyFont="1" applyFill="1" applyBorder="1" applyAlignment="1">
      <alignment horizontal="center" vertical="center"/>
    </xf>
    <xf numFmtId="1" fontId="180" fillId="8" borderId="0" xfId="1" applyNumberFormat="1" applyFont="1" applyFill="1" applyBorder="1" applyAlignment="1">
      <alignment horizontal="center" vertical="center"/>
    </xf>
    <xf numFmtId="1" fontId="177" fillId="8" borderId="2" xfId="0" applyNumberFormat="1" applyFont="1" applyFill="1" applyBorder="1" applyAlignment="1">
      <alignment horizontal="center" vertical="center"/>
    </xf>
    <xf numFmtId="0" fontId="178" fillId="8" borderId="0" xfId="0" applyFont="1" applyFill="1" applyAlignment="1">
      <alignment horizontal="center" vertical="center"/>
    </xf>
    <xf numFmtId="0" fontId="178" fillId="8" borderId="0" xfId="0" applyFont="1" applyFill="1" applyAlignment="1">
      <alignment vertical="center" wrapText="1"/>
    </xf>
    <xf numFmtId="0" fontId="17" fillId="0" borderId="60" xfId="0" applyFont="1" applyBorder="1" applyAlignment="1">
      <alignment horizontal="center" vertical="center"/>
    </xf>
    <xf numFmtId="10" fontId="17" fillId="0" borderId="60" xfId="0" applyNumberFormat="1" applyFont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10" fontId="17" fillId="0" borderId="0" xfId="2" applyNumberFormat="1" applyFont="1" applyFill="1" applyBorder="1" applyAlignment="1">
      <alignment horizontal="center" vertical="center"/>
    </xf>
    <xf numFmtId="0" fontId="181" fillId="0" borderId="2" xfId="0" applyFont="1" applyBorder="1" applyAlignment="1">
      <alignment horizontal="right" vertical="center"/>
    </xf>
    <xf numFmtId="10" fontId="181" fillId="0" borderId="2" xfId="0" applyNumberFormat="1" applyFont="1" applyBorder="1" applyAlignment="1">
      <alignment vertical="center"/>
    </xf>
    <xf numFmtId="1" fontId="17" fillId="0" borderId="0" xfId="1" applyNumberFormat="1" applyFont="1" applyFill="1" applyBorder="1" applyAlignment="1">
      <alignment horizontal="center" vertical="center"/>
    </xf>
    <xf numFmtId="1" fontId="17" fillId="0" borderId="0" xfId="1" applyNumberFormat="1" applyFont="1" applyFill="1" applyAlignment="1">
      <alignment horizontal="center" vertical="center"/>
    </xf>
    <xf numFmtId="2" fontId="182" fillId="0" borderId="0" xfId="1" applyNumberFormat="1" applyFont="1" applyFill="1" applyBorder="1" applyAlignment="1">
      <alignment horizontal="center" vertical="center"/>
    </xf>
    <xf numFmtId="2" fontId="110" fillId="0" borderId="0" xfId="1" applyNumberFormat="1" applyFont="1" applyFill="1" applyBorder="1" applyAlignment="1">
      <alignment horizontal="center" vertical="center"/>
    </xf>
    <xf numFmtId="2" fontId="173" fillId="8" borderId="0" xfId="1" applyNumberFormat="1" applyFont="1" applyFill="1" applyBorder="1" applyAlignment="1">
      <alignment horizontal="center" vertical="center"/>
    </xf>
    <xf numFmtId="1" fontId="177" fillId="8" borderId="2" xfId="1" applyNumberFormat="1" applyFont="1" applyFill="1" applyBorder="1" applyAlignment="1">
      <alignment horizontal="center" vertical="center"/>
    </xf>
    <xf numFmtId="0" fontId="178" fillId="8" borderId="0" xfId="0" applyFont="1" applyFill="1" applyAlignment="1">
      <alignment horizontal="center"/>
    </xf>
    <xf numFmtId="2" fontId="177" fillId="8" borderId="2" xfId="1" applyNumberFormat="1" applyFont="1" applyFill="1" applyBorder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59" fillId="0" borderId="0" xfId="0" applyFont="1" applyAlignment="1">
      <alignment vertical="center"/>
    </xf>
    <xf numFmtId="1" fontId="179" fillId="8" borderId="0" xfId="1" applyNumberFormat="1" applyFont="1" applyFill="1" applyBorder="1" applyAlignment="1">
      <alignment horizontal="center" vertical="center"/>
    </xf>
    <xf numFmtId="0" fontId="172" fillId="8" borderId="0" xfId="0" applyFont="1" applyFill="1" applyAlignment="1">
      <alignment horizontal="center" vertical="center"/>
    </xf>
    <xf numFmtId="1" fontId="173" fillId="8" borderId="0" xfId="1" applyNumberFormat="1" applyFont="1" applyFill="1" applyBorder="1" applyAlignment="1">
      <alignment horizontal="center" vertical="center"/>
    </xf>
    <xf numFmtId="4" fontId="183" fillId="8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right" vertical="center"/>
    </xf>
    <xf numFmtId="10" fontId="17" fillId="0" borderId="2" xfId="0" applyNumberFormat="1" applyFont="1" applyBorder="1" applyAlignment="1">
      <alignment vertical="center"/>
    </xf>
    <xf numFmtId="0" fontId="184" fillId="8" borderId="0" xfId="0" applyFont="1" applyFill="1" applyAlignment="1">
      <alignment vertical="center"/>
    </xf>
    <xf numFmtId="0" fontId="179" fillId="8" borderId="0" xfId="0" applyFont="1" applyFill="1" applyAlignment="1">
      <alignment horizontal="center" vertical="center"/>
    </xf>
    <xf numFmtId="18" fontId="178" fillId="8" borderId="0" xfId="0" applyNumberFormat="1" applyFont="1" applyFill="1" applyAlignment="1">
      <alignment horizontal="center" vertical="center"/>
    </xf>
    <xf numFmtId="0" fontId="29" fillId="0" borderId="2" xfId="0" applyFont="1" applyBorder="1" applyAlignment="1">
      <alignment horizontal="right" vertical="center"/>
    </xf>
    <xf numFmtId="10" fontId="29" fillId="0" borderId="2" xfId="0" applyNumberFormat="1" applyFont="1" applyBorder="1" applyAlignment="1">
      <alignment vertical="center"/>
    </xf>
    <xf numFmtId="0" fontId="29" fillId="0" borderId="2" xfId="0" applyFont="1" applyBorder="1" applyAlignment="1">
      <alignment horizontal="center"/>
    </xf>
    <xf numFmtId="1" fontId="56" fillId="0" borderId="0" xfId="1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85" fillId="0" borderId="0" xfId="0" applyFont="1" applyAlignment="1">
      <alignment horizontal="center" vertical="center"/>
    </xf>
    <xf numFmtId="0" fontId="70" fillId="8" borderId="0" xfId="1" applyNumberFormat="1" applyFont="1" applyFill="1" applyBorder="1" applyAlignment="1">
      <alignment horizontal="center" vertical="center"/>
    </xf>
    <xf numFmtId="1" fontId="186" fillId="8" borderId="0" xfId="1" applyNumberFormat="1" applyFont="1" applyFill="1" applyBorder="1" applyAlignment="1">
      <alignment horizontal="center" vertical="center"/>
    </xf>
    <xf numFmtId="0" fontId="186" fillId="8" borderId="0" xfId="1" applyNumberFormat="1" applyFont="1" applyFill="1" applyBorder="1" applyAlignment="1">
      <alignment horizontal="center" vertical="center"/>
    </xf>
    <xf numFmtId="0" fontId="187" fillId="8" borderId="0" xfId="1" applyNumberFormat="1" applyFont="1" applyFill="1" applyBorder="1" applyAlignment="1">
      <alignment horizontal="center" vertical="center"/>
    </xf>
    <xf numFmtId="0" fontId="188" fillId="8" borderId="0" xfId="0" applyFont="1" applyFill="1" applyAlignment="1">
      <alignment horizontal="center" vertical="center"/>
    </xf>
    <xf numFmtId="0" fontId="189" fillId="8" borderId="0" xfId="0" applyFont="1" applyFill="1" applyAlignment="1">
      <alignment vertical="center"/>
    </xf>
    <xf numFmtId="0" fontId="190" fillId="8" borderId="0" xfId="0" applyFont="1" applyFill="1" applyAlignment="1">
      <alignment horizontal="center" vertical="center"/>
    </xf>
    <xf numFmtId="0" fontId="191" fillId="8" borderId="0" xfId="0" applyFont="1" applyFill="1" applyAlignment="1">
      <alignment horizontal="center" vertical="center"/>
    </xf>
    <xf numFmtId="0" fontId="192" fillId="0" borderId="2" xfId="0" applyFont="1" applyBorder="1" applyAlignment="1">
      <alignment horizontal="right" vertical="center"/>
    </xf>
    <xf numFmtId="10" fontId="192" fillId="0" borderId="2" xfId="0" applyNumberFormat="1" applyFont="1" applyBorder="1" applyAlignment="1">
      <alignment horizontal="center" vertical="center"/>
    </xf>
    <xf numFmtId="2" fontId="193" fillId="0" borderId="0" xfId="1" applyNumberFormat="1" applyFont="1" applyFill="1" applyBorder="1" applyAlignment="1">
      <alignment horizontal="center" vertical="center"/>
    </xf>
    <xf numFmtId="2" fontId="191" fillId="8" borderId="0" xfId="1" applyNumberFormat="1" applyFont="1" applyFill="1" applyBorder="1" applyAlignment="1">
      <alignment horizontal="center" vertical="center"/>
    </xf>
    <xf numFmtId="2" fontId="189" fillId="8" borderId="0" xfId="1" applyNumberFormat="1" applyFont="1" applyFill="1" applyBorder="1" applyAlignment="1">
      <alignment horizontal="center" vertical="center"/>
    </xf>
    <xf numFmtId="1" fontId="135" fillId="0" borderId="0" xfId="1" applyNumberFormat="1" applyFont="1" applyFill="1" applyBorder="1" applyAlignment="1">
      <alignment horizontal="center" vertical="center"/>
    </xf>
    <xf numFmtId="0" fontId="135" fillId="0" borderId="0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17" borderId="0" xfId="0" applyFont="1" applyFill="1" applyAlignment="1">
      <alignment vertical="center"/>
    </xf>
    <xf numFmtId="0" fontId="43" fillId="17" borderId="0" xfId="0" applyFont="1" applyFill="1" applyAlignment="1">
      <alignment vertical="center"/>
    </xf>
    <xf numFmtId="0" fontId="98" fillId="17" borderId="0" xfId="0" applyFont="1" applyFill="1" applyAlignment="1">
      <alignment horizontal="center"/>
    </xf>
    <xf numFmtId="2" fontId="23" fillId="17" borderId="0" xfId="1" applyNumberFormat="1" applyFont="1" applyFill="1" applyAlignment="1">
      <alignment horizontal="center" vertical="center"/>
    </xf>
    <xf numFmtId="2" fontId="110" fillId="0" borderId="29" xfId="1" applyNumberFormat="1" applyFont="1" applyFill="1" applyBorder="1" applyAlignment="1">
      <alignment horizontal="center" vertical="center"/>
    </xf>
    <xf numFmtId="2" fontId="110" fillId="0" borderId="31" xfId="1" applyNumberFormat="1" applyFont="1" applyFill="1" applyBorder="1" applyAlignment="1">
      <alignment horizontal="center" vertical="center"/>
    </xf>
    <xf numFmtId="2" fontId="110" fillId="0" borderId="31" xfId="1" applyNumberFormat="1" applyFont="1" applyFill="1" applyBorder="1" applyAlignment="1">
      <alignment horizontal="center" vertical="center"/>
    </xf>
    <xf numFmtId="3" fontId="12" fillId="0" borderId="2" xfId="1" applyNumberFormat="1" applyFont="1" applyFill="1" applyBorder="1" applyAlignment="1">
      <alignment horizontal="center" vertical="center"/>
    </xf>
    <xf numFmtId="3" fontId="17" fillId="17" borderId="0" xfId="1" applyNumberFormat="1" applyFont="1" applyFill="1" applyAlignment="1">
      <alignment horizontal="center" vertical="center"/>
    </xf>
    <xf numFmtId="9" fontId="23" fillId="17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10" fontId="17" fillId="0" borderId="0" xfId="1" applyNumberFormat="1" applyFont="1" applyFill="1" applyAlignment="1">
      <alignment horizontal="center" vertical="center"/>
    </xf>
    <xf numFmtId="10" fontId="18" fillId="20" borderId="0" xfId="1" applyNumberFormat="1" applyFont="1" applyFill="1" applyAlignment="1">
      <alignment horizontal="center" vertical="center"/>
    </xf>
    <xf numFmtId="10" fontId="18" fillId="0" borderId="0" xfId="1" applyNumberFormat="1" applyFont="1" applyFill="1" applyAlignment="1">
      <alignment horizontal="center" vertical="center"/>
    </xf>
    <xf numFmtId="10" fontId="22" fillId="20" borderId="0" xfId="1" applyNumberFormat="1" applyFont="1" applyFill="1" applyAlignment="1">
      <alignment horizontal="center" vertical="center"/>
    </xf>
    <xf numFmtId="2" fontId="196" fillId="0" borderId="2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Alignment="1">
      <alignment horizontal="center" vertical="center"/>
    </xf>
    <xf numFmtId="10" fontId="157" fillId="0" borderId="2" xfId="0" applyNumberFormat="1" applyFont="1" applyBorder="1" applyAlignment="1">
      <alignment horizontal="center" vertical="center"/>
    </xf>
    <xf numFmtId="9" fontId="192" fillId="0" borderId="2" xfId="0" applyNumberFormat="1" applyFont="1" applyBorder="1" applyAlignment="1">
      <alignment horizontal="center" vertical="center"/>
    </xf>
    <xf numFmtId="10" fontId="29" fillId="0" borderId="0" xfId="0" applyNumberFormat="1" applyFont="1" applyAlignment="1">
      <alignment vertical="center"/>
    </xf>
    <xf numFmtId="9" fontId="29" fillId="0" borderId="2" xfId="0" applyNumberFormat="1" applyFont="1" applyBorder="1" applyAlignment="1">
      <alignment vertical="center"/>
    </xf>
    <xf numFmtId="1" fontId="29" fillId="0" borderId="2" xfId="0" applyNumberFormat="1" applyFont="1" applyBorder="1" applyAlignment="1">
      <alignment horizontal="center" vertical="center"/>
    </xf>
    <xf numFmtId="0" fontId="85" fillId="0" borderId="114" xfId="0" applyFont="1" applyBorder="1" applyAlignment="1">
      <alignment horizontal="center" vertical="center"/>
    </xf>
    <xf numFmtId="0" fontId="85" fillId="0" borderId="115" xfId="0" applyFont="1" applyBorder="1" applyAlignment="1">
      <alignment horizontal="center" vertical="center"/>
    </xf>
    <xf numFmtId="0" fontId="85" fillId="0" borderId="116" xfId="0" applyFont="1" applyBorder="1" applyAlignment="1">
      <alignment horizontal="center" vertical="center" wrapText="1"/>
    </xf>
    <xf numFmtId="0" fontId="169" fillId="0" borderId="114" xfId="0" applyFont="1" applyBorder="1" applyAlignment="1">
      <alignment horizontal="center" vertical="center"/>
    </xf>
    <xf numFmtId="0" fontId="169" fillId="0" borderId="115" xfId="0" applyFont="1" applyBorder="1" applyAlignment="1">
      <alignment horizontal="center" vertical="center"/>
    </xf>
    <xf numFmtId="0" fontId="169" fillId="0" borderId="116" xfId="0" applyFont="1" applyBorder="1" applyAlignment="1">
      <alignment horizontal="center" vertical="center"/>
    </xf>
    <xf numFmtId="2" fontId="18" fillId="0" borderId="29" xfId="1" applyNumberFormat="1" applyFont="1" applyFill="1" applyBorder="1" applyAlignment="1">
      <alignment horizontal="center" vertical="center"/>
    </xf>
    <xf numFmtId="2" fontId="18" fillId="0" borderId="30" xfId="1" applyNumberFormat="1" applyFont="1" applyFill="1" applyBorder="1" applyAlignment="1">
      <alignment horizontal="center" vertical="center"/>
    </xf>
    <xf numFmtId="2" fontId="18" fillId="0" borderId="31" xfId="1" applyNumberFormat="1" applyFont="1" applyFill="1" applyBorder="1" applyAlignment="1">
      <alignment horizontal="center" vertical="center"/>
    </xf>
    <xf numFmtId="2" fontId="18" fillId="20" borderId="0" xfId="1" applyNumberFormat="1" applyFont="1" applyFill="1" applyAlignment="1">
      <alignment horizontal="center" vertical="center"/>
    </xf>
    <xf numFmtId="2" fontId="22" fillId="20" borderId="0" xfId="1" applyNumberFormat="1" applyFont="1" applyFill="1" applyAlignment="1">
      <alignment horizontal="center" vertical="center"/>
    </xf>
    <xf numFmtId="0" fontId="159" fillId="0" borderId="29" xfId="0" applyFont="1" applyBorder="1" applyAlignment="1">
      <alignment horizontal="center" vertical="center"/>
    </xf>
    <xf numFmtId="0" fontId="159" fillId="0" borderId="31" xfId="0" applyFont="1" applyBorder="1" applyAlignment="1">
      <alignment horizontal="center" vertical="center"/>
    </xf>
    <xf numFmtId="0" fontId="197" fillId="0" borderId="2" xfId="0" applyFont="1" applyBorder="1" applyAlignment="1">
      <alignment vertical="center"/>
    </xf>
    <xf numFmtId="3" fontId="12" fillId="0" borderId="2" xfId="0" applyNumberFormat="1" applyFont="1" applyBorder="1" applyAlignment="1">
      <alignment horizontal="center" vertical="center"/>
    </xf>
    <xf numFmtId="9" fontId="17" fillId="0" borderId="0" xfId="0" applyNumberFormat="1" applyFont="1" applyAlignment="1">
      <alignment vertical="center"/>
    </xf>
    <xf numFmtId="10" fontId="159" fillId="0" borderId="2" xfId="0" applyNumberFormat="1" applyFont="1" applyBorder="1" applyAlignment="1">
      <alignment vertical="center"/>
    </xf>
    <xf numFmtId="0" fontId="193" fillId="0" borderId="0" xfId="0" applyFont="1" applyAlignment="1">
      <alignment vertical="center"/>
    </xf>
    <xf numFmtId="0" fontId="159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69" fillId="0" borderId="117" xfId="0" applyFont="1" applyBorder="1" applyAlignment="1">
      <alignment vertical="center"/>
    </xf>
    <xf numFmtId="0" fontId="85" fillId="0" borderId="118" xfId="0" applyFont="1" applyBorder="1" applyAlignment="1">
      <alignment horizontal="center" vertical="center"/>
    </xf>
    <xf numFmtId="0" fontId="85" fillId="0" borderId="118" xfId="0" applyFont="1" applyBorder="1" applyAlignment="1">
      <alignment vertical="center"/>
    </xf>
    <xf numFmtId="0" fontId="85" fillId="0" borderId="119" xfId="0" applyFont="1" applyBorder="1" applyAlignment="1">
      <alignment horizontal="center" vertical="center" wrapText="1"/>
    </xf>
    <xf numFmtId="0" fontId="169" fillId="0" borderId="117" xfId="0" applyFont="1" applyBorder="1" applyAlignment="1">
      <alignment horizontal="center" vertical="center"/>
    </xf>
    <xf numFmtId="0" fontId="169" fillId="0" borderId="119" xfId="0" applyFont="1" applyBorder="1" applyAlignment="1">
      <alignment horizontal="center" vertical="center"/>
    </xf>
    <xf numFmtId="0" fontId="16" fillId="0" borderId="115" xfId="0" applyFont="1" applyBorder="1" applyAlignment="1">
      <alignment horizontal="center" vertical="center"/>
    </xf>
    <xf numFmtId="0" fontId="169" fillId="0" borderId="119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4" fontId="12" fillId="0" borderId="2" xfId="0" applyNumberFormat="1" applyFont="1" applyBorder="1" applyAlignment="1">
      <alignment horizontal="center" vertical="center"/>
    </xf>
    <xf numFmtId="0" fontId="169" fillId="0" borderId="120" xfId="0" applyFont="1" applyBorder="1" applyAlignment="1">
      <alignment horizontal="center" vertical="center"/>
    </xf>
    <xf numFmtId="0" fontId="85" fillId="0" borderId="60" xfId="0" applyFont="1" applyBorder="1" applyAlignment="1">
      <alignment horizontal="center" vertical="center"/>
    </xf>
    <xf numFmtId="0" fontId="85" fillId="0" borderId="60" xfId="0" applyFont="1" applyBorder="1" applyAlignment="1">
      <alignment vertical="center"/>
    </xf>
    <xf numFmtId="0" fontId="85" fillId="0" borderId="121" xfId="0" applyFont="1" applyBorder="1" applyAlignment="1">
      <alignment horizontal="center" vertical="center" wrapText="1"/>
    </xf>
    <xf numFmtId="1" fontId="169" fillId="0" borderId="121" xfId="0" applyNumberFormat="1" applyFont="1" applyBorder="1" applyAlignment="1">
      <alignment horizontal="center" vertical="center"/>
    </xf>
    <xf numFmtId="1" fontId="16" fillId="0" borderId="55" xfId="0" applyNumberFormat="1" applyFont="1" applyBorder="1" applyAlignment="1">
      <alignment horizontal="center" vertical="center"/>
    </xf>
    <xf numFmtId="1" fontId="169" fillId="0" borderId="120" xfId="0" applyNumberFormat="1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98" fillId="0" borderId="2" xfId="0" applyNumberFormat="1" applyFont="1" applyBorder="1" applyAlignment="1">
      <alignment vertical="center"/>
    </xf>
    <xf numFmtId="1" fontId="12" fillId="0" borderId="2" xfId="0" applyNumberFormat="1" applyFont="1" applyBorder="1" applyAlignment="1">
      <alignment horizontal="center" vertical="center"/>
    </xf>
    <xf numFmtId="0" fontId="169" fillId="0" borderId="122" xfId="0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123" xfId="0" applyFont="1" applyBorder="1" applyAlignment="1">
      <alignment horizontal="center" vertical="center" wrapText="1"/>
    </xf>
    <xf numFmtId="0" fontId="103" fillId="0" borderId="122" xfId="0" applyFont="1" applyBorder="1" applyAlignment="1">
      <alignment horizontal="center" vertical="center"/>
    </xf>
    <xf numFmtId="1" fontId="103" fillId="0" borderId="123" xfId="0" applyNumberFormat="1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1" fontId="169" fillId="0" borderId="122" xfId="1" applyNumberFormat="1" applyFont="1" applyFill="1" applyBorder="1" applyAlignment="1">
      <alignment horizontal="center" vertical="center"/>
    </xf>
    <xf numFmtId="1" fontId="169" fillId="0" borderId="123" xfId="0" applyNumberFormat="1" applyFont="1" applyBorder="1" applyAlignment="1">
      <alignment horizontal="center" vertical="center"/>
    </xf>
    <xf numFmtId="2" fontId="18" fillId="0" borderId="2" xfId="1" applyNumberFormat="1" applyFont="1" applyFill="1" applyBorder="1" applyAlignment="1">
      <alignment horizontal="center" vertical="center"/>
    </xf>
    <xf numFmtId="2" fontId="17" fillId="17" borderId="0" xfId="1" applyNumberFormat="1" applyFont="1" applyFill="1" applyAlignment="1">
      <alignment horizontal="center" vertical="center"/>
    </xf>
    <xf numFmtId="1" fontId="198" fillId="0" borderId="2" xfId="1" applyNumberFormat="1" applyFont="1" applyFill="1" applyBorder="1" applyAlignment="1">
      <alignment horizontal="center" vertical="center"/>
    </xf>
    <xf numFmtId="1" fontId="12" fillId="0" borderId="2" xfId="1" applyNumberFormat="1" applyFont="1" applyFill="1" applyBorder="1" applyAlignment="1">
      <alignment horizontal="center" vertical="center"/>
    </xf>
    <xf numFmtId="2" fontId="139" fillId="0" borderId="0" xfId="0" applyNumberFormat="1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169" fillId="0" borderId="124" xfId="0" applyFont="1" applyBorder="1" applyAlignment="1">
      <alignment horizontal="center" vertical="center"/>
    </xf>
    <xf numFmtId="0" fontId="85" fillId="0" borderId="18" xfId="0" applyFont="1" applyBorder="1" applyAlignment="1">
      <alignment horizontal="center" vertical="center"/>
    </xf>
    <xf numFmtId="0" fontId="85" fillId="0" borderId="18" xfId="0" applyFont="1" applyBorder="1" applyAlignment="1">
      <alignment vertical="center"/>
    </xf>
    <xf numFmtId="0" fontId="85" fillId="0" borderId="125" xfId="0" applyFont="1" applyBorder="1" applyAlignment="1">
      <alignment horizontal="center" vertical="center" wrapText="1"/>
    </xf>
    <xf numFmtId="0" fontId="103" fillId="0" borderId="124" xfId="0" applyFont="1" applyBorder="1" applyAlignment="1">
      <alignment horizontal="center" vertical="center"/>
    </xf>
    <xf numFmtId="1" fontId="103" fillId="0" borderId="125" xfId="0" applyNumberFormat="1" applyFont="1" applyBorder="1" applyAlignment="1">
      <alignment horizontal="center" vertical="center"/>
    </xf>
    <xf numFmtId="1" fontId="169" fillId="0" borderId="124" xfId="1" applyNumberFormat="1" applyFont="1" applyFill="1" applyBorder="1" applyAlignment="1">
      <alignment horizontal="center" vertical="center"/>
    </xf>
    <xf numFmtId="2" fontId="199" fillId="0" borderId="30" xfId="1" applyNumberFormat="1" applyFont="1" applyFill="1" applyBorder="1" applyAlignment="1">
      <alignment horizontal="center" vertical="center"/>
    </xf>
    <xf numFmtId="2" fontId="126" fillId="0" borderId="2" xfId="1" applyNumberFormat="1" applyFont="1" applyFill="1" applyBorder="1" applyAlignment="1">
      <alignment horizontal="center" vertical="center"/>
    </xf>
    <xf numFmtId="2" fontId="200" fillId="0" borderId="2" xfId="1" applyNumberFormat="1" applyFont="1" applyFill="1" applyBorder="1" applyAlignment="1">
      <alignment horizontal="center" vertical="center"/>
    </xf>
    <xf numFmtId="2" fontId="200" fillId="0" borderId="0" xfId="1" applyNumberFormat="1" applyFont="1" applyFill="1" applyBorder="1" applyAlignment="1">
      <alignment horizontal="center" vertical="center"/>
    </xf>
    <xf numFmtId="0" fontId="85" fillId="0" borderId="117" xfId="0" applyFont="1" applyBorder="1" applyAlignment="1">
      <alignment horizontal="center" vertical="center"/>
    </xf>
    <xf numFmtId="1" fontId="58" fillId="0" borderId="115" xfId="0" applyNumberFormat="1" applyFont="1" applyBorder="1" applyAlignment="1">
      <alignment horizontal="center" vertical="center"/>
    </xf>
    <xf numFmtId="1" fontId="85" fillId="0" borderId="117" xfId="0" applyNumberFormat="1" applyFont="1" applyBorder="1" applyAlignment="1">
      <alignment horizontal="center" vertical="center"/>
    </xf>
    <xf numFmtId="1" fontId="85" fillId="0" borderId="119" xfId="0" applyNumberFormat="1" applyFont="1" applyBorder="1" applyAlignment="1">
      <alignment horizontal="center" vertical="center"/>
    </xf>
    <xf numFmtId="1" fontId="17" fillId="0" borderId="30" xfId="1" applyNumberFormat="1" applyFont="1" applyFill="1" applyBorder="1" applyAlignment="1">
      <alignment horizontal="center" vertical="center"/>
    </xf>
    <xf numFmtId="1" fontId="18" fillId="0" borderId="2" xfId="1" applyNumberFormat="1" applyFont="1" applyFill="1" applyBorder="1" applyAlignment="1">
      <alignment horizontal="center" vertical="center"/>
    </xf>
    <xf numFmtId="1" fontId="15" fillId="0" borderId="2" xfId="1" applyNumberFormat="1" applyFont="1" applyFill="1" applyBorder="1" applyAlignment="1">
      <alignment horizontal="center" vertical="center"/>
    </xf>
    <xf numFmtId="1" fontId="196" fillId="0" borderId="2" xfId="1" applyNumberFormat="1" applyFont="1" applyFill="1" applyBorder="1" applyAlignment="1">
      <alignment horizontal="center" vertical="center"/>
    </xf>
    <xf numFmtId="1" fontId="196" fillId="0" borderId="0" xfId="1" applyNumberFormat="1" applyFont="1" applyFill="1" applyBorder="1" applyAlignment="1">
      <alignment horizontal="center" vertical="center"/>
    </xf>
    <xf numFmtId="0" fontId="85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1" fontId="12" fillId="0" borderId="29" xfId="1" applyNumberFormat="1" applyFont="1" applyFill="1" applyBorder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1" fontId="17" fillId="0" borderId="2" xfId="1" applyNumberFormat="1" applyFont="1" applyFill="1" applyBorder="1" applyAlignment="1">
      <alignment horizontal="center" vertical="center"/>
    </xf>
    <xf numFmtId="1" fontId="17" fillId="0" borderId="29" xfId="1" applyNumberFormat="1" applyFont="1" applyFill="1" applyBorder="1" applyAlignment="1">
      <alignment horizontal="center" vertical="center"/>
    </xf>
    <xf numFmtId="3" fontId="17" fillId="0" borderId="2" xfId="1" applyNumberFormat="1" applyFont="1" applyFill="1" applyBorder="1" applyAlignment="1">
      <alignment horizontal="center" vertical="center"/>
    </xf>
    <xf numFmtId="10" fontId="56" fillId="0" borderId="0" xfId="1" applyNumberFormat="1" applyFont="1" applyFill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2" xfId="0" applyFont="1" applyBorder="1" applyAlignment="1">
      <alignment horizontal="right" vertical="center"/>
    </xf>
    <xf numFmtId="9" fontId="202" fillId="0" borderId="2" xfId="0" applyNumberFormat="1" applyFont="1" applyBorder="1" applyAlignment="1">
      <alignment horizontal="center" vertical="center"/>
    </xf>
    <xf numFmtId="2" fontId="17" fillId="0" borderId="0" xfId="1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>
      <alignment horizontal="center" vertical="center"/>
    </xf>
    <xf numFmtId="2" fontId="18" fillId="20" borderId="0" xfId="1" applyNumberFormat="1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vertical="center"/>
    </xf>
    <xf numFmtId="2" fontId="169" fillId="0" borderId="0" xfId="1" applyNumberFormat="1" applyFont="1" applyFill="1" applyBorder="1" applyAlignment="1">
      <alignment horizontal="center" vertical="center" wrapText="1"/>
    </xf>
    <xf numFmtId="0" fontId="85" fillId="13" borderId="0" xfId="0" applyFont="1" applyFill="1" applyAlignment="1">
      <alignment horizontal="left" vertical="center"/>
    </xf>
    <xf numFmtId="3" fontId="123" fillId="0" borderId="2" xfId="0" applyNumberFormat="1" applyFont="1" applyBorder="1" applyAlignment="1">
      <alignment horizontal="center" vertical="center"/>
    </xf>
    <xf numFmtId="10" fontId="90" fillId="0" borderId="0" xfId="2" applyNumberFormat="1" applyFont="1" applyFill="1" applyBorder="1" applyAlignment="1">
      <alignment horizontal="center" vertical="center"/>
    </xf>
    <xf numFmtId="1" fontId="30" fillId="0" borderId="0" xfId="1" applyNumberFormat="1" applyFont="1" applyFill="1" applyBorder="1" applyAlignment="1">
      <alignment horizontal="center" vertical="center"/>
    </xf>
    <xf numFmtId="176" fontId="30" fillId="0" borderId="0" xfId="2" applyNumberFormat="1" applyFont="1" applyFill="1" applyBorder="1" applyAlignment="1">
      <alignment horizontal="center" vertical="center"/>
    </xf>
    <xf numFmtId="10" fontId="65" fillId="0" borderId="0" xfId="2" applyNumberFormat="1" applyFont="1" applyFill="1" applyBorder="1" applyAlignment="1">
      <alignment horizontal="center" vertical="center"/>
    </xf>
    <xf numFmtId="10" fontId="65" fillId="0" borderId="0" xfId="2" applyNumberFormat="1" applyFont="1" applyFill="1" applyBorder="1" applyAlignment="1">
      <alignment horizontal="center" vertical="center" wrapText="1"/>
    </xf>
    <xf numFmtId="0" fontId="125" fillId="0" borderId="0" xfId="0" applyFont="1" applyAlignment="1">
      <alignment horizontal="center" vertical="center"/>
    </xf>
    <xf numFmtId="1" fontId="125" fillId="0" borderId="0" xfId="0" applyNumberFormat="1" applyFont="1" applyAlignment="1">
      <alignment horizontal="center" vertical="center"/>
    </xf>
    <xf numFmtId="10" fontId="203" fillId="0" borderId="0" xfId="2" applyNumberFormat="1" applyFont="1" applyBorder="1" applyAlignment="1">
      <alignment horizontal="center" vertical="center"/>
    </xf>
    <xf numFmtId="2" fontId="17" fillId="0" borderId="0" xfId="1" applyNumberFormat="1" applyFont="1" applyFill="1" applyBorder="1" applyAlignment="1">
      <alignment horizontal="center" vertical="center" wrapText="1"/>
    </xf>
    <xf numFmtId="10" fontId="103" fillId="0" borderId="0" xfId="2" applyNumberFormat="1" applyFont="1" applyFill="1" applyBorder="1" applyAlignment="1">
      <alignment horizontal="left" vertical="center"/>
    </xf>
    <xf numFmtId="10" fontId="169" fillId="0" borderId="0" xfId="2" applyNumberFormat="1" applyFont="1" applyFill="1" applyBorder="1" applyAlignment="1">
      <alignment horizontal="center" vertical="center"/>
    </xf>
    <xf numFmtId="164" fontId="159" fillId="0" borderId="0" xfId="0" applyNumberFormat="1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8" fillId="0" borderId="0" xfId="0" applyFont="1" applyAlignment="1">
      <alignment vertical="center"/>
    </xf>
    <xf numFmtId="10" fontId="158" fillId="0" borderId="0" xfId="2" applyNumberFormat="1" applyFont="1" applyFill="1" applyBorder="1" applyAlignment="1">
      <alignment horizontal="center" vertical="center" wrapText="1"/>
    </xf>
    <xf numFmtId="0" fontId="159" fillId="0" borderId="0" xfId="1" applyNumberFormat="1" applyFont="1" applyFill="1" applyBorder="1" applyAlignment="1">
      <alignment horizontal="center" vertical="center"/>
    </xf>
    <xf numFmtId="10" fontId="159" fillId="0" borderId="0" xfId="2" applyNumberFormat="1" applyFont="1" applyFill="1" applyBorder="1" applyAlignment="1">
      <alignment horizontal="center" vertical="center"/>
    </xf>
    <xf numFmtId="1" fontId="159" fillId="0" borderId="0" xfId="1" applyNumberFormat="1" applyFont="1" applyFill="1" applyBorder="1" applyAlignment="1">
      <alignment horizontal="center" vertical="center"/>
    </xf>
    <xf numFmtId="0" fontId="204" fillId="13" borderId="0" xfId="0" applyFont="1" applyFill="1" applyAlignment="1">
      <alignment horizontal="center" vertical="center"/>
    </xf>
    <xf numFmtId="0" fontId="110" fillId="3" borderId="0" xfId="0" applyFont="1" applyFill="1" applyAlignment="1">
      <alignment horizontal="center" vertical="center"/>
    </xf>
    <xf numFmtId="2" fontId="159" fillId="20" borderId="0" xfId="1" applyNumberFormat="1" applyFont="1" applyFill="1" applyBorder="1" applyAlignment="1">
      <alignment horizontal="center" vertical="center"/>
    </xf>
    <xf numFmtId="10" fontId="159" fillId="20" borderId="0" xfId="2" applyNumberFormat="1" applyFont="1" applyFill="1" applyBorder="1" applyAlignment="1">
      <alignment horizontal="center" vertical="center"/>
    </xf>
    <xf numFmtId="2" fontId="159" fillId="0" borderId="0" xfId="1" applyNumberFormat="1" applyFont="1" applyFill="1" applyAlignment="1">
      <alignment horizontal="center" vertical="center"/>
    </xf>
    <xf numFmtId="2" fontId="159" fillId="20" borderId="0" xfId="1" applyNumberFormat="1" applyFont="1" applyFill="1" applyAlignment="1">
      <alignment horizontal="center" vertical="center"/>
    </xf>
    <xf numFmtId="2" fontId="205" fillId="20" borderId="0" xfId="1" applyNumberFormat="1" applyFont="1" applyFill="1" applyAlignment="1">
      <alignment horizontal="center" vertical="center"/>
    </xf>
    <xf numFmtId="2" fontId="159" fillId="17" borderId="0" xfId="1" applyNumberFormat="1" applyFont="1" applyFill="1" applyAlignment="1">
      <alignment horizontal="center" vertical="center"/>
    </xf>
    <xf numFmtId="2" fontId="110" fillId="17" borderId="0" xfId="1" applyNumberFormat="1" applyFont="1" applyFill="1" applyAlignment="1">
      <alignment horizontal="center" vertical="center"/>
    </xf>
    <xf numFmtId="2" fontId="110" fillId="0" borderId="0" xfId="1" applyNumberFormat="1" applyFont="1" applyFill="1" applyAlignment="1">
      <alignment horizontal="center" vertical="center"/>
    </xf>
    <xf numFmtId="2" fontId="196" fillId="0" borderId="0" xfId="1" applyNumberFormat="1" applyFont="1" applyFill="1" applyAlignment="1">
      <alignment horizontal="center" vertical="center"/>
    </xf>
    <xf numFmtId="3" fontId="159" fillId="0" borderId="0" xfId="1" applyNumberFormat="1" applyFont="1" applyFill="1" applyAlignment="1">
      <alignment horizontal="center" vertical="center"/>
    </xf>
    <xf numFmtId="1" fontId="159" fillId="0" borderId="0" xfId="1" applyNumberFormat="1" applyFont="1" applyFill="1" applyAlignment="1">
      <alignment horizontal="center" vertical="center"/>
    </xf>
    <xf numFmtId="3" fontId="159" fillId="17" borderId="0" xfId="1" applyNumberFormat="1" applyFont="1" applyFill="1" applyAlignment="1">
      <alignment horizontal="center" vertical="center"/>
    </xf>
    <xf numFmtId="9" fontId="158" fillId="0" borderId="0" xfId="1" applyNumberFormat="1" applyFont="1" applyFill="1" applyAlignment="1">
      <alignment horizontal="center" vertical="center"/>
    </xf>
    <xf numFmtId="9" fontId="110" fillId="17" borderId="0" xfId="1" applyNumberFormat="1" applyFont="1" applyFill="1" applyAlignment="1">
      <alignment horizontal="center" vertical="center"/>
    </xf>
    <xf numFmtId="14" fontId="158" fillId="0" borderId="0" xfId="1" applyNumberFormat="1" applyFont="1" applyFill="1" applyAlignment="1">
      <alignment horizontal="center" vertical="center"/>
    </xf>
    <xf numFmtId="10" fontId="158" fillId="0" borderId="0" xfId="1" applyNumberFormat="1" applyFont="1" applyFill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9" fontId="110" fillId="0" borderId="0" xfId="1" applyNumberFormat="1" applyFont="1" applyFill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207" fillId="0" borderId="2" xfId="0" applyFont="1" applyBorder="1" applyAlignment="1">
      <alignment horizontal="right" vertical="center"/>
    </xf>
    <xf numFmtId="9" fontId="207" fillId="0" borderId="2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168" fontId="208" fillId="0" borderId="0" xfId="0" applyNumberFormat="1" applyFont="1" applyAlignment="1">
      <alignment horizontal="center" vertical="center"/>
    </xf>
    <xf numFmtId="10" fontId="56" fillId="0" borderId="0" xfId="2" applyNumberFormat="1" applyFont="1" applyFill="1" applyBorder="1" applyAlignment="1">
      <alignment horizontal="center" vertical="center" wrapText="1"/>
    </xf>
    <xf numFmtId="10" fontId="56" fillId="0" borderId="0" xfId="2" applyNumberFormat="1" applyFont="1" applyFill="1" applyBorder="1" applyAlignment="1">
      <alignment horizontal="center" vertical="center"/>
    </xf>
    <xf numFmtId="10" fontId="57" fillId="0" borderId="0" xfId="2" applyNumberFormat="1" applyFont="1" applyFill="1" applyBorder="1" applyAlignment="1">
      <alignment horizontal="center" vertical="center"/>
    </xf>
    <xf numFmtId="168" fontId="159" fillId="0" borderId="0" xfId="0" applyNumberFormat="1" applyFont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2" fontId="57" fillId="0" borderId="0" xfId="2" applyNumberFormat="1" applyFont="1" applyFill="1" applyBorder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1" fontId="84" fillId="0" borderId="0" xfId="0" applyNumberFormat="1" applyFont="1" applyAlignment="1">
      <alignment horizontal="center" vertical="center"/>
    </xf>
    <xf numFmtId="1" fontId="84" fillId="0" borderId="0" xfId="0" applyNumberFormat="1" applyFont="1" applyAlignment="1">
      <alignment vertical="center"/>
    </xf>
    <xf numFmtId="10" fontId="84" fillId="0" borderId="0" xfId="2" applyNumberFormat="1" applyFont="1" applyFill="1" applyBorder="1" applyAlignment="1">
      <alignment horizontal="center" vertical="center" wrapText="1"/>
    </xf>
    <xf numFmtId="0" fontId="209" fillId="0" borderId="0" xfId="0" applyFont="1" applyAlignment="1">
      <alignment horizontal="left" vertical="center"/>
    </xf>
    <xf numFmtId="0" fontId="47" fillId="0" borderId="0" xfId="1" applyNumberFormat="1" applyFont="1" applyFill="1" applyBorder="1" applyAlignment="1">
      <alignment horizontal="center" vertical="center"/>
    </xf>
    <xf numFmtId="10" fontId="47" fillId="0" borderId="0" xfId="2" applyNumberFormat="1" applyFont="1" applyFill="1" applyBorder="1" applyAlignment="1">
      <alignment horizontal="center" vertical="center"/>
    </xf>
    <xf numFmtId="1" fontId="47" fillId="0" borderId="0" xfId="1" applyNumberFormat="1" applyFont="1" applyFill="1" applyBorder="1" applyAlignment="1">
      <alignment horizontal="center" vertical="center"/>
    </xf>
    <xf numFmtId="0" fontId="84" fillId="13" borderId="0" xfId="0" applyFont="1" applyFill="1" applyAlignment="1">
      <alignment horizontal="left" vertical="center"/>
    </xf>
    <xf numFmtId="1" fontId="209" fillId="3" borderId="0" xfId="0" applyNumberFormat="1" applyFont="1" applyFill="1" applyAlignment="1">
      <alignment horizontal="left" vertical="center"/>
    </xf>
    <xf numFmtId="1" fontId="47" fillId="20" borderId="0" xfId="1" applyNumberFormat="1" applyFont="1" applyFill="1" applyBorder="1" applyAlignment="1">
      <alignment horizontal="center" vertical="center"/>
    </xf>
    <xf numFmtId="10" fontId="47" fillId="20" borderId="0" xfId="2" applyNumberFormat="1" applyFont="1" applyFill="1" applyBorder="1" applyAlignment="1">
      <alignment horizontal="center" vertical="center"/>
    </xf>
    <xf numFmtId="2" fontId="47" fillId="20" borderId="0" xfId="1" applyNumberFormat="1" applyFont="1" applyFill="1" applyBorder="1" applyAlignment="1">
      <alignment horizontal="center" vertical="center"/>
    </xf>
    <xf numFmtId="2" fontId="47" fillId="0" borderId="0" xfId="1" applyNumberFormat="1" applyFont="1" applyFill="1" applyAlignment="1">
      <alignment horizontal="center" vertical="center"/>
    </xf>
    <xf numFmtId="2" fontId="47" fillId="20" borderId="0" xfId="1" applyNumberFormat="1" applyFont="1" applyFill="1" applyAlignment="1">
      <alignment horizontal="center" vertical="center"/>
    </xf>
    <xf numFmtId="2" fontId="210" fillId="20" borderId="0" xfId="1" applyNumberFormat="1" applyFont="1" applyFill="1" applyAlignment="1">
      <alignment horizontal="center" vertical="center"/>
    </xf>
    <xf numFmtId="2" fontId="47" fillId="17" borderId="0" xfId="1" applyNumberFormat="1" applyFont="1" applyFill="1" applyAlignment="1">
      <alignment horizontal="center" vertical="center"/>
    </xf>
    <xf numFmtId="2" fontId="209" fillId="17" borderId="0" xfId="1" applyNumberFormat="1" applyFont="1" applyFill="1" applyAlignment="1">
      <alignment horizontal="center" vertical="center"/>
    </xf>
    <xf numFmtId="2" fontId="209" fillId="0" borderId="0" xfId="1" applyNumberFormat="1" applyFont="1" applyFill="1" applyAlignment="1">
      <alignment horizontal="center" vertical="center"/>
    </xf>
    <xf numFmtId="3" fontId="47" fillId="0" borderId="0" xfId="1" applyNumberFormat="1" applyFont="1" applyFill="1" applyAlignment="1">
      <alignment horizontal="center" vertical="center"/>
    </xf>
    <xf numFmtId="1" fontId="47" fillId="0" borderId="0" xfId="1" applyNumberFormat="1" applyFont="1" applyFill="1" applyAlignment="1">
      <alignment horizontal="center" vertical="center"/>
    </xf>
    <xf numFmtId="3" fontId="47" fillId="17" borderId="0" xfId="1" applyNumberFormat="1" applyFont="1" applyFill="1" applyAlignment="1">
      <alignment horizontal="center" vertical="center"/>
    </xf>
    <xf numFmtId="9" fontId="84" fillId="0" borderId="0" xfId="1" applyNumberFormat="1" applyFont="1" applyFill="1" applyAlignment="1">
      <alignment horizontal="center" vertical="center"/>
    </xf>
    <xf numFmtId="9" fontId="209" fillId="17" borderId="0" xfId="1" applyNumberFormat="1" applyFont="1" applyFill="1" applyAlignment="1">
      <alignment horizontal="center" vertical="center"/>
    </xf>
    <xf numFmtId="10" fontId="84" fillId="0" borderId="0" xfId="1" applyNumberFormat="1" applyFont="1" applyFill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9" fontId="209" fillId="0" borderId="0" xfId="1" applyNumberFormat="1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14" fillId="0" borderId="2" xfId="0" applyFont="1" applyBorder="1" applyAlignment="1">
      <alignment horizontal="right" vertical="center"/>
    </xf>
    <xf numFmtId="9" fontId="214" fillId="0" borderId="2" xfId="0" applyNumberFormat="1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65" fillId="0" borderId="29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 wrapText="1"/>
    </xf>
    <xf numFmtId="0" fontId="65" fillId="0" borderId="31" xfId="0" applyFont="1" applyBorder="1" applyAlignment="1">
      <alignment horizontal="center" vertical="center"/>
    </xf>
    <xf numFmtId="0" fontId="90" fillId="0" borderId="18" xfId="0" applyFont="1" applyBorder="1" applyAlignment="1">
      <alignment horizontal="center" vertical="center" wrapText="1"/>
    </xf>
    <xf numFmtId="0" fontId="30" fillId="0" borderId="18" xfId="1" applyNumberFormat="1" applyFont="1" applyFill="1" applyBorder="1" applyAlignment="1">
      <alignment horizontal="center" vertical="center" wrapText="1"/>
    </xf>
    <xf numFmtId="2" fontId="30" fillId="0" borderId="18" xfId="1" applyNumberFormat="1" applyFont="1" applyFill="1" applyBorder="1" applyAlignment="1">
      <alignment horizontal="center" vertical="center" wrapText="1"/>
    </xf>
    <xf numFmtId="165" fontId="30" fillId="0" borderId="18" xfId="1" applyNumberFormat="1" applyFont="1" applyFill="1" applyBorder="1" applyAlignment="1">
      <alignment horizontal="center" vertical="center" wrapText="1"/>
    </xf>
    <xf numFmtId="0" fontId="158" fillId="13" borderId="18" xfId="0" applyFont="1" applyFill="1" applyBorder="1" applyAlignment="1">
      <alignment horizontal="center" vertical="center" wrapText="1"/>
    </xf>
    <xf numFmtId="0" fontId="90" fillId="3" borderId="18" xfId="0" applyFont="1" applyFill="1" applyBorder="1" applyAlignment="1">
      <alignment horizontal="center" vertical="center" wrapText="1"/>
    </xf>
    <xf numFmtId="2" fontId="30" fillId="20" borderId="20" xfId="1" applyNumberFormat="1" applyFont="1" applyFill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left" vertical="center"/>
    </xf>
    <xf numFmtId="0" fontId="90" fillId="0" borderId="60" xfId="0" applyFont="1" applyBorder="1" applyAlignment="1">
      <alignment horizontal="center" vertical="center" wrapText="1"/>
    </xf>
    <xf numFmtId="0" fontId="30" fillId="0" borderId="60" xfId="1" applyNumberFormat="1" applyFont="1" applyFill="1" applyBorder="1" applyAlignment="1">
      <alignment horizontal="center" vertical="center" wrapText="1"/>
    </xf>
    <xf numFmtId="2" fontId="30" fillId="0" borderId="60" xfId="1" applyNumberFormat="1" applyFont="1" applyFill="1" applyBorder="1" applyAlignment="1">
      <alignment horizontal="center" vertical="center" wrapText="1"/>
    </xf>
    <xf numFmtId="165" fontId="30" fillId="0" borderId="60" xfId="1" applyNumberFormat="1" applyFont="1" applyFill="1" applyBorder="1" applyAlignment="1">
      <alignment horizontal="center" vertical="center" wrapText="1"/>
    </xf>
    <xf numFmtId="0" fontId="158" fillId="13" borderId="60" xfId="0" applyFont="1" applyFill="1" applyBorder="1" applyAlignment="1">
      <alignment horizontal="center" vertical="center" wrapText="1"/>
    </xf>
    <xf numFmtId="0" fontId="90" fillId="3" borderId="6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1" fontId="14" fillId="0" borderId="2" xfId="0" applyNumberFormat="1" applyFont="1" applyBorder="1" applyAlignment="1">
      <alignment vertical="center"/>
    </xf>
    <xf numFmtId="1" fontId="14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2" fontId="17" fillId="0" borderId="2" xfId="1" applyNumberFormat="1" applyFont="1" applyFill="1" applyBorder="1" applyAlignment="1">
      <alignment horizontal="center" vertical="center"/>
    </xf>
    <xf numFmtId="165" fontId="18" fillId="0" borderId="2" xfId="1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left" vertical="center"/>
    </xf>
    <xf numFmtId="165" fontId="20" fillId="3" borderId="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9" fontId="29" fillId="0" borderId="0" xfId="0" applyNumberFormat="1" applyFont="1" applyAlignment="1">
      <alignment vertical="center"/>
    </xf>
    <xf numFmtId="2" fontId="17" fillId="0" borderId="0" xfId="1" applyNumberFormat="1" applyFont="1" applyFill="1" applyBorder="1" applyAlignment="1">
      <alignment horizontal="center" vertical="center" wrapText="1"/>
    </xf>
    <xf numFmtId="168" fontId="14" fillId="0" borderId="0" xfId="0" applyNumberFormat="1" applyFont="1" applyAlignment="1">
      <alignment horizontal="center" vertical="center"/>
    </xf>
    <xf numFmtId="1" fontId="18" fillId="0" borderId="0" xfId="1" applyNumberFormat="1" applyFont="1" applyFill="1" applyBorder="1" applyAlignment="1">
      <alignment horizontal="center" vertical="center"/>
    </xf>
    <xf numFmtId="2" fontId="15" fillId="0" borderId="0" xfId="1" applyNumberFormat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/>
    </xf>
    <xf numFmtId="2" fontId="12" fillId="0" borderId="0" xfId="1" applyNumberFormat="1" applyFont="1" applyFill="1" applyBorder="1" applyAlignment="1">
      <alignment horizontal="center" vertical="center"/>
    </xf>
    <xf numFmtId="1" fontId="12" fillId="0" borderId="0" xfId="1" applyNumberFormat="1" applyFont="1" applyFill="1" applyBorder="1" applyAlignment="1">
      <alignment horizontal="center" vertical="center"/>
    </xf>
    <xf numFmtId="168" fontId="12" fillId="0" borderId="0" xfId="1" applyNumberFormat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9" fontId="30" fillId="0" borderId="0" xfId="0" applyNumberFormat="1" applyFont="1" applyAlignment="1">
      <alignment vertical="center"/>
    </xf>
    <xf numFmtId="168" fontId="14" fillId="0" borderId="2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2" fontId="14" fillId="0" borderId="0" xfId="1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" fontId="18" fillId="20" borderId="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2" fontId="119" fillId="0" borderId="0" xfId="1" applyNumberFormat="1" applyFont="1" applyFill="1" applyAlignment="1">
      <alignment horizontal="center" vertical="center"/>
    </xf>
    <xf numFmtId="0" fontId="18" fillId="17" borderId="0" xfId="1" applyNumberFormat="1" applyFont="1" applyFill="1" applyAlignment="1">
      <alignment horizontal="center" vertical="center"/>
    </xf>
    <xf numFmtId="2" fontId="17" fillId="20" borderId="0" xfId="1" applyNumberFormat="1" applyFont="1" applyFill="1" applyAlignment="1">
      <alignment horizontal="center" vertical="center"/>
    </xf>
    <xf numFmtId="2" fontId="15" fillId="8" borderId="0" xfId="1" applyNumberFormat="1" applyFont="1" applyFill="1" applyAlignment="1">
      <alignment horizontal="center" vertical="center"/>
    </xf>
    <xf numFmtId="3" fontId="12" fillId="17" borderId="0" xfId="1" applyNumberFormat="1" applyFont="1" applyFill="1" applyAlignment="1">
      <alignment horizontal="center" vertical="center"/>
    </xf>
    <xf numFmtId="2" fontId="12" fillId="24" borderId="0" xfId="1" applyNumberFormat="1" applyFont="1" applyFill="1" applyAlignment="1">
      <alignment horizontal="center" vertical="center"/>
    </xf>
    <xf numFmtId="1" fontId="12" fillId="17" borderId="0" xfId="1" applyNumberFormat="1" applyFont="1" applyFill="1" applyAlignment="1">
      <alignment horizontal="center" vertical="center"/>
    </xf>
  </cellXfs>
  <cellStyles count="8">
    <cellStyle name="Currency" xfId="1" builtinId="4"/>
    <cellStyle name="Currency 2" xfId="6" xr:uid="{0E9E3D74-5ADC-4DC1-9FCA-A4388693985B}"/>
    <cellStyle name="Normal" xfId="0" builtinId="0"/>
    <cellStyle name="Normal 10" xfId="5" xr:uid="{0FD90A22-718C-4AF2-A28B-449F88136157}"/>
    <cellStyle name="Normal 14" xfId="4" xr:uid="{92D076F2-75E8-472B-A6AB-7E61E1C7109D}"/>
    <cellStyle name="Normal 6" xfId="7" xr:uid="{0F5B4E44-D0E8-4181-A2B2-CE1942220340}"/>
    <cellStyle name="Normal 8" xfId="3" xr:uid="{A79F26AF-FAE2-4347-B8C3-E79CA82C7F8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43454396610504E-2"/>
          <c:y val="0.21234747689149605"/>
          <c:w val="0.91342186040304285"/>
          <c:h val="0.627325506749169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'KTL     '!$BO$221:$BO$268</c:f>
              <c:strCache>
                <c:ptCount val="36"/>
                <c:pt idx="0">
                  <c:v>L-01</c:v>
                </c:pt>
                <c:pt idx="1">
                  <c:v>L-02</c:v>
                </c:pt>
                <c:pt idx="2">
                  <c:v>L-03</c:v>
                </c:pt>
                <c:pt idx="3">
                  <c:v>L-04</c:v>
                </c:pt>
                <c:pt idx="4">
                  <c:v>L-05</c:v>
                </c:pt>
                <c:pt idx="5">
                  <c:v>L-06</c:v>
                </c:pt>
                <c:pt idx="6">
                  <c:v>L-07</c:v>
                </c:pt>
                <c:pt idx="7">
                  <c:v>L-08</c:v>
                </c:pt>
                <c:pt idx="8">
                  <c:v>L-10</c:v>
                </c:pt>
                <c:pt idx="9">
                  <c:v>L-11</c:v>
                </c:pt>
                <c:pt idx="10">
                  <c:v>L-12</c:v>
                </c:pt>
                <c:pt idx="11">
                  <c:v>L-13</c:v>
                </c:pt>
                <c:pt idx="12">
                  <c:v>L-14</c:v>
                </c:pt>
                <c:pt idx="13">
                  <c:v>L-16</c:v>
                </c:pt>
                <c:pt idx="14">
                  <c:v>L-17</c:v>
                </c:pt>
                <c:pt idx="15">
                  <c:v>L-18</c:v>
                </c:pt>
                <c:pt idx="16">
                  <c:v>L-20</c:v>
                </c:pt>
                <c:pt idx="17">
                  <c:v>L-21</c:v>
                </c:pt>
                <c:pt idx="18">
                  <c:v>L-22</c:v>
                </c:pt>
                <c:pt idx="19">
                  <c:v>L-24</c:v>
                </c:pt>
                <c:pt idx="20">
                  <c:v>L-25</c:v>
                </c:pt>
                <c:pt idx="21">
                  <c:v>L-26</c:v>
                </c:pt>
                <c:pt idx="22">
                  <c:v>L-27</c:v>
                </c:pt>
                <c:pt idx="23">
                  <c:v>L-28</c:v>
                </c:pt>
                <c:pt idx="24">
                  <c:v>L-29</c:v>
                </c:pt>
                <c:pt idx="25">
                  <c:v>L-30</c:v>
                </c:pt>
                <c:pt idx="26">
                  <c:v>L-31</c:v>
                </c:pt>
                <c:pt idx="27">
                  <c:v>L-32</c:v>
                </c:pt>
                <c:pt idx="28">
                  <c:v>L-33</c:v>
                </c:pt>
                <c:pt idx="29">
                  <c:v>L-34</c:v>
                </c:pt>
                <c:pt idx="30">
                  <c:v>L-35</c:v>
                </c:pt>
                <c:pt idx="31">
                  <c:v>L-36</c:v>
                </c:pt>
                <c:pt idx="32">
                  <c:v>L-37</c:v>
                </c:pt>
                <c:pt idx="33">
                  <c:v>L-38</c:v>
                </c:pt>
                <c:pt idx="34">
                  <c:v>L-39</c:v>
                </c:pt>
                <c:pt idx="35">
                  <c:v>L-40</c:v>
                </c:pt>
              </c:strCache>
            </c:strRef>
          </c:cat>
          <c:val>
            <c:numRef>
              <c:f>'KTL     '!$BP$221:$BP$268</c:f>
              <c:numCache>
                <c:formatCode>0%</c:formatCode>
                <c:ptCount val="36"/>
                <c:pt idx="0">
                  <c:v>0.75468609865470859</c:v>
                </c:pt>
                <c:pt idx="1">
                  <c:v>0.85952941176470588</c:v>
                </c:pt>
                <c:pt idx="2">
                  <c:v>0.64145294855708912</c:v>
                </c:pt>
                <c:pt idx="3">
                  <c:v>8.5567010309278352E-2</c:v>
                </c:pt>
                <c:pt idx="4">
                  <c:v>0.42452853881278535</c:v>
                </c:pt>
                <c:pt idx="5">
                  <c:v>0.23868839634941325</c:v>
                </c:pt>
                <c:pt idx="6">
                  <c:v>0.54632159624413146</c:v>
                </c:pt>
                <c:pt idx="7">
                  <c:v>0.77913903743315516</c:v>
                </c:pt>
                <c:pt idx="8">
                  <c:v>0.69545969498910676</c:v>
                </c:pt>
                <c:pt idx="9">
                  <c:v>0.61327320261437912</c:v>
                </c:pt>
                <c:pt idx="10">
                  <c:v>0.67480942480942474</c:v>
                </c:pt>
                <c:pt idx="11">
                  <c:v>0.48188383045525901</c:v>
                </c:pt>
                <c:pt idx="12">
                  <c:v>0.59692992644212162</c:v>
                </c:pt>
                <c:pt idx="13">
                  <c:v>0.44419250645994829</c:v>
                </c:pt>
                <c:pt idx="14">
                  <c:v>0.68585489599188221</c:v>
                </c:pt>
                <c:pt idx="15">
                  <c:v>0.70925247902364608</c:v>
                </c:pt>
                <c:pt idx="16">
                  <c:v>0.69645543534260679</c:v>
                </c:pt>
                <c:pt idx="17">
                  <c:v>0.66550520833333338</c:v>
                </c:pt>
                <c:pt idx="18">
                  <c:v>0.50400287976961844</c:v>
                </c:pt>
                <c:pt idx="19">
                  <c:v>0.88831934731934725</c:v>
                </c:pt>
                <c:pt idx="20">
                  <c:v>0.76542637540453073</c:v>
                </c:pt>
                <c:pt idx="21">
                  <c:v>0.58895687645687644</c:v>
                </c:pt>
                <c:pt idx="22">
                  <c:v>0.82132499999999997</c:v>
                </c:pt>
                <c:pt idx="23">
                  <c:v>0.27272307692307685</c:v>
                </c:pt>
                <c:pt idx="24">
                  <c:v>0.40692640692640691</c:v>
                </c:pt>
                <c:pt idx="25">
                  <c:v>0.9302083333333333</c:v>
                </c:pt>
                <c:pt idx="26">
                  <c:v>0.52380952380952372</c:v>
                </c:pt>
                <c:pt idx="27">
                  <c:v>0.62919642857142855</c:v>
                </c:pt>
                <c:pt idx="28">
                  <c:v>0.39533670033670026</c:v>
                </c:pt>
                <c:pt idx="29">
                  <c:v>0.74563184079601996</c:v>
                </c:pt>
                <c:pt idx="30">
                  <c:v>0.95437575757575766</c:v>
                </c:pt>
                <c:pt idx="31">
                  <c:v>0.72535588723051414</c:v>
                </c:pt>
                <c:pt idx="32">
                  <c:v>0.4149268018018018</c:v>
                </c:pt>
                <c:pt idx="33">
                  <c:v>8.249999999999999E-2</c:v>
                </c:pt>
                <c:pt idx="34">
                  <c:v>0.61665277777777783</c:v>
                </c:pt>
                <c:pt idx="35">
                  <c:v>0.69188405797101449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998-ABEA-FC0A2CD2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92"/>
        <c:axId val="115483648"/>
        <c:axId val="85312064"/>
      </c:barChart>
      <c:catAx>
        <c:axId val="1154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2000"/>
            </a:pPr>
            <a:endParaRPr lang="en-US"/>
          </a:p>
        </c:txPr>
        <c:crossAx val="85312064"/>
        <c:crosses val="autoZero"/>
        <c:auto val="1"/>
        <c:lblAlgn val="ctr"/>
        <c:lblOffset val="100"/>
        <c:noMultiLvlLbl val="0"/>
      </c:catAx>
      <c:valAx>
        <c:axId val="853120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800"/>
            </a:pPr>
            <a:endParaRPr lang="en-US"/>
          </a:p>
        </c:txPr>
        <c:crossAx val="115483648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solidFill>
        <a:schemeClr val="tx2">
          <a:lumMod val="60000"/>
          <a:lumOff val="40000"/>
        </a:schemeClr>
      </a:solidFill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6122296814515"/>
          <c:y val="0.13491134472905128"/>
          <c:w val="0.86187705811679949"/>
          <c:h val="0.7275806743777687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/>
            </a:solidFill>
            <a:ln>
              <a:solidFill>
                <a:schemeClr val="accent1">
                  <a:alpha val="99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3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'KTL     '!$BM$193:$BM$196</c:f>
              <c:numCache>
                <c:formatCode>0%</c:formatCode>
                <c:ptCount val="4"/>
                <c:pt idx="0">
                  <c:v>0.56559280321285144</c:v>
                </c:pt>
                <c:pt idx="1">
                  <c:v>0.61905704546916196</c:v>
                </c:pt>
                <c:pt idx="2">
                  <c:v>0.63304695071010841</c:v>
                </c:pt>
                <c:pt idx="3">
                  <c:v>0.5858600273047353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37E-95BB-ECE01370E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5787776"/>
        <c:axId val="85312640"/>
      </c:barChart>
      <c:catAx>
        <c:axId val="115787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85312640"/>
        <c:crosses val="autoZero"/>
        <c:auto val="1"/>
        <c:lblAlgn val="ctr"/>
        <c:lblOffset val="100"/>
        <c:noMultiLvlLbl val="0"/>
      </c:catAx>
      <c:valAx>
        <c:axId val="853126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15787776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191</xdr:row>
      <xdr:rowOff>130736</xdr:rowOff>
    </xdr:from>
    <xdr:to>
      <xdr:col>60</xdr:col>
      <xdr:colOff>31751</xdr:colOff>
      <xdr:row>204</xdr:row>
      <xdr:rowOff>190501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E6B19735-81C0-4ED7-ADDE-91C0A0E7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127902</xdr:colOff>
      <xdr:row>0</xdr:row>
      <xdr:rowOff>179613</xdr:rowOff>
    </xdr:from>
    <xdr:to>
      <xdr:col>1</xdr:col>
      <xdr:colOff>694185</xdr:colOff>
      <xdr:row>3</xdr:row>
      <xdr:rowOff>33876</xdr:rowOff>
    </xdr:to>
    <xdr:pic>
      <xdr:nvPicPr>
        <xdr:cNvPr id="3" name="Picture 2" descr="Purbani Logo.png">
          <a:extLst>
            <a:ext uri="{FF2B5EF4-FFF2-40B4-BE49-F238E27FC236}">
              <a16:creationId xmlns:a16="http://schemas.microsoft.com/office/drawing/2014/main" id="{78E9A2D4-6DFA-4BD4-99A8-9CDDD40E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902" y="179613"/>
          <a:ext cx="1544183" cy="94646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62</xdr:col>
      <xdr:colOff>285751</xdr:colOff>
      <xdr:row>191</xdr:row>
      <xdr:rowOff>114301</xdr:rowOff>
    </xdr:from>
    <xdr:to>
      <xdr:col>65</xdr:col>
      <xdr:colOff>628650</xdr:colOff>
      <xdr:row>204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C10A1-350B-40AC-B6B3-59A06E49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198</xdr:row>
      <xdr:rowOff>95250</xdr:rowOff>
    </xdr:from>
    <xdr:to>
      <xdr:col>55</xdr:col>
      <xdr:colOff>457200</xdr:colOff>
      <xdr:row>198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804E642-C3A3-48F7-A21E-D6D948EC509A}"/>
            </a:ext>
          </a:extLst>
        </xdr:cNvPr>
        <xdr:cNvCxnSpPr/>
      </xdr:nvCxnSpPr>
      <xdr:spPr>
        <a:xfrm>
          <a:off x="19094450" y="31915100"/>
          <a:ext cx="250698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%20of%2002.01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L     "/>
      <sheetName val="Monthly Summary"/>
      <sheetName val="Yearly Summary"/>
      <sheetName val="Manpower Allocation.."/>
      <sheetName val="MIS Summary"/>
      <sheetName val="Line Wise Summary"/>
      <sheetName val="Short Leave"/>
      <sheetName val="TGT Summary "/>
      <sheetName val="CM Earning"/>
      <sheetName val="Learning Curve"/>
      <sheetName val="CM Earing Summary"/>
      <sheetName val="U-1"/>
    </sheetNames>
    <sheetDataSet>
      <sheetData sheetId="0">
        <row r="193">
          <cell r="BM193">
            <v>0.56559280321285144</v>
          </cell>
        </row>
        <row r="194">
          <cell r="BM194">
            <v>0.61905704546916196</v>
          </cell>
        </row>
        <row r="195">
          <cell r="BM195">
            <v>0.63304695071010841</v>
          </cell>
        </row>
        <row r="196">
          <cell r="BM196">
            <v>0.5858600273047353</v>
          </cell>
        </row>
        <row r="221">
          <cell r="BO221" t="str">
            <v>L-01</v>
          </cell>
          <cell r="BP221">
            <v>0.75468609865470859</v>
          </cell>
        </row>
        <row r="222">
          <cell r="BO222" t="str">
            <v>L-02</v>
          </cell>
          <cell r="BP222">
            <v>0.85952941176470588</v>
          </cell>
        </row>
        <row r="223">
          <cell r="BO223" t="str">
            <v>L-03</v>
          </cell>
          <cell r="BP223">
            <v>0.64145294855708912</v>
          </cell>
        </row>
        <row r="224">
          <cell r="BO224" t="str">
            <v>L-04</v>
          </cell>
          <cell r="BP224">
            <v>8.5567010309278352E-2</v>
          </cell>
        </row>
        <row r="225">
          <cell r="BO225" t="str">
            <v>L-05</v>
          </cell>
          <cell r="BP225">
            <v>0.42452853881278535</v>
          </cell>
        </row>
        <row r="226">
          <cell r="BO226" t="str">
            <v>L-06</v>
          </cell>
          <cell r="BP226">
            <v>0.23868839634941325</v>
          </cell>
        </row>
        <row r="227">
          <cell r="BO227" t="str">
            <v>L-07</v>
          </cell>
          <cell r="BP227">
            <v>0.54632159624413146</v>
          </cell>
        </row>
        <row r="228">
          <cell r="BO228" t="str">
            <v>L-08</v>
          </cell>
          <cell r="BP228">
            <v>0.77913903743315516</v>
          </cell>
        </row>
        <row r="229">
          <cell r="BO229" t="str">
            <v>L-09</v>
          </cell>
          <cell r="BP229" t="e">
            <v>#DIV/0!</v>
          </cell>
        </row>
        <row r="230">
          <cell r="BO230" t="str">
            <v>L-10</v>
          </cell>
          <cell r="BP230">
            <v>0.69545969498910676</v>
          </cell>
        </row>
        <row r="231">
          <cell r="BO231">
            <v>0</v>
          </cell>
          <cell r="BP231" t="e">
            <v>#DIV/0!</v>
          </cell>
        </row>
        <row r="232">
          <cell r="BO232" t="str">
            <v>L-11</v>
          </cell>
          <cell r="BP232">
            <v>0.61327320261437912</v>
          </cell>
        </row>
        <row r="233">
          <cell r="BO233" t="str">
            <v>L-12</v>
          </cell>
          <cell r="BP233">
            <v>0.67480942480942474</v>
          </cell>
        </row>
        <row r="234">
          <cell r="BO234" t="str">
            <v>L-13</v>
          </cell>
          <cell r="BP234">
            <v>0.48188383045525901</v>
          </cell>
        </row>
        <row r="235">
          <cell r="BO235" t="str">
            <v>L-14</v>
          </cell>
          <cell r="BP235">
            <v>0.59692992644212162</v>
          </cell>
        </row>
        <row r="236">
          <cell r="BO236" t="str">
            <v>L-15</v>
          </cell>
          <cell r="BP236" t="e">
            <v>#DIV/0!</v>
          </cell>
        </row>
        <row r="237">
          <cell r="BO237" t="str">
            <v>L-16</v>
          </cell>
          <cell r="BP237">
            <v>0.44419250645994829</v>
          </cell>
        </row>
        <row r="238">
          <cell r="BO238" t="str">
            <v>L-17</v>
          </cell>
          <cell r="BP238">
            <v>0.68585489599188221</v>
          </cell>
        </row>
        <row r="239">
          <cell r="BO239" t="str">
            <v>L-18</v>
          </cell>
          <cell r="BP239">
            <v>0.70925247902364608</v>
          </cell>
        </row>
        <row r="240">
          <cell r="BO240" t="str">
            <v>L-19</v>
          </cell>
          <cell r="BP240" t="e">
            <v>#DIV/0!</v>
          </cell>
        </row>
        <row r="241">
          <cell r="BO241" t="str">
            <v>L-20</v>
          </cell>
          <cell r="BP241">
            <v>0.69645543534260679</v>
          </cell>
        </row>
        <row r="242">
          <cell r="BO242">
            <v>0</v>
          </cell>
          <cell r="BP242" t="e">
            <v>#DIV/0!</v>
          </cell>
        </row>
        <row r="243">
          <cell r="BO243">
            <v>0</v>
          </cell>
          <cell r="BP243" t="e">
            <v>#DIV/0!</v>
          </cell>
        </row>
        <row r="244">
          <cell r="BO244" t="str">
            <v>L-21</v>
          </cell>
          <cell r="BP244">
            <v>0.66550520833333338</v>
          </cell>
        </row>
        <row r="245">
          <cell r="BO245" t="str">
            <v>L-22</v>
          </cell>
          <cell r="BP245">
            <v>0.50400287976961844</v>
          </cell>
        </row>
        <row r="246">
          <cell r="BO246" t="str">
            <v>L-23</v>
          </cell>
          <cell r="BP246" t="e">
            <v>#DIV/0!</v>
          </cell>
        </row>
        <row r="247">
          <cell r="BO247" t="str">
            <v>L-24</v>
          </cell>
          <cell r="BP247">
            <v>0.88831934731934725</v>
          </cell>
        </row>
        <row r="248">
          <cell r="BO248" t="str">
            <v>L-25</v>
          </cell>
          <cell r="BP248">
            <v>0.76542637540453073</v>
          </cell>
        </row>
        <row r="249">
          <cell r="BO249" t="str">
            <v>L-26</v>
          </cell>
          <cell r="BP249">
            <v>0.58895687645687644</v>
          </cell>
        </row>
        <row r="250">
          <cell r="BO250" t="str">
            <v>L-27</v>
          </cell>
          <cell r="BP250">
            <v>0.82132499999999997</v>
          </cell>
        </row>
        <row r="251">
          <cell r="BO251" t="str">
            <v>L-28</v>
          </cell>
          <cell r="BP251">
            <v>0.27272307692307685</v>
          </cell>
        </row>
        <row r="252">
          <cell r="BO252" t="str">
            <v>L-29</v>
          </cell>
          <cell r="BP252">
            <v>0.40692640692640691</v>
          </cell>
        </row>
        <row r="253">
          <cell r="BO253" t="str">
            <v>L-30</v>
          </cell>
          <cell r="BP253">
            <v>0.9302083333333333</v>
          </cell>
        </row>
        <row r="254">
          <cell r="BO254">
            <v>0</v>
          </cell>
          <cell r="BP254" t="e">
            <v>#DIV/0!</v>
          </cell>
        </row>
        <row r="255">
          <cell r="BO255" t="str">
            <v>A</v>
          </cell>
          <cell r="BP255" t="e">
            <v>#DIV/0!</v>
          </cell>
        </row>
        <row r="256">
          <cell r="BO256" t="str">
            <v>B</v>
          </cell>
          <cell r="BP256" t="e">
            <v>#DIV/0!</v>
          </cell>
        </row>
        <row r="257">
          <cell r="BO257" t="str">
            <v>C</v>
          </cell>
          <cell r="BP257" t="e">
            <v>#DIV/0!</v>
          </cell>
        </row>
        <row r="258">
          <cell r="BO258" t="str">
            <v>L-31</v>
          </cell>
          <cell r="BP258">
            <v>0.52380952380952372</v>
          </cell>
        </row>
        <row r="259">
          <cell r="BO259" t="str">
            <v>L-32</v>
          </cell>
          <cell r="BP259">
            <v>0.62919642857142855</v>
          </cell>
        </row>
        <row r="260">
          <cell r="BO260" t="str">
            <v>L-33</v>
          </cell>
          <cell r="BP260">
            <v>0.39533670033670026</v>
          </cell>
        </row>
        <row r="261">
          <cell r="BO261" t="str">
            <v>L-34</v>
          </cell>
          <cell r="BP261">
            <v>0.74563184079601996</v>
          </cell>
        </row>
        <row r="262">
          <cell r="BO262" t="str">
            <v>L-35</v>
          </cell>
          <cell r="BP262">
            <v>0.95437575757575766</v>
          </cell>
        </row>
        <row r="263">
          <cell r="BO263">
            <v>0</v>
          </cell>
          <cell r="BP263" t="e">
            <v>#DIV/0!</v>
          </cell>
        </row>
        <row r="264">
          <cell r="BO264" t="str">
            <v>L-36</v>
          </cell>
          <cell r="BP264">
            <v>0.72535588723051414</v>
          </cell>
        </row>
        <row r="265">
          <cell r="BO265" t="str">
            <v>L-37</v>
          </cell>
          <cell r="BP265">
            <v>0.4149268018018018</v>
          </cell>
        </row>
        <row r="266">
          <cell r="BO266" t="str">
            <v>L-38</v>
          </cell>
          <cell r="BP266">
            <v>8.249999999999999E-2</v>
          </cell>
        </row>
        <row r="267">
          <cell r="BO267" t="str">
            <v>L-39</v>
          </cell>
          <cell r="BP267">
            <v>0.61665277777777783</v>
          </cell>
        </row>
        <row r="268">
          <cell r="BO268" t="str">
            <v>L-40</v>
          </cell>
          <cell r="BP268">
            <v>0.69188405797101449</v>
          </cell>
        </row>
      </sheetData>
      <sheetData sheetId="1">
        <row r="37">
          <cell r="J37">
            <v>63980.13590921287</v>
          </cell>
          <cell r="K37">
            <v>50420</v>
          </cell>
          <cell r="L37">
            <v>440568</v>
          </cell>
          <cell r="M37">
            <v>5693.1236666666664</v>
          </cell>
          <cell r="N37">
            <v>9499.75</v>
          </cell>
          <cell r="Y37">
            <v>0.56559280321285144</v>
          </cell>
          <cell r="AG37">
            <v>0.61905704546916207</v>
          </cell>
          <cell r="AO37">
            <v>0.63304695071010841</v>
          </cell>
          <cell r="AW37">
            <v>0.5858600273047353</v>
          </cell>
        </row>
        <row r="38">
          <cell r="K38">
            <v>50420</v>
          </cell>
          <cell r="P38">
            <v>0.59929194627928806</v>
          </cell>
        </row>
        <row r="39">
          <cell r="A39">
            <v>1</v>
          </cell>
        </row>
      </sheetData>
      <sheetData sheetId="2">
        <row r="83">
          <cell r="J83">
            <v>0.58795705194226333</v>
          </cell>
        </row>
      </sheetData>
      <sheetData sheetId="3"/>
      <sheetData sheetId="4"/>
      <sheetData sheetId="5"/>
      <sheetData sheetId="6">
        <row r="4">
          <cell r="S4">
            <v>8</v>
          </cell>
        </row>
        <row r="5">
          <cell r="S5">
            <v>0</v>
          </cell>
        </row>
        <row r="6">
          <cell r="S6">
            <v>0</v>
          </cell>
        </row>
        <row r="7">
          <cell r="S7">
            <v>0</v>
          </cell>
        </row>
        <row r="8">
          <cell r="S8">
            <v>11</v>
          </cell>
        </row>
        <row r="9">
          <cell r="S9">
            <v>0</v>
          </cell>
        </row>
        <row r="10">
          <cell r="S10">
            <v>8</v>
          </cell>
        </row>
        <row r="11">
          <cell r="S11">
            <v>0</v>
          </cell>
        </row>
        <row r="13">
          <cell r="S13">
            <v>0</v>
          </cell>
        </row>
        <row r="14">
          <cell r="S14">
            <v>16</v>
          </cell>
        </row>
        <row r="15">
          <cell r="S15">
            <v>27</v>
          </cell>
        </row>
        <row r="16">
          <cell r="S16">
            <v>3</v>
          </cell>
        </row>
        <row r="17">
          <cell r="S17">
            <v>3</v>
          </cell>
        </row>
        <row r="19">
          <cell r="S19">
            <v>14</v>
          </cell>
        </row>
        <row r="20">
          <cell r="S20">
            <v>3</v>
          </cell>
        </row>
        <row r="21">
          <cell r="S21">
            <v>22</v>
          </cell>
        </row>
        <row r="23">
          <cell r="S23">
            <v>8</v>
          </cell>
        </row>
        <row r="24">
          <cell r="S24">
            <v>8</v>
          </cell>
        </row>
        <row r="25">
          <cell r="S25">
            <v>43</v>
          </cell>
        </row>
        <row r="27">
          <cell r="S27">
            <v>0</v>
          </cell>
        </row>
        <row r="28">
          <cell r="S28">
            <v>0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3</v>
          </cell>
        </row>
        <row r="33">
          <cell r="S33">
            <v>0</v>
          </cell>
        </row>
        <row r="34">
          <cell r="S34">
            <v>8</v>
          </cell>
        </row>
        <row r="35">
          <cell r="S35">
            <v>3</v>
          </cell>
        </row>
        <row r="36">
          <cell r="S36">
            <v>0</v>
          </cell>
        </row>
        <row r="37">
          <cell r="S37">
            <v>0</v>
          </cell>
        </row>
        <row r="38">
          <cell r="S38">
            <v>0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  <row r="43">
          <cell r="S43">
            <v>9</v>
          </cell>
        </row>
      </sheetData>
      <sheetData sheetId="7"/>
      <sheetData sheetId="8">
        <row r="177">
          <cell r="M177">
            <v>21630.408333333336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1188-14C8-49EF-A2B9-BBB984F0F0FD}">
  <sheetPr filterMode="1">
    <tabColor rgb="FFFF9933"/>
    <pageSetUpPr fitToPage="1"/>
  </sheetPr>
  <dimension ref="A1:XEW910"/>
  <sheetViews>
    <sheetView showGridLines="0" tabSelected="1" view="pageBreakPreview" zoomScale="50" zoomScaleNormal="70" zoomScaleSheetLayoutView="50" workbookViewId="0">
      <pane xSplit="5" ySplit="6" topLeftCell="K35" activePane="bottomRight" state="frozen"/>
      <selection pane="topRight" activeCell="F1" sqref="F1"/>
      <selection pane="bottomLeft" activeCell="A7" sqref="A7"/>
      <selection pane="bottomRight" activeCell="A2" sqref="A2:BN2"/>
    </sheetView>
  </sheetViews>
  <sheetFormatPr defaultColWidth="23.6328125" defaultRowHeight="27" customHeight="1" outlineLevelRow="1" outlineLevelCol="3" x14ac:dyDescent="0.25"/>
  <cols>
    <col min="1" max="1" width="14" style="64" customWidth="1"/>
    <col min="2" max="2" width="14.08984375" style="20" customWidth="1"/>
    <col min="3" max="3" width="22.54296875" style="920" customWidth="1"/>
    <col min="4" max="4" width="26.90625" style="920" customWidth="1"/>
    <col min="5" max="5" width="40" style="920" customWidth="1"/>
    <col min="6" max="6" width="41.08984375" style="23" customWidth="1"/>
    <col min="7" max="7" width="20" style="1663" customWidth="1"/>
    <col min="8" max="8" width="12" style="1663" customWidth="1"/>
    <col min="9" max="9" width="14.36328125" style="1685" hidden="1" customWidth="1"/>
    <col min="10" max="10" width="15.6328125" style="1307" customWidth="1"/>
    <col min="11" max="11" width="18" style="1307" customWidth="1"/>
    <col min="12" max="12" width="15.36328125" style="1686" customWidth="1"/>
    <col min="13" max="13" width="15" style="1686" customWidth="1"/>
    <col min="14" max="14" width="16.453125" style="1296" hidden="1" customWidth="1"/>
    <col min="15" max="15" width="13.36328125" style="1530" hidden="1" customWidth="1" outlineLevel="1"/>
    <col min="16" max="16" width="14" style="1528" hidden="1" customWidth="1" outlineLevel="1"/>
    <col min="17" max="17" width="10.90625" style="1458" hidden="1" customWidth="1" outlineLevel="1"/>
    <col min="18" max="18" width="16.36328125" style="1458" hidden="1" customWidth="1" outlineLevel="1"/>
    <col min="19" max="19" width="21.6328125" style="1458" hidden="1" customWidth="1" outlineLevel="1"/>
    <col min="20" max="20" width="10.90625" style="1297" hidden="1" customWidth="1" outlineLevel="1"/>
    <col min="21" max="21" width="10.90625" style="1458" hidden="1" customWidth="1" outlineLevel="1"/>
    <col min="22" max="22" width="10.90625" style="1297" hidden="1" customWidth="1" outlineLevel="1"/>
    <col min="23" max="28" width="10.90625" style="1458" hidden="1" customWidth="1" outlineLevel="1"/>
    <col min="29" max="29" width="13.6328125" style="1459" hidden="1" customWidth="1" outlineLevel="1"/>
    <col min="30" max="30" width="16.54296875" style="1501" hidden="1" customWidth="1" outlineLevel="1"/>
    <col min="31" max="31" width="20.453125" style="1424" hidden="1" customWidth="1" outlineLevel="1"/>
    <col min="32" max="32" width="17.90625" style="1687" customWidth="1" collapsed="1"/>
    <col min="33" max="33" width="13.90625" style="1293" customWidth="1"/>
    <col min="34" max="34" width="12.6328125" style="1293" hidden="1" customWidth="1"/>
    <col min="35" max="35" width="12.453125" style="1293" customWidth="1"/>
    <col min="36" max="36" width="23.453125" style="1688" customWidth="1"/>
    <col min="37" max="37" width="19.6328125" style="1689" customWidth="1"/>
    <col min="38" max="38" width="18" style="1247" customWidth="1"/>
    <col min="39" max="39" width="21.36328125" style="1690" customWidth="1"/>
    <col min="40" max="40" width="23" style="1245" customWidth="1" outlineLevel="1"/>
    <col min="41" max="41" width="16.453125" style="1329" hidden="1" customWidth="1" outlineLevel="3"/>
    <col min="42" max="42" width="13.90625" style="1329" hidden="1" customWidth="1" outlineLevel="3"/>
    <col min="43" max="43" width="15.54296875" style="1429" hidden="1" customWidth="1" outlineLevel="3"/>
    <col min="44" max="44" width="18.54296875" style="1245" customWidth="1" outlineLevel="1" collapsed="1"/>
    <col min="45" max="45" width="21.90625" style="1262" customWidth="1" outlineLevel="1"/>
    <col min="46" max="46" width="19.36328125" style="1430" customWidth="1" outlineLevel="1"/>
    <col min="47" max="47" width="25" style="1262" customWidth="1" outlineLevel="1"/>
    <col min="48" max="48" width="34.36328125" style="1431" customWidth="1"/>
    <col min="49" max="49" width="18.6328125" style="1431" customWidth="1"/>
    <col min="50" max="50" width="17.6328125" style="45" customWidth="1"/>
    <col min="51" max="51" width="18.08984375" style="1275" customWidth="1" outlineLevel="1"/>
    <col min="52" max="52" width="15.90625" style="1432" customWidth="1" outlineLevel="1"/>
    <col min="53" max="56" width="10.6328125" style="1266" customWidth="1" outlineLevel="1"/>
    <col min="57" max="57" width="11.6328125" style="1266" customWidth="1" outlineLevel="1"/>
    <col min="58" max="58" width="26" style="1431" hidden="1" customWidth="1" outlineLevel="1"/>
    <col min="59" max="59" width="18.6328125" style="1431" hidden="1" customWidth="1" outlineLevel="1"/>
    <col min="60" max="60" width="17.6328125" style="45" hidden="1" customWidth="1" outlineLevel="1"/>
    <col min="61" max="61" width="15.90625" style="1275" hidden="1" customWidth="1" outlineLevel="1"/>
    <col min="62" max="62" width="15.90625" style="1432" hidden="1" customWidth="1" outlineLevel="1"/>
    <col min="63" max="63" width="41.54296875" style="1267" customWidth="1"/>
    <col min="64" max="64" width="12.08984375" style="20" customWidth="1"/>
    <col min="65" max="65" width="12.90625" style="20" customWidth="1"/>
    <col min="66" max="66" width="15.6328125" style="20" customWidth="1"/>
    <col min="67" max="71" width="23.6328125" style="1203" customWidth="1"/>
    <col min="72" max="72" width="34.453125" style="1203" customWidth="1"/>
    <col min="73" max="73" width="23.6328125" style="1202" customWidth="1"/>
    <col min="74" max="74" width="23.6328125" style="63" customWidth="1"/>
    <col min="75" max="127" width="23.6328125" style="62" customWidth="1"/>
    <col min="128" max="130" width="23.6328125" style="62"/>
    <col min="131" max="132" width="23.6328125" style="63"/>
    <col min="133" max="135" width="23.6328125" style="62"/>
    <col min="136" max="136" width="18.54296875" style="62" customWidth="1"/>
    <col min="137" max="138" width="17.36328125" style="62" customWidth="1"/>
    <col min="139" max="142" width="17.36328125" style="63" customWidth="1"/>
    <col min="143" max="143" width="17.36328125" style="62" customWidth="1"/>
    <col min="144" max="155" width="23.6328125" style="62"/>
    <col min="156" max="156" width="17.36328125" style="64" customWidth="1"/>
    <col min="157" max="158" width="14.453125" style="64" customWidth="1"/>
    <col min="159" max="16377" width="23.6328125" style="64"/>
    <col min="16378" max="16381" width="23.6328125" style="64" customWidth="1"/>
    <col min="16382" max="16384" width="23.6328125" style="64"/>
  </cols>
  <sheetData>
    <row r="1" spans="1:158" s="11" customFormat="1" ht="32.25" customHeight="1" x14ac:dyDescent="0.5">
      <c r="A1" s="1" t="s">
        <v>0</v>
      </c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3"/>
      <c r="BP1" s="4" t="s">
        <v>1</v>
      </c>
      <c r="BQ1" s="4" t="s">
        <v>2</v>
      </c>
      <c r="BR1" s="5"/>
      <c r="BS1" s="5"/>
      <c r="BT1" s="5" t="s">
        <v>3</v>
      </c>
      <c r="BU1" s="5"/>
      <c r="BV1" s="6" t="s">
        <v>4</v>
      </c>
      <c r="BW1" s="6" t="s">
        <v>5</v>
      </c>
      <c r="BX1" s="6" t="s">
        <v>6</v>
      </c>
      <c r="BY1" s="6" t="s">
        <v>7</v>
      </c>
      <c r="BZ1" s="6" t="s">
        <v>8</v>
      </c>
      <c r="CA1" s="6" t="s">
        <v>9</v>
      </c>
      <c r="CB1" s="6" t="s">
        <v>10</v>
      </c>
      <c r="CC1" s="7"/>
      <c r="CD1" s="7"/>
      <c r="CE1" s="8" t="s">
        <v>11</v>
      </c>
      <c r="CF1" s="9">
        <f>+(AQ40+AQ78)/(AF78+AF40)</f>
        <v>0.59231332465487041</v>
      </c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10"/>
      <c r="ED1" s="10"/>
      <c r="EE1" s="10"/>
      <c r="EF1" s="10"/>
      <c r="EG1" s="10"/>
      <c r="EH1" s="10"/>
      <c r="EI1" s="7"/>
      <c r="EJ1" s="7"/>
      <c r="EK1" s="7"/>
      <c r="EL1" s="7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</row>
    <row r="2" spans="1:158" s="11" customFormat="1" ht="27" customHeight="1" x14ac:dyDescent="0.25">
      <c r="A2" s="12"/>
      <c r="B2" s="12"/>
      <c r="C2" s="12"/>
      <c r="D2" s="12"/>
      <c r="E2" s="12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4"/>
      <c r="BP2" s="5"/>
      <c r="BQ2" s="5"/>
      <c r="BR2" s="5"/>
      <c r="BS2" s="5"/>
      <c r="BT2" s="5" t="s">
        <v>12</v>
      </c>
      <c r="BU2" s="5"/>
      <c r="BV2" s="15">
        <f>BK4</f>
        <v>44198</v>
      </c>
      <c r="BW2" s="16">
        <f>BA7</f>
        <v>0.56559280321285144</v>
      </c>
      <c r="BX2" s="16">
        <f>BA42</f>
        <v>0.61905704546916196</v>
      </c>
      <c r="BY2" s="16">
        <f>BA80</f>
        <v>0.63304695071010841</v>
      </c>
      <c r="BZ2" s="16">
        <f>BA124</f>
        <v>0.5858600273047353</v>
      </c>
      <c r="CA2" s="16" t="e">
        <f>#REF!</f>
        <v>#REF!</v>
      </c>
      <c r="CB2" s="16">
        <f>BD7</f>
        <v>0.59929194627928806</v>
      </c>
      <c r="CC2" s="7"/>
      <c r="CD2" s="7"/>
      <c r="CE2" s="8" t="s">
        <v>13</v>
      </c>
      <c r="CF2" s="9">
        <f>+(AQ122+AQ172)/(AF172+AF122)</f>
        <v>0.6076789894541661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10"/>
      <c r="ED2" s="10"/>
      <c r="EE2" s="10"/>
      <c r="EF2" s="10"/>
      <c r="EG2" s="10"/>
      <c r="EH2" s="10"/>
      <c r="EI2" s="7"/>
      <c r="EJ2" s="7"/>
      <c r="EK2" s="7"/>
      <c r="EL2" s="7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</row>
    <row r="3" spans="1:158" s="11" customFormat="1" ht="27" customHeight="1" thickBot="1" x14ac:dyDescent="0.3">
      <c r="A3" s="17" t="s">
        <v>12</v>
      </c>
      <c r="B3" s="17"/>
      <c r="C3" s="17"/>
      <c r="D3" s="17"/>
      <c r="E3" s="17"/>
      <c r="F3" s="1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4"/>
      <c r="BP3" s="5"/>
      <c r="BQ3" s="5"/>
      <c r="BR3" s="5"/>
      <c r="BS3" s="5"/>
      <c r="BT3" s="5"/>
      <c r="BU3" s="5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14</v>
      </c>
      <c r="DX3" s="7" t="s">
        <v>15</v>
      </c>
      <c r="DY3" s="7" t="s">
        <v>16</v>
      </c>
      <c r="DZ3" s="7" t="s">
        <v>17</v>
      </c>
      <c r="EA3" s="7" t="s">
        <v>18</v>
      </c>
      <c r="EB3" s="7" t="s">
        <v>18</v>
      </c>
      <c r="EC3" s="10"/>
      <c r="ED3" s="10"/>
      <c r="EE3" s="10"/>
      <c r="EF3" s="10"/>
      <c r="EG3" s="10"/>
      <c r="EH3" s="10"/>
      <c r="EI3" s="7"/>
      <c r="EJ3" s="19" t="s">
        <v>19</v>
      </c>
      <c r="EK3" s="19" t="s">
        <v>20</v>
      </c>
      <c r="EL3" s="19" t="s">
        <v>21</v>
      </c>
      <c r="EM3" s="19" t="s">
        <v>22</v>
      </c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</row>
    <row r="4" spans="1:158" ht="27" customHeight="1" thickBot="1" x14ac:dyDescent="0.3">
      <c r="A4" s="20"/>
      <c r="C4" s="21"/>
      <c r="D4" s="21"/>
      <c r="E4" s="22"/>
      <c r="G4" s="24"/>
      <c r="H4" s="24"/>
      <c r="I4" s="25" t="s">
        <v>23</v>
      </c>
      <c r="J4" s="26"/>
      <c r="K4" s="26"/>
      <c r="L4" s="26"/>
      <c r="M4" s="26"/>
      <c r="N4" s="27" t="s">
        <v>24</v>
      </c>
      <c r="O4" s="28"/>
      <c r="P4" s="29"/>
      <c r="Q4" s="30"/>
      <c r="R4" s="30"/>
      <c r="S4" s="30"/>
      <c r="T4" s="30"/>
      <c r="U4" s="30"/>
      <c r="V4" s="30"/>
      <c r="W4" s="30"/>
      <c r="X4" s="30"/>
      <c r="Y4" s="30"/>
      <c r="Z4" s="31"/>
      <c r="AA4" s="30"/>
      <c r="AB4" s="30"/>
      <c r="AC4" s="32"/>
      <c r="AD4" s="26"/>
      <c r="AE4" s="33"/>
      <c r="AF4" s="34"/>
      <c r="AG4" s="35"/>
      <c r="AH4" s="35"/>
      <c r="AI4" s="35"/>
      <c r="AJ4" s="36"/>
      <c r="AK4" s="37"/>
      <c r="AL4" s="38" t="s">
        <v>25</v>
      </c>
      <c r="AM4" s="39"/>
      <c r="AN4" s="38" t="s">
        <v>26</v>
      </c>
      <c r="AO4" s="40"/>
      <c r="AP4" s="40"/>
      <c r="AQ4" s="39"/>
      <c r="AR4" s="41"/>
      <c r="AS4" s="42"/>
      <c r="AT4" s="43"/>
      <c r="AU4" s="42"/>
      <c r="AV4" s="44"/>
      <c r="AW4" s="44"/>
      <c r="AY4" s="46" t="s">
        <v>27</v>
      </c>
      <c r="AZ4" s="46"/>
      <c r="BA4" s="47"/>
      <c r="BB4" s="47"/>
      <c r="BC4" s="47"/>
      <c r="BD4" s="47"/>
      <c r="BE4" s="47"/>
      <c r="BF4" s="44"/>
      <c r="BG4" s="44"/>
      <c r="BI4" s="46" t="s">
        <v>27</v>
      </c>
      <c r="BJ4" s="46"/>
      <c r="BK4" s="48">
        <v>44198</v>
      </c>
      <c r="BL4" s="48" t="s">
        <v>28</v>
      </c>
      <c r="BM4" s="49"/>
      <c r="BO4" s="50"/>
      <c r="BP4" s="50"/>
      <c r="BQ4" s="50"/>
      <c r="BR4" s="50"/>
      <c r="BS4" s="50"/>
      <c r="BT4" s="50"/>
      <c r="BU4" s="50"/>
      <c r="BV4" s="51"/>
      <c r="BW4" s="52" t="s">
        <v>29</v>
      </c>
      <c r="BX4" s="52" t="s">
        <v>30</v>
      </c>
      <c r="BY4" s="53" t="s">
        <v>31</v>
      </c>
      <c r="BZ4" s="53" t="s">
        <v>32</v>
      </c>
      <c r="CA4" s="53" t="s">
        <v>33</v>
      </c>
      <c r="CB4" s="53" t="s">
        <v>34</v>
      </c>
      <c r="CC4" s="53" t="s">
        <v>35</v>
      </c>
      <c r="CD4" s="54" t="s">
        <v>36</v>
      </c>
      <c r="CE4" s="53" t="s">
        <v>37</v>
      </c>
      <c r="CF4" s="53" t="s">
        <v>38</v>
      </c>
      <c r="CG4" s="52" t="s">
        <v>39</v>
      </c>
      <c r="CH4" s="52" t="s">
        <v>40</v>
      </c>
      <c r="CI4" s="55"/>
      <c r="CJ4" s="53" t="s">
        <v>22</v>
      </c>
      <c r="CK4" s="56"/>
      <c r="CL4" s="57" t="s">
        <v>41</v>
      </c>
      <c r="CM4" s="58"/>
      <c r="CN4" s="58"/>
      <c r="CO4" s="58"/>
      <c r="CP4" s="58"/>
      <c r="CQ4" s="58"/>
      <c r="CR4" s="59"/>
      <c r="CS4" s="56"/>
      <c r="CT4" s="57" t="s">
        <v>42</v>
      </c>
      <c r="CU4" s="58"/>
      <c r="CV4" s="58"/>
      <c r="CW4" s="58"/>
      <c r="CX4" s="58"/>
      <c r="CY4" s="58"/>
      <c r="CZ4" s="59"/>
      <c r="DA4" s="56"/>
      <c r="DB4" s="57" t="s">
        <v>43</v>
      </c>
      <c r="DC4" s="58"/>
      <c r="DD4" s="58"/>
      <c r="DE4" s="58"/>
      <c r="DF4" s="58"/>
      <c r="DG4" s="58"/>
      <c r="DH4" s="59"/>
      <c r="DI4" s="56"/>
      <c r="DJ4" s="57" t="s">
        <v>44</v>
      </c>
      <c r="DK4" s="58"/>
      <c r="DL4" s="58"/>
      <c r="DM4" s="58"/>
      <c r="DN4" s="58"/>
      <c r="DO4" s="58"/>
      <c r="DP4" s="59"/>
      <c r="DQ4" s="57" t="s">
        <v>45</v>
      </c>
      <c r="DR4" s="58"/>
      <c r="DS4" s="58"/>
      <c r="DT4" s="58"/>
      <c r="DU4" s="58"/>
      <c r="DV4" s="60"/>
      <c r="DW4" s="61" t="s">
        <v>46</v>
      </c>
      <c r="DX4" s="61" t="s">
        <v>46</v>
      </c>
      <c r="DY4" s="61" t="s">
        <v>46</v>
      </c>
      <c r="DZ4" s="61" t="s">
        <v>46</v>
      </c>
      <c r="EA4" s="61" t="s">
        <v>46</v>
      </c>
      <c r="EB4" s="61" t="s">
        <v>47</v>
      </c>
    </row>
    <row r="5" spans="1:158" s="119" customFormat="1" ht="71.25" customHeight="1" thickBot="1" x14ac:dyDescent="0.3">
      <c r="A5" s="65" t="s">
        <v>48</v>
      </c>
      <c r="B5" s="66" t="s">
        <v>49</v>
      </c>
      <c r="C5" s="66" t="s">
        <v>50</v>
      </c>
      <c r="D5" s="66" t="s">
        <v>51</v>
      </c>
      <c r="E5" s="67" t="s">
        <v>52</v>
      </c>
      <c r="F5" s="66" t="s">
        <v>53</v>
      </c>
      <c r="G5" s="66" t="s">
        <v>54</v>
      </c>
      <c r="H5" s="66" t="s">
        <v>55</v>
      </c>
      <c r="I5" s="68" t="s">
        <v>56</v>
      </c>
      <c r="J5" s="69" t="s">
        <v>57</v>
      </c>
      <c r="K5" s="70"/>
      <c r="L5" s="69" t="s">
        <v>58</v>
      </c>
      <c r="M5" s="70"/>
      <c r="N5" s="71" t="s">
        <v>59</v>
      </c>
      <c r="O5" s="72"/>
      <c r="P5" s="73" t="s">
        <v>60</v>
      </c>
      <c r="Q5" s="74">
        <v>8</v>
      </c>
      <c r="R5" s="74">
        <v>9</v>
      </c>
      <c r="S5" s="74">
        <v>10</v>
      </c>
      <c r="T5" s="75">
        <v>11</v>
      </c>
      <c r="U5" s="74">
        <v>11.75</v>
      </c>
      <c r="V5" s="75">
        <v>12.75</v>
      </c>
      <c r="W5" s="74">
        <v>13.75</v>
      </c>
      <c r="X5" s="74">
        <v>14.75</v>
      </c>
      <c r="Y5" s="74">
        <v>15.75</v>
      </c>
      <c r="Z5" s="74">
        <v>16.75</v>
      </c>
      <c r="AA5" s="74">
        <v>17.75</v>
      </c>
      <c r="AB5" s="74">
        <v>18.75</v>
      </c>
      <c r="AC5" s="76" t="s">
        <v>61</v>
      </c>
      <c r="AD5" s="77" t="s">
        <v>62</v>
      </c>
      <c r="AE5" s="78" t="s">
        <v>63</v>
      </c>
      <c r="AF5" s="79" t="s">
        <v>64</v>
      </c>
      <c r="AG5" s="80" t="s">
        <v>65</v>
      </c>
      <c r="AH5" s="81" t="s">
        <v>66</v>
      </c>
      <c r="AI5" s="82" t="s">
        <v>67</v>
      </c>
      <c r="AJ5" s="82" t="s">
        <v>68</v>
      </c>
      <c r="AK5" s="83" t="s">
        <v>69</v>
      </c>
      <c r="AL5" s="84" t="s">
        <v>70</v>
      </c>
      <c r="AM5" s="84" t="s">
        <v>71</v>
      </c>
      <c r="AN5" s="85" t="s">
        <v>72</v>
      </c>
      <c r="AO5" s="86"/>
      <c r="AP5" s="86"/>
      <c r="AQ5" s="87" t="s">
        <v>73</v>
      </c>
      <c r="AR5" s="88" t="s">
        <v>74</v>
      </c>
      <c r="AS5" s="89" t="s">
        <v>75</v>
      </c>
      <c r="AT5" s="90" t="s">
        <v>76</v>
      </c>
      <c r="AU5" s="91" t="s">
        <v>77</v>
      </c>
      <c r="AV5" s="92" t="s">
        <v>78</v>
      </c>
      <c r="AW5" s="66" t="s">
        <v>79</v>
      </c>
      <c r="AX5" s="66" t="s">
        <v>80</v>
      </c>
      <c r="AY5" s="66" t="s">
        <v>81</v>
      </c>
      <c r="AZ5" s="66" t="s">
        <v>22</v>
      </c>
      <c r="BA5" s="93" t="s">
        <v>82</v>
      </c>
      <c r="BB5" s="93" t="s">
        <v>83</v>
      </c>
      <c r="BC5" s="93" t="s">
        <v>84</v>
      </c>
      <c r="BD5" s="93" t="s">
        <v>85</v>
      </c>
      <c r="BE5" s="93" t="s">
        <v>86</v>
      </c>
      <c r="BF5" s="94"/>
      <c r="BG5" s="95"/>
      <c r="BH5" s="95"/>
      <c r="BI5" s="95"/>
      <c r="BJ5" s="95"/>
      <c r="BK5" s="96" t="s">
        <v>87</v>
      </c>
      <c r="BL5" s="97"/>
      <c r="BM5" s="98"/>
      <c r="BN5" s="99"/>
      <c r="BO5" s="100"/>
      <c r="BP5" s="101" t="s">
        <v>88</v>
      </c>
      <c r="BQ5" s="102"/>
      <c r="BR5" s="102"/>
      <c r="BS5" s="102"/>
      <c r="BT5" s="103"/>
      <c r="BU5" s="102"/>
      <c r="BV5" s="104"/>
      <c r="BW5" s="105"/>
      <c r="BX5" s="105"/>
      <c r="BY5" s="106"/>
      <c r="BZ5" s="106"/>
      <c r="CA5" s="106"/>
      <c r="CB5" s="106"/>
      <c r="CC5" s="106"/>
      <c r="CD5" s="107"/>
      <c r="CE5" s="106"/>
      <c r="CF5" s="106"/>
      <c r="CG5" s="105"/>
      <c r="CH5" s="105"/>
      <c r="CI5" s="108"/>
      <c r="CJ5" s="106"/>
      <c r="CK5" s="109"/>
      <c r="CL5" s="109" t="s">
        <v>25</v>
      </c>
      <c r="CM5" s="109" t="s">
        <v>89</v>
      </c>
      <c r="CN5" s="109" t="s">
        <v>90</v>
      </c>
      <c r="CO5" s="109" t="s">
        <v>26</v>
      </c>
      <c r="CP5" s="110" t="s">
        <v>91</v>
      </c>
      <c r="CQ5" s="110" t="s">
        <v>92</v>
      </c>
      <c r="CR5" s="110" t="s">
        <v>93</v>
      </c>
      <c r="CS5" s="109"/>
      <c r="CT5" s="109" t="s">
        <v>25</v>
      </c>
      <c r="CU5" s="109" t="s">
        <v>89</v>
      </c>
      <c r="CV5" s="109" t="s">
        <v>90</v>
      </c>
      <c r="CW5" s="109" t="s">
        <v>26</v>
      </c>
      <c r="CX5" s="111" t="s">
        <v>91</v>
      </c>
      <c r="CY5" s="112" t="s">
        <v>92</v>
      </c>
      <c r="CZ5" s="113" t="s">
        <v>93</v>
      </c>
      <c r="DA5" s="109"/>
      <c r="DB5" s="109" t="s">
        <v>25</v>
      </c>
      <c r="DC5" s="109" t="s">
        <v>89</v>
      </c>
      <c r="DD5" s="109" t="s">
        <v>90</v>
      </c>
      <c r="DE5" s="109" t="s">
        <v>26</v>
      </c>
      <c r="DF5" s="111" t="s">
        <v>91</v>
      </c>
      <c r="DG5" s="112" t="s">
        <v>92</v>
      </c>
      <c r="DH5" s="113" t="s">
        <v>93</v>
      </c>
      <c r="DI5" s="109"/>
      <c r="DJ5" s="109" t="s">
        <v>25</v>
      </c>
      <c r="DK5" s="109"/>
      <c r="DL5" s="109" t="s">
        <v>90</v>
      </c>
      <c r="DM5" s="109" t="s">
        <v>26</v>
      </c>
      <c r="DN5" s="111" t="s">
        <v>91</v>
      </c>
      <c r="DO5" s="112" t="s">
        <v>92</v>
      </c>
      <c r="DP5" s="113" t="s">
        <v>93</v>
      </c>
      <c r="DQ5" s="109" t="s">
        <v>25</v>
      </c>
      <c r="DR5" s="109" t="s">
        <v>90</v>
      </c>
      <c r="DS5" s="109" t="s">
        <v>26</v>
      </c>
      <c r="DT5" s="114" t="s">
        <v>91</v>
      </c>
      <c r="DU5" s="115" t="s">
        <v>92</v>
      </c>
      <c r="DV5" s="116" t="s">
        <v>93</v>
      </c>
      <c r="DW5" s="117"/>
      <c r="DX5" s="117"/>
      <c r="DY5" s="117"/>
      <c r="DZ5" s="117"/>
      <c r="EA5" s="117"/>
      <c r="EB5" s="117"/>
      <c r="EC5" s="118"/>
      <c r="ED5" s="118"/>
      <c r="EE5" s="118"/>
      <c r="EF5" s="118"/>
      <c r="EG5" s="118"/>
      <c r="EH5" s="118"/>
      <c r="EI5" s="117"/>
      <c r="EJ5" s="117"/>
      <c r="EK5" s="117"/>
      <c r="EL5" s="117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</row>
    <row r="6" spans="1:158" s="119" customFormat="1" ht="42.75" customHeight="1" thickBot="1" x14ac:dyDescent="0.4">
      <c r="A6" s="120"/>
      <c r="B6" s="121"/>
      <c r="C6" s="121"/>
      <c r="D6" s="121"/>
      <c r="E6" s="122"/>
      <c r="F6" s="121"/>
      <c r="G6" s="121"/>
      <c r="H6" s="121"/>
      <c r="I6" s="123"/>
      <c r="J6" s="124" t="s">
        <v>94</v>
      </c>
      <c r="K6" s="124" t="s">
        <v>95</v>
      </c>
      <c r="L6" s="124" t="s">
        <v>94</v>
      </c>
      <c r="M6" s="124" t="s">
        <v>95</v>
      </c>
      <c r="N6" s="125"/>
      <c r="O6" s="126"/>
      <c r="P6" s="127"/>
      <c r="Q6" s="128">
        <v>5</v>
      </c>
      <c r="R6" s="128">
        <v>6</v>
      </c>
      <c r="S6" s="128">
        <v>7</v>
      </c>
      <c r="T6" s="128">
        <v>8</v>
      </c>
      <c r="U6" s="128">
        <v>9</v>
      </c>
      <c r="V6" s="128">
        <v>10</v>
      </c>
      <c r="W6" s="128">
        <v>11</v>
      </c>
      <c r="X6" s="128">
        <v>12</v>
      </c>
      <c r="Y6" s="128">
        <v>13</v>
      </c>
      <c r="Z6" s="128">
        <v>14</v>
      </c>
      <c r="AA6" s="128">
        <v>15</v>
      </c>
      <c r="AB6" s="128">
        <v>17</v>
      </c>
      <c r="AC6" s="129"/>
      <c r="AD6" s="130" t="s">
        <v>96</v>
      </c>
      <c r="AE6" s="131" t="s">
        <v>97</v>
      </c>
      <c r="AF6" s="132"/>
      <c r="AG6" s="133"/>
      <c r="AH6" s="134"/>
      <c r="AI6" s="135"/>
      <c r="AJ6" s="135"/>
      <c r="AK6" s="136"/>
      <c r="AL6" s="137"/>
      <c r="AM6" s="137"/>
      <c r="AN6" s="138"/>
      <c r="AO6" s="139"/>
      <c r="AP6" s="139"/>
      <c r="AQ6" s="140" t="s">
        <v>96</v>
      </c>
      <c r="AR6" s="141"/>
      <c r="AS6" s="142"/>
      <c r="AT6" s="143"/>
      <c r="AU6" s="144"/>
      <c r="AV6" s="145"/>
      <c r="AW6" s="121"/>
      <c r="AX6" s="121"/>
      <c r="AY6" s="121"/>
      <c r="AZ6" s="121"/>
      <c r="BA6" s="146"/>
      <c r="BB6" s="146"/>
      <c r="BC6" s="146"/>
      <c r="BD6" s="146"/>
      <c r="BE6" s="146"/>
      <c r="BF6" s="147"/>
      <c r="BG6" s="148"/>
      <c r="BH6" s="148"/>
      <c r="BI6" s="148"/>
      <c r="BJ6" s="148"/>
      <c r="BK6" s="149"/>
      <c r="BL6" s="150"/>
      <c r="BM6" s="151" t="s">
        <v>98</v>
      </c>
      <c r="BN6" s="152" t="s">
        <v>99</v>
      </c>
      <c r="BO6" s="102"/>
      <c r="BP6" s="102" t="s">
        <v>100</v>
      </c>
      <c r="BQ6" s="102" t="s">
        <v>101</v>
      </c>
      <c r="BR6" s="102" t="s">
        <v>100</v>
      </c>
      <c r="BS6" s="102" t="s">
        <v>101</v>
      </c>
      <c r="BT6" s="102" t="str">
        <f>A5</f>
        <v>Floor</v>
      </c>
      <c r="BU6" s="102"/>
      <c r="BV6" s="104"/>
      <c r="BW6" s="153"/>
      <c r="BX6" s="153"/>
      <c r="BY6" s="154"/>
      <c r="BZ6" s="154"/>
      <c r="CA6" s="154"/>
      <c r="CB6" s="117"/>
      <c r="CC6" s="117"/>
      <c r="CD6" s="117"/>
      <c r="CE6" s="117"/>
      <c r="CF6" s="117"/>
      <c r="CG6" s="153"/>
      <c r="CH6" s="153"/>
      <c r="CI6" s="108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55" t="s">
        <v>102</v>
      </c>
      <c r="ED6" s="118"/>
      <c r="EE6" s="118"/>
      <c r="EF6" s="156"/>
      <c r="EG6" s="157">
        <f>BK4</f>
        <v>44198</v>
      </c>
      <c r="EH6" s="158"/>
      <c r="EI6" s="158"/>
      <c r="EJ6" s="158"/>
      <c r="EK6" s="158"/>
      <c r="EL6" s="158"/>
      <c r="EM6" s="159"/>
      <c r="EN6" s="118"/>
      <c r="EO6" s="118"/>
      <c r="EP6" s="160" t="s">
        <v>103</v>
      </c>
      <c r="EQ6" s="161" t="s">
        <v>104</v>
      </c>
      <c r="ER6" s="160" t="s">
        <v>49</v>
      </c>
      <c r="ES6" s="160" t="s">
        <v>105</v>
      </c>
      <c r="ET6" s="160" t="s">
        <v>106</v>
      </c>
      <c r="EU6" s="162" t="s">
        <v>107</v>
      </c>
      <c r="EV6" s="162" t="s">
        <v>108</v>
      </c>
      <c r="EW6" s="163" t="s">
        <v>109</v>
      </c>
      <c r="EX6" s="164" t="s">
        <v>110</v>
      </c>
      <c r="EY6" s="165" t="s">
        <v>111</v>
      </c>
      <c r="EZ6" s="166" t="s">
        <v>112</v>
      </c>
      <c r="FA6" s="166" t="s">
        <v>68</v>
      </c>
      <c r="FB6" s="166" t="s">
        <v>113</v>
      </c>
    </row>
    <row r="7" spans="1:158" s="234" customFormat="1" ht="27.9" customHeight="1" x14ac:dyDescent="0.6">
      <c r="A7" s="167" t="s">
        <v>114</v>
      </c>
      <c r="B7" s="168" t="s">
        <v>115</v>
      </c>
      <c r="C7" s="169" t="s">
        <v>116</v>
      </c>
      <c r="D7" s="170">
        <v>4170004855</v>
      </c>
      <c r="E7" s="171">
        <v>334167</v>
      </c>
      <c r="F7" s="172" t="s">
        <v>117</v>
      </c>
      <c r="G7" s="173">
        <v>44187</v>
      </c>
      <c r="H7" s="174">
        <v>8</v>
      </c>
      <c r="I7" s="175">
        <f>+O7</f>
        <v>10.619047619047619</v>
      </c>
      <c r="J7" s="176">
        <v>30</v>
      </c>
      <c r="K7" s="176">
        <v>2</v>
      </c>
      <c r="L7" s="176">
        <v>18</v>
      </c>
      <c r="M7" s="176">
        <v>3</v>
      </c>
      <c r="N7" s="177">
        <f>IF(E7="","",(AW7)/AL7)</f>
        <v>15.694828469022017</v>
      </c>
      <c r="O7" s="178">
        <f>AC7/(L7+M7)</f>
        <v>10.619047619047619</v>
      </c>
      <c r="P7" s="179">
        <f t="shared" ref="P7:P39" si="0">IF(C7="","",(AN7/AL7))</f>
        <v>8.6172555043522792</v>
      </c>
      <c r="Q7" s="180">
        <f>L7+M7</f>
        <v>21</v>
      </c>
      <c r="R7" s="180">
        <f>R9</f>
        <v>21</v>
      </c>
      <c r="S7" s="180">
        <f>S9</f>
        <v>21</v>
      </c>
      <c r="T7" s="181">
        <f>T9</f>
        <v>21</v>
      </c>
      <c r="U7" s="180">
        <f t="shared" ref="U7:AB7" si="1">U9</f>
        <v>0</v>
      </c>
      <c r="V7" s="181">
        <f t="shared" si="1"/>
        <v>0</v>
      </c>
      <c r="W7" s="180">
        <f t="shared" si="1"/>
        <v>0</v>
      </c>
      <c r="X7" s="180">
        <f t="shared" si="1"/>
        <v>0</v>
      </c>
      <c r="Y7" s="180">
        <f t="shared" si="1"/>
        <v>0</v>
      </c>
      <c r="Z7" s="180">
        <f t="shared" si="1"/>
        <v>0</v>
      </c>
      <c r="AA7" s="180">
        <f t="shared" si="1"/>
        <v>0</v>
      </c>
      <c r="AB7" s="180">
        <f t="shared" si="1"/>
        <v>0</v>
      </c>
      <c r="AC7" s="182">
        <f>IF(E7="","",(Q7*8)+($Q$5-8)*Q7+($R$5-$Q$5)*R7+($S$5-$R$5)*S7+($T$5-$S$5)*T7+($U$5-$T$5)*U7+($V$5-$U$5)*V7+($W$5-$V$5)*W7+($X$5-$W$5)*X7+($Y$5-$X$5)*Y7+($Z$5-$Y$5)*Z7+($AA$5-$Z$5)*AA7+($AB$5-$AA$5)*AB7)-'[1]Short Leave'!S4</f>
        <v>223</v>
      </c>
      <c r="AD7" s="183">
        <f>IF(E7="","",(L7+M7)*I7)</f>
        <v>223</v>
      </c>
      <c r="AE7" s="183">
        <f>(L7+M7)*I7</f>
        <v>223</v>
      </c>
      <c r="AF7" s="184">
        <f>IF(AE7="","",(AE7+AE8+AE9))</f>
        <v>223</v>
      </c>
      <c r="AG7" s="185">
        <v>5.82</v>
      </c>
      <c r="AH7" s="185">
        <v>0.49</v>
      </c>
      <c r="AI7" s="186">
        <f>+AH7*12</f>
        <v>5.88</v>
      </c>
      <c r="AJ7" s="187">
        <f t="shared" ref="AJ7:AJ39" si="2">IF(C7="","",(AG7*AM7))</f>
        <v>12443.400000000001</v>
      </c>
      <c r="AK7" s="188">
        <v>0.93</v>
      </c>
      <c r="AL7" s="189">
        <f t="shared" ref="AL7:AL39" si="3">IF(E7="","",(AM7/I7))</f>
        <v>201.34020618556701</v>
      </c>
      <c r="AM7" s="190">
        <f>IF(E7="","",(((L7+M7)*(I7*60))/AG7)*AK7)</f>
        <v>2138.0412371134021</v>
      </c>
      <c r="AN7" s="191">
        <v>1735</v>
      </c>
      <c r="AO7" s="189"/>
      <c r="AP7" s="191"/>
      <c r="AQ7" s="192">
        <f>AG7*AN7/60</f>
        <v>168.29500000000002</v>
      </c>
      <c r="AR7" s="193">
        <f>AQ7+AQ8+AQ9</f>
        <v>168.29500000000002</v>
      </c>
      <c r="AS7" s="194">
        <f t="shared" ref="AS7:AS39" si="4">IF(F7="","",(AN7/AM7))</f>
        <v>0.81149042866097687</v>
      </c>
      <c r="AT7" s="195">
        <f t="shared" ref="AT7:AT39" si="5">IF(E7="","",(AQ7/AE7))</f>
        <v>0.75468609865470859</v>
      </c>
      <c r="AU7" s="196">
        <f>AR7/AF7</f>
        <v>0.75468609865470859</v>
      </c>
      <c r="AV7" s="197" t="s">
        <v>118</v>
      </c>
      <c r="AW7" s="191">
        <v>3160</v>
      </c>
      <c r="AX7" s="198">
        <v>10</v>
      </c>
      <c r="AY7" s="199" t="s">
        <v>119</v>
      </c>
      <c r="AZ7" s="200">
        <f>+BA7</f>
        <v>0.56559280321285144</v>
      </c>
      <c r="BA7" s="201">
        <f>AU40</f>
        <v>0.56559280321285144</v>
      </c>
      <c r="BB7" s="201">
        <f>+'[1]Monthly Summary'!Y37</f>
        <v>0.56559280321285144</v>
      </c>
      <c r="BC7" s="202">
        <f>AS40</f>
        <v>0.74941107235530846</v>
      </c>
      <c r="BD7" s="202">
        <f>+AQ174/AF174</f>
        <v>0.59929194627928806</v>
      </c>
      <c r="BE7" s="203">
        <f>+AN174/AM174</f>
        <v>0.78805709433855287</v>
      </c>
      <c r="BF7" s="197"/>
      <c r="BG7" s="191"/>
      <c r="BH7" s="198"/>
      <c r="BI7" s="198"/>
      <c r="BJ7" s="198"/>
      <c r="BK7" s="204"/>
      <c r="BL7" s="205"/>
      <c r="BM7" s="206">
        <v>11</v>
      </c>
      <c r="BN7" s="207">
        <v>6.39</v>
      </c>
      <c r="BO7" s="208">
        <f>BP7-BQ7</f>
        <v>2345.7000000000007</v>
      </c>
      <c r="BP7" s="209">
        <f>(((BR7+BR8+BR9))-(EQ7))</f>
        <v>12443.400000000001</v>
      </c>
      <c r="BQ7" s="209">
        <f>(BS7+BS8+BS9)</f>
        <v>10097.700000000001</v>
      </c>
      <c r="BR7" s="210">
        <f>IF(AG7&gt;0,(AG7*AM7))</f>
        <v>12443.400000000001</v>
      </c>
      <c r="BS7" s="211">
        <f t="shared" ref="BS7:BS39" si="6">AN7*AG7</f>
        <v>10097.700000000001</v>
      </c>
      <c r="BT7" s="212">
        <f t="shared" ref="BT7:BT39" si="7">IF(C7="","",E7)</f>
        <v>334167</v>
      </c>
      <c r="BU7" s="213"/>
      <c r="BV7" s="214" t="s">
        <v>120</v>
      </c>
      <c r="BW7" s="215" t="s">
        <v>29</v>
      </c>
      <c r="BX7" s="216" t="s">
        <v>30</v>
      </c>
      <c r="BY7" s="216" t="s">
        <v>31</v>
      </c>
      <c r="BZ7" s="216" t="s">
        <v>32</v>
      </c>
      <c r="CA7" s="216" t="s">
        <v>33</v>
      </c>
      <c r="CB7" s="216" t="s">
        <v>34</v>
      </c>
      <c r="CC7" s="216" t="s">
        <v>35</v>
      </c>
      <c r="CD7" s="217" t="s">
        <v>36</v>
      </c>
      <c r="CE7" s="216" t="s">
        <v>37</v>
      </c>
      <c r="CF7" s="216" t="s">
        <v>38</v>
      </c>
      <c r="CG7" s="216" t="s">
        <v>39</v>
      </c>
      <c r="CH7" s="216" t="s">
        <v>40</v>
      </c>
      <c r="CI7" s="216" t="s">
        <v>121</v>
      </c>
      <c r="CJ7" s="216" t="s">
        <v>122</v>
      </c>
      <c r="CK7" s="218" t="s">
        <v>41</v>
      </c>
      <c r="CL7" s="219"/>
      <c r="CM7" s="219"/>
      <c r="CN7" s="219"/>
      <c r="CO7" s="219"/>
      <c r="CP7" s="219"/>
      <c r="CQ7" s="219"/>
      <c r="CR7" s="220"/>
      <c r="CS7" s="218" t="s">
        <v>42</v>
      </c>
      <c r="CT7" s="219"/>
      <c r="CU7" s="219"/>
      <c r="CV7" s="219"/>
      <c r="CW7" s="219"/>
      <c r="CX7" s="219"/>
      <c r="CY7" s="219"/>
      <c r="CZ7" s="220"/>
      <c r="DA7" s="218" t="s">
        <v>43</v>
      </c>
      <c r="DB7" s="219"/>
      <c r="DC7" s="219"/>
      <c r="DD7" s="219"/>
      <c r="DE7" s="219"/>
      <c r="DF7" s="219"/>
      <c r="DG7" s="219"/>
      <c r="DH7" s="220"/>
      <c r="DI7" s="218" t="s">
        <v>44</v>
      </c>
      <c r="DJ7" s="219"/>
      <c r="DK7" s="219"/>
      <c r="DL7" s="219"/>
      <c r="DM7" s="219"/>
      <c r="DN7" s="219"/>
      <c r="DO7" s="219"/>
      <c r="DP7" s="220"/>
      <c r="DQ7" s="218" t="s">
        <v>45</v>
      </c>
      <c r="DR7" s="219"/>
      <c r="DS7" s="219"/>
      <c r="DT7" s="219"/>
      <c r="DU7" s="219"/>
      <c r="DV7" s="221"/>
      <c r="DW7" s="222"/>
      <c r="DX7" s="222"/>
      <c r="DY7" s="222"/>
      <c r="DZ7" s="222"/>
      <c r="EA7" s="222"/>
      <c r="EB7" s="222"/>
      <c r="EC7" s="223"/>
      <c r="ED7" s="223"/>
      <c r="EE7" s="224"/>
      <c r="EF7" s="225"/>
      <c r="EG7" s="226" t="s">
        <v>121</v>
      </c>
      <c r="EH7" s="226" t="s">
        <v>25</v>
      </c>
      <c r="EI7" s="226" t="s">
        <v>123</v>
      </c>
      <c r="EJ7" s="19" t="s">
        <v>19</v>
      </c>
      <c r="EK7" s="19" t="s">
        <v>20</v>
      </c>
      <c r="EL7" s="19" t="s">
        <v>21</v>
      </c>
      <c r="EM7" s="19" t="s">
        <v>22</v>
      </c>
      <c r="EN7" s="118"/>
      <c r="EO7" s="118"/>
      <c r="EP7" s="227">
        <f>AF7*60</f>
        <v>13380</v>
      </c>
      <c r="EQ7" s="228">
        <v>0</v>
      </c>
      <c r="ER7" s="229" t="str">
        <f>B7</f>
        <v>L-01</v>
      </c>
      <c r="ES7" s="160" t="str">
        <f>C7</f>
        <v>Hema</v>
      </c>
      <c r="ET7" s="160">
        <f t="shared" ref="ET7:ET39" si="8">E7</f>
        <v>334167</v>
      </c>
      <c r="EU7" s="162">
        <v>0</v>
      </c>
      <c r="EV7" s="162">
        <v>0</v>
      </c>
      <c r="EW7" s="230">
        <f>(BO7/EX7)/60</f>
        <v>1.8616666666666672</v>
      </c>
      <c r="EX7" s="231">
        <f>L7+M7</f>
        <v>21</v>
      </c>
      <c r="EY7" s="232">
        <f>EX7*EW7</f>
        <v>39.095000000000013</v>
      </c>
      <c r="EZ7" s="233">
        <f>+EY7</f>
        <v>39.095000000000013</v>
      </c>
      <c r="FA7" s="233">
        <f>+BP7</f>
        <v>12443.400000000001</v>
      </c>
      <c r="FB7" s="233">
        <f>+BQ7</f>
        <v>10097.700000000001</v>
      </c>
    </row>
    <row r="8" spans="1:158" s="288" customFormat="1" ht="27" hidden="1" customHeight="1" x14ac:dyDescent="0.55000000000000004">
      <c r="A8" s="235"/>
      <c r="B8" s="236"/>
      <c r="C8" s="169"/>
      <c r="D8" s="170"/>
      <c r="E8" s="171"/>
      <c r="F8" s="172"/>
      <c r="G8" s="173"/>
      <c r="H8" s="174">
        <v>8</v>
      </c>
      <c r="I8" s="175"/>
      <c r="J8" s="176"/>
      <c r="K8" s="176"/>
      <c r="L8" s="176"/>
      <c r="M8" s="176"/>
      <c r="N8" s="177" t="str">
        <f t="shared" ref="N8:N39" si="9">IF(E8="","",(AW8)/AL8)</f>
        <v/>
      </c>
      <c r="O8" s="237"/>
      <c r="P8" s="179" t="str">
        <f>IF(C8="","",(AN8/AL8))</f>
        <v/>
      </c>
      <c r="Q8" s="180"/>
      <c r="R8" s="180"/>
      <c r="S8" s="180"/>
      <c r="T8" s="180">
        <v>21</v>
      </c>
      <c r="U8" s="180"/>
      <c r="V8" s="180"/>
      <c r="W8" s="180"/>
      <c r="X8" s="180"/>
      <c r="Y8" s="180"/>
      <c r="Z8" s="180"/>
      <c r="AA8" s="180"/>
      <c r="AB8" s="180"/>
      <c r="AC8" s="238"/>
      <c r="AD8" s="239" t="str">
        <f t="shared" ref="AD8:AD39" si="10">IF(E8="","",(L8+M8)*I8)</f>
        <v/>
      </c>
      <c r="AE8" s="239">
        <f t="shared" ref="AE8:AE39" si="11">(L8+M8)*I8</f>
        <v>0</v>
      </c>
      <c r="AF8" s="240"/>
      <c r="AG8" s="185"/>
      <c r="AH8" s="185"/>
      <c r="AI8" s="186">
        <f t="shared" ref="AI8:AI39" si="12">+AH8*12</f>
        <v>0</v>
      </c>
      <c r="AJ8" s="187" t="str">
        <f t="shared" si="2"/>
        <v/>
      </c>
      <c r="AK8" s="188"/>
      <c r="AL8" s="189" t="str">
        <f t="shared" si="3"/>
        <v/>
      </c>
      <c r="AM8" s="190" t="str">
        <f t="shared" ref="AM8:AM39" si="13">IF(E8="","",(((L8+M8)*(I8*60))/AG8)*AK8)</f>
        <v/>
      </c>
      <c r="AN8" s="191"/>
      <c r="AO8" s="241"/>
      <c r="AP8" s="242"/>
      <c r="AQ8" s="243">
        <f t="shared" ref="AQ8:AQ39" si="14">AG8*AN8/60</f>
        <v>0</v>
      </c>
      <c r="AR8" s="244"/>
      <c r="AS8" s="194" t="str">
        <f t="shared" si="4"/>
        <v/>
      </c>
      <c r="AT8" s="195" t="str">
        <f t="shared" si="5"/>
        <v/>
      </c>
      <c r="AU8" s="245"/>
      <c r="AV8" s="197" t="s">
        <v>118</v>
      </c>
      <c r="AW8" s="191"/>
      <c r="AX8" s="198"/>
      <c r="AY8" s="246"/>
      <c r="AZ8" s="247"/>
      <c r="BA8" s="248"/>
      <c r="BB8" s="248"/>
      <c r="BC8" s="249"/>
      <c r="BD8" s="249"/>
      <c r="BE8" s="250"/>
      <c r="BF8" s="197"/>
      <c r="BG8" s="191"/>
      <c r="BH8" s="198"/>
      <c r="BI8" s="198"/>
      <c r="BJ8" s="198"/>
      <c r="BK8" s="204" t="s">
        <v>124</v>
      </c>
      <c r="BL8" s="251"/>
      <c r="BM8" s="252"/>
      <c r="BN8" s="253"/>
      <c r="BO8" s="254"/>
      <c r="BP8" s="255"/>
      <c r="BQ8" s="255"/>
      <c r="BR8" s="256" t="b">
        <f t="shared" ref="BR8:BR39" si="15">IF(AG8&gt;0,(AG8*AM8))</f>
        <v>0</v>
      </c>
      <c r="BS8" s="257">
        <f t="shared" si="6"/>
        <v>0</v>
      </c>
      <c r="BT8" s="258" t="str">
        <f t="shared" si="7"/>
        <v/>
      </c>
      <c r="BU8" s="259"/>
      <c r="BV8" s="260"/>
      <c r="BW8" s="261"/>
      <c r="BX8" s="262"/>
      <c r="BY8" s="262"/>
      <c r="BZ8" s="262"/>
      <c r="CA8" s="262"/>
      <c r="CB8" s="262"/>
      <c r="CC8" s="262"/>
      <c r="CD8" s="263"/>
      <c r="CE8" s="262"/>
      <c r="CF8" s="262"/>
      <c r="CG8" s="262"/>
      <c r="CH8" s="262"/>
      <c r="CI8" s="262"/>
      <c r="CJ8" s="262"/>
      <c r="CK8" s="264" t="s">
        <v>121</v>
      </c>
      <c r="CL8" s="264" t="s">
        <v>25</v>
      </c>
      <c r="CM8" s="109" t="s">
        <v>89</v>
      </c>
      <c r="CN8" s="264" t="s">
        <v>90</v>
      </c>
      <c r="CO8" s="264" t="s">
        <v>26</v>
      </c>
      <c r="CP8" s="265" t="s">
        <v>91</v>
      </c>
      <c r="CQ8" s="265" t="s">
        <v>92</v>
      </c>
      <c r="CR8" s="265" t="s">
        <v>93</v>
      </c>
      <c r="CS8" s="264" t="s">
        <v>121</v>
      </c>
      <c r="CT8" s="264" t="s">
        <v>25</v>
      </c>
      <c r="CU8" s="109" t="s">
        <v>89</v>
      </c>
      <c r="CV8" s="264" t="s">
        <v>90</v>
      </c>
      <c r="CW8" s="264" t="s">
        <v>26</v>
      </c>
      <c r="CX8" s="266" t="s">
        <v>91</v>
      </c>
      <c r="CY8" s="267" t="s">
        <v>92</v>
      </c>
      <c r="CZ8" s="268" t="s">
        <v>93</v>
      </c>
      <c r="DA8" s="264" t="s">
        <v>121</v>
      </c>
      <c r="DB8" s="264" t="s">
        <v>25</v>
      </c>
      <c r="DC8" s="109" t="s">
        <v>89</v>
      </c>
      <c r="DD8" s="264" t="s">
        <v>90</v>
      </c>
      <c r="DE8" s="264" t="s">
        <v>26</v>
      </c>
      <c r="DF8" s="266" t="s">
        <v>91</v>
      </c>
      <c r="DG8" s="267" t="s">
        <v>92</v>
      </c>
      <c r="DH8" s="268" t="s">
        <v>93</v>
      </c>
      <c r="DI8" s="264" t="s">
        <v>121</v>
      </c>
      <c r="DJ8" s="264" t="s">
        <v>25</v>
      </c>
      <c r="DK8" s="109" t="s">
        <v>89</v>
      </c>
      <c r="DL8" s="264" t="s">
        <v>90</v>
      </c>
      <c r="DM8" s="264" t="s">
        <v>26</v>
      </c>
      <c r="DN8" s="266" t="s">
        <v>91</v>
      </c>
      <c r="DO8" s="267" t="s">
        <v>92</v>
      </c>
      <c r="DP8" s="268" t="s">
        <v>93</v>
      </c>
      <c r="DQ8" s="264" t="s">
        <v>25</v>
      </c>
      <c r="DR8" s="264" t="s">
        <v>90</v>
      </c>
      <c r="DS8" s="264" t="s">
        <v>26</v>
      </c>
      <c r="DT8" s="269" t="s">
        <v>91</v>
      </c>
      <c r="DU8" s="270" t="s">
        <v>92</v>
      </c>
      <c r="DV8" s="271" t="s">
        <v>93</v>
      </c>
      <c r="DW8" s="222"/>
      <c r="DX8" s="222"/>
      <c r="DY8" s="222"/>
      <c r="DZ8" s="222"/>
      <c r="EA8" s="222"/>
      <c r="EB8" s="222"/>
      <c r="EC8" s="272"/>
      <c r="ED8" s="273"/>
      <c r="EE8" s="224">
        <f>+AN7+AN8+AN9</f>
        <v>1735</v>
      </c>
      <c r="EF8" s="274" t="str">
        <f>+B7</f>
        <v>L-01</v>
      </c>
      <c r="EG8" s="275">
        <f>+EI8/EK8</f>
        <v>0.93</v>
      </c>
      <c r="EH8" s="276">
        <f>+SUM(AM7:AM9)</f>
        <v>2138.0412371134021</v>
      </c>
      <c r="EI8" s="277">
        <f>+SUM(AJ7:AJ9)/60</f>
        <v>207.39000000000001</v>
      </c>
      <c r="EJ8" s="278">
        <f>+AR7</f>
        <v>168.29500000000002</v>
      </c>
      <c r="EK8" s="278">
        <f>+AF7</f>
        <v>223</v>
      </c>
      <c r="EL8" s="279">
        <f>+AN7+AN8+AN9</f>
        <v>1735</v>
      </c>
      <c r="EM8" s="280">
        <f>+AU7</f>
        <v>0.75468609865470859</v>
      </c>
      <c r="EN8" s="281"/>
      <c r="EO8" s="118"/>
      <c r="EP8" s="282"/>
      <c r="EQ8" s="283"/>
      <c r="ER8" s="229"/>
      <c r="ES8" s="160">
        <f t="shared" ref="ES8:ES39" si="16">C8</f>
        <v>0</v>
      </c>
      <c r="ET8" s="160">
        <f t="shared" si="8"/>
        <v>0</v>
      </c>
      <c r="EU8" s="162">
        <v>0</v>
      </c>
      <c r="EV8" s="162">
        <v>0</v>
      </c>
      <c r="EW8" s="284"/>
      <c r="EX8" s="285"/>
      <c r="EY8" s="286"/>
      <c r="EZ8" s="287">
        <f>+EY10</f>
        <v>24.223499999999998</v>
      </c>
      <c r="FA8" s="287">
        <f>+BP10</f>
        <v>15261.75</v>
      </c>
      <c r="FB8" s="287">
        <f>+BQ10</f>
        <v>13808.34</v>
      </c>
    </row>
    <row r="9" spans="1:158" s="288" customFormat="1" ht="27" hidden="1" customHeight="1" x14ac:dyDescent="0.55000000000000004">
      <c r="A9" s="235"/>
      <c r="B9" s="289"/>
      <c r="C9" s="169"/>
      <c r="D9" s="170"/>
      <c r="E9" s="171"/>
      <c r="F9" s="172"/>
      <c r="G9" s="173"/>
      <c r="H9" s="174">
        <v>8</v>
      </c>
      <c r="I9" s="175"/>
      <c r="J9" s="176"/>
      <c r="K9" s="176"/>
      <c r="L9" s="176"/>
      <c r="M9" s="176"/>
      <c r="N9" s="177" t="str">
        <f t="shared" si="9"/>
        <v/>
      </c>
      <c r="O9" s="290"/>
      <c r="P9" s="179" t="str">
        <f t="shared" si="0"/>
        <v/>
      </c>
      <c r="Q9" s="291"/>
      <c r="R9" s="291">
        <f>IF($Q$7&gt;0,(Q7-Q8))</f>
        <v>21</v>
      </c>
      <c r="S9" s="291">
        <f>IF($Q$7&gt;0,(R7-R8))</f>
        <v>21</v>
      </c>
      <c r="T9" s="291">
        <f t="shared" ref="T9:AB9" si="17">IF($Q$7&gt;0,(S7-S8))</f>
        <v>21</v>
      </c>
      <c r="U9" s="291">
        <f t="shared" si="17"/>
        <v>0</v>
      </c>
      <c r="V9" s="291">
        <f t="shared" si="17"/>
        <v>0</v>
      </c>
      <c r="W9" s="291">
        <f t="shared" si="17"/>
        <v>0</v>
      </c>
      <c r="X9" s="291">
        <f t="shared" si="17"/>
        <v>0</v>
      </c>
      <c r="Y9" s="291">
        <f t="shared" si="17"/>
        <v>0</v>
      </c>
      <c r="Z9" s="291">
        <f t="shared" si="17"/>
        <v>0</v>
      </c>
      <c r="AA9" s="291">
        <f t="shared" si="17"/>
        <v>0</v>
      </c>
      <c r="AB9" s="291">
        <f t="shared" si="17"/>
        <v>0</v>
      </c>
      <c r="AC9" s="292"/>
      <c r="AD9" s="239" t="str">
        <f t="shared" si="10"/>
        <v/>
      </c>
      <c r="AE9" s="239">
        <f t="shared" si="11"/>
        <v>0</v>
      </c>
      <c r="AF9" s="293"/>
      <c r="AG9" s="185"/>
      <c r="AH9" s="185"/>
      <c r="AI9" s="186">
        <f t="shared" si="12"/>
        <v>0</v>
      </c>
      <c r="AJ9" s="187" t="str">
        <f t="shared" si="2"/>
        <v/>
      </c>
      <c r="AK9" s="188"/>
      <c r="AL9" s="189" t="str">
        <f t="shared" si="3"/>
        <v/>
      </c>
      <c r="AM9" s="190" t="str">
        <f t="shared" si="13"/>
        <v/>
      </c>
      <c r="AN9" s="191"/>
      <c r="AO9" s="241"/>
      <c r="AP9" s="242"/>
      <c r="AQ9" s="243">
        <f t="shared" si="14"/>
        <v>0</v>
      </c>
      <c r="AR9" s="294"/>
      <c r="AS9" s="295" t="str">
        <f t="shared" si="4"/>
        <v/>
      </c>
      <c r="AT9" s="296" t="str">
        <f t="shared" si="5"/>
        <v/>
      </c>
      <c r="AU9" s="297"/>
      <c r="AV9" s="197" t="s">
        <v>118</v>
      </c>
      <c r="AW9" s="191"/>
      <c r="AX9" s="198"/>
      <c r="AY9" s="246"/>
      <c r="AZ9" s="247"/>
      <c r="BA9" s="248"/>
      <c r="BB9" s="248"/>
      <c r="BC9" s="249"/>
      <c r="BD9" s="249"/>
      <c r="BE9" s="250"/>
      <c r="BF9" s="197"/>
      <c r="BG9" s="191"/>
      <c r="BH9" s="198"/>
      <c r="BI9" s="198"/>
      <c r="BJ9" s="198"/>
      <c r="BK9" s="204"/>
      <c r="BL9" s="251"/>
      <c r="BM9" s="298"/>
      <c r="BN9" s="299"/>
      <c r="BO9" s="300"/>
      <c r="BP9" s="301"/>
      <c r="BQ9" s="301"/>
      <c r="BR9" s="256" t="b">
        <f t="shared" si="15"/>
        <v>0</v>
      </c>
      <c r="BS9" s="257">
        <f t="shared" si="6"/>
        <v>0</v>
      </c>
      <c r="BT9" s="258" t="str">
        <f t="shared" si="7"/>
        <v/>
      </c>
      <c r="BU9" s="259"/>
      <c r="BV9" s="302">
        <f>SUM(K197:K200)</f>
        <v>839</v>
      </c>
      <c r="BW9" s="303">
        <f>+L174</f>
        <v>818</v>
      </c>
      <c r="BX9" s="304">
        <f>+M174</f>
        <v>90</v>
      </c>
      <c r="BY9" s="304">
        <f>BX9+BW9</f>
        <v>908</v>
      </c>
      <c r="BZ9" s="305">
        <f>BM175</f>
        <v>0</v>
      </c>
      <c r="CA9" s="306">
        <f>AN191</f>
        <v>0.89793702497285555</v>
      </c>
      <c r="CB9" s="307">
        <f>BE191</f>
        <v>2.4730473047304731</v>
      </c>
      <c r="CC9" s="307">
        <f>G197</f>
        <v>61.638141809290957</v>
      </c>
      <c r="CD9" s="304">
        <f>+AM174</f>
        <v>63980.13590921287</v>
      </c>
      <c r="CE9" s="304">
        <f>+AN174</f>
        <v>50420</v>
      </c>
      <c r="CF9" s="308">
        <f>+AJ174</f>
        <v>440568</v>
      </c>
      <c r="CG9" s="304">
        <f>+AQ174</f>
        <v>5693.1236666666664</v>
      </c>
      <c r="CH9" s="304">
        <f>+AF174</f>
        <v>9499.75</v>
      </c>
      <c r="CI9" s="309">
        <f>+AK174</f>
        <v>0.77294665649096028</v>
      </c>
      <c r="CJ9" s="309">
        <f>+AU174</f>
        <v>0.59929194627928806</v>
      </c>
      <c r="CK9" s="309">
        <f>+AK40</f>
        <v>0.77226024096385537</v>
      </c>
      <c r="CL9" s="304">
        <f>AM40</f>
        <v>16039.261285828874</v>
      </c>
      <c r="CM9" s="304">
        <f>+AJ40</f>
        <v>120183</v>
      </c>
      <c r="CN9" s="304">
        <f>AN40</f>
        <v>12020</v>
      </c>
      <c r="CO9" s="309">
        <f>CN9/CL9</f>
        <v>0.74941107235530846</v>
      </c>
      <c r="CP9" s="304">
        <f>+AQ40</f>
        <v>1467.0063333333335</v>
      </c>
      <c r="CQ9" s="304">
        <f>AF40</f>
        <v>2593.75</v>
      </c>
      <c r="CR9" s="309">
        <f>CP9/CQ9</f>
        <v>0.56559280321285144</v>
      </c>
      <c r="CS9" s="309">
        <f>+AK78</f>
        <v>0.77222072158981292</v>
      </c>
      <c r="CT9" s="304">
        <f>AM78</f>
        <v>16236.820140407017</v>
      </c>
      <c r="CU9" s="304">
        <f>+AJ78</f>
        <v>120072.6</v>
      </c>
      <c r="CV9" s="308">
        <f>AN78</f>
        <v>13446</v>
      </c>
      <c r="CW9" s="309">
        <f>CV9/CT9</f>
        <v>0.82811781393933348</v>
      </c>
      <c r="CX9" s="304">
        <f>AR78</f>
        <v>1604.2863333333335</v>
      </c>
      <c r="CY9" s="304">
        <f>AF78</f>
        <v>2591.5</v>
      </c>
      <c r="CZ9" s="309">
        <f>CX9/CY9</f>
        <v>0.61905704546916207</v>
      </c>
      <c r="DA9" s="309">
        <f>+AK122</f>
        <v>0.81357894736842118</v>
      </c>
      <c r="DB9" s="304">
        <f>AM122</f>
        <v>15955.687365761542</v>
      </c>
      <c r="DC9" s="304">
        <f>+AJ122</f>
        <v>97385.400000000009</v>
      </c>
      <c r="DD9" s="308">
        <f>AN122</f>
        <v>12457</v>
      </c>
      <c r="DE9" s="309">
        <f>DD9/DB9</f>
        <v>0.78072474813782144</v>
      </c>
      <c r="DF9" s="304">
        <f>AQ122</f>
        <v>1262.9286666666662</v>
      </c>
      <c r="DG9" s="304">
        <f>AF122</f>
        <v>1995</v>
      </c>
      <c r="DH9" s="309">
        <f>DF9/DG9</f>
        <v>0.63304695071010841</v>
      </c>
      <c r="DI9" s="309">
        <f>+AK172</f>
        <v>0.73957749514981663</v>
      </c>
      <c r="DJ9" s="304">
        <f>AM172</f>
        <v>15748.367117215435</v>
      </c>
      <c r="DK9" s="304">
        <f>+AJ172</f>
        <v>102926.99999999999</v>
      </c>
      <c r="DL9" s="308">
        <f>AN172</f>
        <v>12497</v>
      </c>
      <c r="DM9" s="309">
        <f>DL9/DJ9</f>
        <v>0.79354258806545208</v>
      </c>
      <c r="DN9" s="304">
        <f>AQ172</f>
        <v>1358.9023333333334</v>
      </c>
      <c r="DO9" s="304">
        <f>AF172</f>
        <v>2319.5</v>
      </c>
      <c r="DP9" s="309">
        <f>DN9/DO9</f>
        <v>0.5858600273047353</v>
      </c>
      <c r="DQ9" s="304"/>
      <c r="DR9" s="304"/>
      <c r="DS9" s="309"/>
      <c r="DT9" s="304"/>
      <c r="DU9" s="304"/>
      <c r="DV9" s="309"/>
      <c r="DW9" s="310">
        <f>AG40</f>
        <v>7.4930508243658931</v>
      </c>
      <c r="DX9" s="310">
        <f>AG78</f>
        <v>7.3950809925637371</v>
      </c>
      <c r="DY9" s="310">
        <f>AG122</f>
        <v>6.1034913612668387</v>
      </c>
      <c r="DZ9" s="310">
        <f>AG172</f>
        <v>6.5357252109956612</v>
      </c>
      <c r="EA9" s="310">
        <f>+AG174</f>
        <v>6.8860122558220462</v>
      </c>
      <c r="EB9" s="310">
        <f>+I174</f>
        <v>10.46227973568282</v>
      </c>
      <c r="EC9" s="311" t="s">
        <v>125</v>
      </c>
      <c r="ED9" s="312"/>
      <c r="EE9" s="313">
        <f>+AN10+AN11+AN12</f>
        <v>2457</v>
      </c>
      <c r="EF9" s="314" t="str">
        <f>+B10</f>
        <v>L-02</v>
      </c>
      <c r="EG9" s="275">
        <f>+EI9/EK9</f>
        <v>0.95000000000000007</v>
      </c>
      <c r="EH9" s="276">
        <f>+SUM(AM10:AM12)</f>
        <v>2715.6138790035584</v>
      </c>
      <c r="EI9" s="277">
        <f>+SUM(AJ10:AJ12)/60</f>
        <v>254.36250000000001</v>
      </c>
      <c r="EJ9" s="278">
        <f>+AR10</f>
        <v>230.13900000000001</v>
      </c>
      <c r="EK9" s="278">
        <f>+AF10</f>
        <v>267.75</v>
      </c>
      <c r="EL9" s="279">
        <f>+AN10+AN11+AN12</f>
        <v>2457</v>
      </c>
      <c r="EM9" s="280">
        <f>+AU10</f>
        <v>0.85952941176470588</v>
      </c>
      <c r="EN9" s="315"/>
      <c r="EO9" s="316"/>
      <c r="EP9" s="317"/>
      <c r="EQ9" s="318"/>
      <c r="ER9" s="311"/>
      <c r="ES9" s="319">
        <f t="shared" si="16"/>
        <v>0</v>
      </c>
      <c r="ET9" s="319">
        <f t="shared" si="8"/>
        <v>0</v>
      </c>
      <c r="EU9" s="320">
        <v>0</v>
      </c>
      <c r="EV9" s="320">
        <v>0</v>
      </c>
      <c r="EW9" s="321"/>
      <c r="EX9" s="322"/>
      <c r="EY9" s="323"/>
      <c r="EZ9" s="287">
        <f>+EY13</f>
        <v>83.105999999999952</v>
      </c>
      <c r="FA9" s="287">
        <f>+BP13</f>
        <v>20323.499999999996</v>
      </c>
      <c r="FB9" s="287">
        <f>+BQ13</f>
        <v>15337.14</v>
      </c>
    </row>
    <row r="10" spans="1:158" s="332" customFormat="1" ht="27.9" customHeight="1" x14ac:dyDescent="0.6">
      <c r="A10" s="235"/>
      <c r="B10" s="168" t="s">
        <v>126</v>
      </c>
      <c r="C10" s="169" t="s">
        <v>127</v>
      </c>
      <c r="D10" s="170">
        <v>4170005177</v>
      </c>
      <c r="E10" s="324" t="s">
        <v>128</v>
      </c>
      <c r="F10" s="172" t="s">
        <v>129</v>
      </c>
      <c r="G10" s="173">
        <v>44133</v>
      </c>
      <c r="H10" s="174">
        <v>8</v>
      </c>
      <c r="I10" s="175">
        <v>9.7050000000000001</v>
      </c>
      <c r="J10" s="176">
        <v>22</v>
      </c>
      <c r="K10" s="176">
        <v>2</v>
      </c>
      <c r="L10" s="176">
        <v>19</v>
      </c>
      <c r="M10" s="176">
        <v>2</v>
      </c>
      <c r="N10" s="177">
        <f t="shared" si="9"/>
        <v>4.709156223893066</v>
      </c>
      <c r="O10" s="178">
        <f>AC10/(L10+M10)</f>
        <v>12.75</v>
      </c>
      <c r="P10" s="179">
        <f t="shared" si="0"/>
        <v>9.7047117794486208</v>
      </c>
      <c r="Q10" s="180">
        <f>L10+M10</f>
        <v>21</v>
      </c>
      <c r="R10" s="180">
        <f>R12</f>
        <v>21</v>
      </c>
      <c r="S10" s="180">
        <f t="shared" ref="S10:AB10" si="18">S12</f>
        <v>21</v>
      </c>
      <c r="T10" s="181">
        <f t="shared" si="18"/>
        <v>21</v>
      </c>
      <c r="U10" s="180">
        <f t="shared" si="18"/>
        <v>21</v>
      </c>
      <c r="V10" s="181">
        <f t="shared" si="18"/>
        <v>21</v>
      </c>
      <c r="W10" s="180">
        <f t="shared" si="18"/>
        <v>0</v>
      </c>
      <c r="X10" s="180">
        <f t="shared" si="18"/>
        <v>0</v>
      </c>
      <c r="Y10" s="180">
        <f t="shared" si="18"/>
        <v>0</v>
      </c>
      <c r="Z10" s="180">
        <f t="shared" si="18"/>
        <v>0</v>
      </c>
      <c r="AA10" s="180">
        <f t="shared" si="18"/>
        <v>0</v>
      </c>
      <c r="AB10" s="180">
        <f t="shared" si="18"/>
        <v>0</v>
      </c>
      <c r="AC10" s="182">
        <f>IF(E10="","",(Q10*8)+($Q$5-8)*Q10+($R$5-$Q$5)*R10+($S$5-$R$5)*S10+($T$5-$S$5)*T10+($U$5-$T$5)*U10+($V$5-$U$5)*V10+($W$5-$V$5)*W10+($X$5-$W$5)*X10+($Y$5-$X$5)*Y10+($Z$5-$Y$5)*Z10+($AA$5-$Z$5)*AA10+($AB$5-$AA$5)*AB10)-'[1]Short Leave'!S5</f>
        <v>267.75</v>
      </c>
      <c r="AD10" s="183">
        <f t="shared" si="10"/>
        <v>203.80500000000001</v>
      </c>
      <c r="AE10" s="183">
        <f t="shared" si="11"/>
        <v>203.80500000000001</v>
      </c>
      <c r="AF10" s="184">
        <f>IF(AE10="","",(AE10+AE11+AE12))</f>
        <v>267.75</v>
      </c>
      <c r="AG10" s="185">
        <v>5.62</v>
      </c>
      <c r="AH10" s="185">
        <v>0.3</v>
      </c>
      <c r="AI10" s="186">
        <f t="shared" si="12"/>
        <v>3.5999999999999996</v>
      </c>
      <c r="AJ10" s="187">
        <f t="shared" si="2"/>
        <v>11616.885</v>
      </c>
      <c r="AK10" s="188">
        <v>0.95</v>
      </c>
      <c r="AL10" s="189">
        <f t="shared" si="3"/>
        <v>212.98932384341637</v>
      </c>
      <c r="AM10" s="190">
        <f t="shared" si="13"/>
        <v>2067.0613879003558</v>
      </c>
      <c r="AN10" s="191">
        <v>2067</v>
      </c>
      <c r="AO10" s="189"/>
      <c r="AP10" s="191"/>
      <c r="AQ10" s="192">
        <f t="shared" si="14"/>
        <v>193.60900000000001</v>
      </c>
      <c r="AR10" s="193">
        <f>AQ10+AQ11+AQ12</f>
        <v>230.13900000000001</v>
      </c>
      <c r="AS10" s="194">
        <f t="shared" si="4"/>
        <v>0.99997030184942004</v>
      </c>
      <c r="AT10" s="195">
        <f t="shared" si="5"/>
        <v>0.94997178675694904</v>
      </c>
      <c r="AU10" s="196">
        <f>AR10/AF10</f>
        <v>0.85952941176470588</v>
      </c>
      <c r="AV10" s="197" t="s">
        <v>130</v>
      </c>
      <c r="AW10" s="191">
        <v>1003</v>
      </c>
      <c r="AX10" s="198" t="s">
        <v>131</v>
      </c>
      <c r="AY10" s="246"/>
      <c r="AZ10" s="247"/>
      <c r="BA10" s="248"/>
      <c r="BB10" s="248"/>
      <c r="BC10" s="249"/>
      <c r="BD10" s="249"/>
      <c r="BE10" s="250"/>
      <c r="BF10" s="197"/>
      <c r="BG10" s="191"/>
      <c r="BH10" s="191"/>
      <c r="BI10" s="198"/>
      <c r="BJ10" s="198"/>
      <c r="BK10" s="204"/>
      <c r="BL10" s="205"/>
      <c r="BM10" s="206">
        <v>12</v>
      </c>
      <c r="BN10" s="207">
        <v>7.6</v>
      </c>
      <c r="BO10" s="208">
        <f>BP10-BQ10</f>
        <v>1453.4099999999999</v>
      </c>
      <c r="BP10" s="209">
        <f>(((BR10+BR11+BR12))-(EQ10))</f>
        <v>15261.75</v>
      </c>
      <c r="BQ10" s="209">
        <f>(BS10+BS11+BS12)</f>
        <v>13808.34</v>
      </c>
      <c r="BR10" s="210">
        <f t="shared" si="15"/>
        <v>11616.885</v>
      </c>
      <c r="BS10" s="211">
        <f t="shared" si="6"/>
        <v>11616.54</v>
      </c>
      <c r="BT10" s="212" t="str">
        <f t="shared" si="7"/>
        <v>118182-5832(S-03)</v>
      </c>
      <c r="BU10" s="325"/>
      <c r="BV10" s="326"/>
      <c r="BW10" s="327"/>
      <c r="BX10" s="327"/>
      <c r="BY10" s="327"/>
      <c r="BZ10" s="327"/>
      <c r="CA10" s="327"/>
      <c r="CB10" s="327"/>
      <c r="CC10" s="327"/>
      <c r="CD10" s="327"/>
      <c r="CE10" s="327"/>
      <c r="CF10" s="327"/>
      <c r="CG10" s="327"/>
      <c r="CH10" s="327"/>
      <c r="CI10" s="327"/>
      <c r="CJ10" s="327"/>
      <c r="CK10" s="327"/>
      <c r="CL10" s="327"/>
      <c r="CM10" s="327"/>
      <c r="CN10" s="327"/>
      <c r="CO10" s="327"/>
      <c r="CP10" s="327"/>
      <c r="CQ10" s="327"/>
      <c r="CR10" s="327"/>
      <c r="CS10" s="327"/>
      <c r="CT10" s="327"/>
      <c r="CU10" s="327"/>
      <c r="CV10" s="327"/>
      <c r="CW10" s="327"/>
      <c r="CX10" s="327"/>
      <c r="CY10" s="327"/>
      <c r="CZ10" s="327"/>
      <c r="DA10" s="327"/>
      <c r="DB10" s="327"/>
      <c r="DC10" s="327"/>
      <c r="DD10" s="327"/>
      <c r="DE10" s="327"/>
      <c r="DF10" s="327"/>
      <c r="DG10" s="327"/>
      <c r="DH10" s="327"/>
      <c r="DI10" s="327"/>
      <c r="DJ10" s="327"/>
      <c r="DK10" s="327"/>
      <c r="DL10" s="327"/>
      <c r="DM10" s="327"/>
      <c r="DN10" s="327"/>
      <c r="DO10" s="327"/>
      <c r="DP10" s="327"/>
      <c r="DQ10" s="327"/>
      <c r="DR10" s="327"/>
      <c r="DS10" s="327"/>
      <c r="DT10" s="327"/>
      <c r="DU10" s="327"/>
      <c r="DV10" s="327"/>
      <c r="DW10" s="327"/>
      <c r="DX10" s="327"/>
      <c r="DY10" s="327"/>
      <c r="DZ10" s="327"/>
      <c r="EA10" s="327"/>
      <c r="EB10" s="327"/>
      <c r="EC10" s="229" t="s">
        <v>132</v>
      </c>
      <c r="ED10" s="328"/>
      <c r="EE10" s="329">
        <f>+AN13+AN14+AN15</f>
        <v>1113</v>
      </c>
      <c r="EF10" s="274" t="str">
        <f>+B13</f>
        <v>L-03</v>
      </c>
      <c r="EG10" s="275">
        <f>+EI10/EK10</f>
        <v>0.84999999999999987</v>
      </c>
      <c r="EH10" s="276">
        <f>+SUM(AM13:AM15)</f>
        <v>1474.854862119013</v>
      </c>
      <c r="EI10" s="277">
        <f>+SUM(AJ13:AJ15)/60</f>
        <v>338.72499999999997</v>
      </c>
      <c r="EJ10" s="278">
        <f>+AR13</f>
        <v>255.619</v>
      </c>
      <c r="EK10" s="278">
        <f>+AF13</f>
        <v>398.5</v>
      </c>
      <c r="EL10" s="279">
        <f>+AN13+AN14+AN15</f>
        <v>1113</v>
      </c>
      <c r="EM10" s="280">
        <f>+AU13</f>
        <v>0.64145294855708912</v>
      </c>
      <c r="EN10" s="330"/>
      <c r="EO10" s="118"/>
      <c r="EP10" s="227">
        <f>AF10*60</f>
        <v>16065</v>
      </c>
      <c r="EQ10" s="228">
        <v>0</v>
      </c>
      <c r="ER10" s="229" t="str">
        <f>B10</f>
        <v>L-02</v>
      </c>
      <c r="ES10" s="160" t="str">
        <f t="shared" si="16"/>
        <v>H&amp;M</v>
      </c>
      <c r="ET10" s="160" t="str">
        <f t="shared" si="8"/>
        <v>118182-5832(S-03)</v>
      </c>
      <c r="EU10" s="162">
        <v>0</v>
      </c>
      <c r="EV10" s="162">
        <v>0</v>
      </c>
      <c r="EW10" s="230">
        <f>(BO10/EX10)/60</f>
        <v>1.1535</v>
      </c>
      <c r="EX10" s="231">
        <f>L10+M10</f>
        <v>21</v>
      </c>
      <c r="EY10" s="232">
        <f>EX10*EW10</f>
        <v>24.223499999999998</v>
      </c>
      <c r="EZ10" s="331">
        <f>+EY16</f>
        <v>99.799999999999983</v>
      </c>
      <c r="FA10" s="331">
        <f>+BP16</f>
        <v>6983.9999999999991</v>
      </c>
      <c r="FB10" s="331">
        <f>+BQ16</f>
        <v>996.00000000000011</v>
      </c>
    </row>
    <row r="11" spans="1:158" s="357" customFormat="1" ht="27.9" customHeight="1" x14ac:dyDescent="0.55000000000000004">
      <c r="A11" s="235"/>
      <c r="B11" s="236"/>
      <c r="C11" s="169" t="s">
        <v>127</v>
      </c>
      <c r="D11" s="170">
        <v>4170005210</v>
      </c>
      <c r="E11" s="324" t="s">
        <v>133</v>
      </c>
      <c r="F11" s="172" t="s">
        <v>134</v>
      </c>
      <c r="G11" s="173">
        <v>44133</v>
      </c>
      <c r="H11" s="174">
        <v>8</v>
      </c>
      <c r="I11" s="175">
        <f>+O10-I10</f>
        <v>3.0449999999999999</v>
      </c>
      <c r="J11" s="176">
        <v>22</v>
      </c>
      <c r="K11" s="176">
        <v>2</v>
      </c>
      <c r="L11" s="176">
        <v>19</v>
      </c>
      <c r="M11" s="176">
        <v>2</v>
      </c>
      <c r="N11" s="177">
        <f t="shared" si="9"/>
        <v>0</v>
      </c>
      <c r="O11" s="237"/>
      <c r="P11" s="179">
        <f t="shared" si="0"/>
        <v>1.8310776942355893</v>
      </c>
      <c r="Q11" s="180"/>
      <c r="R11" s="180"/>
      <c r="S11" s="180"/>
      <c r="T11" s="180"/>
      <c r="U11" s="180"/>
      <c r="V11" s="180">
        <v>21</v>
      </c>
      <c r="W11" s="180"/>
      <c r="X11" s="180"/>
      <c r="Y11" s="180"/>
      <c r="Z11" s="180"/>
      <c r="AA11" s="180"/>
      <c r="AB11" s="180"/>
      <c r="AC11" s="238"/>
      <c r="AD11" s="239">
        <f t="shared" si="10"/>
        <v>63.945</v>
      </c>
      <c r="AE11" s="239">
        <f t="shared" si="11"/>
        <v>63.945</v>
      </c>
      <c r="AF11" s="240"/>
      <c r="AG11" s="185">
        <v>5.62</v>
      </c>
      <c r="AH11" s="185">
        <v>0.3</v>
      </c>
      <c r="AI11" s="186">
        <f t="shared" si="12"/>
        <v>3.5999999999999996</v>
      </c>
      <c r="AJ11" s="187">
        <f t="shared" si="2"/>
        <v>3644.8649999999998</v>
      </c>
      <c r="AK11" s="188">
        <v>0.95</v>
      </c>
      <c r="AL11" s="189">
        <f t="shared" si="3"/>
        <v>212.98932384341634</v>
      </c>
      <c r="AM11" s="190">
        <f t="shared" si="13"/>
        <v>648.55249110320278</v>
      </c>
      <c r="AN11" s="191">
        <v>390</v>
      </c>
      <c r="AO11" s="241"/>
      <c r="AP11" s="242"/>
      <c r="AQ11" s="243">
        <f t="shared" si="14"/>
        <v>36.53</v>
      </c>
      <c r="AR11" s="244"/>
      <c r="AS11" s="194">
        <f t="shared" si="4"/>
        <v>0.60133914424814094</v>
      </c>
      <c r="AT11" s="195">
        <f t="shared" si="5"/>
        <v>0.5712721870357339</v>
      </c>
      <c r="AU11" s="245"/>
      <c r="AV11" s="197" t="s">
        <v>130</v>
      </c>
      <c r="AW11" s="191"/>
      <c r="AX11" s="198" t="s">
        <v>131</v>
      </c>
      <c r="AY11" s="246"/>
      <c r="AZ11" s="247"/>
      <c r="BA11" s="248"/>
      <c r="BB11" s="248"/>
      <c r="BC11" s="249"/>
      <c r="BD11" s="249"/>
      <c r="BE11" s="250"/>
      <c r="BF11" s="197"/>
      <c r="BG11" s="191"/>
      <c r="BH11" s="191"/>
      <c r="BI11" s="198"/>
      <c r="BJ11" s="198"/>
      <c r="BK11" s="204"/>
      <c r="BL11" s="205"/>
      <c r="BM11" s="252"/>
      <c r="BN11" s="253"/>
      <c r="BO11" s="254"/>
      <c r="BP11" s="255"/>
      <c r="BQ11" s="255"/>
      <c r="BR11" s="256">
        <f t="shared" si="15"/>
        <v>3644.8649999999998</v>
      </c>
      <c r="BS11" s="257">
        <f t="shared" si="6"/>
        <v>2191.8000000000002</v>
      </c>
      <c r="BT11" s="258" t="str">
        <f t="shared" si="7"/>
        <v>179603-5832(S-03)</v>
      </c>
      <c r="BU11" s="333">
        <v>44197</v>
      </c>
      <c r="BV11" s="334"/>
      <c r="BW11" s="334"/>
      <c r="BX11" s="334"/>
      <c r="BY11" s="335"/>
      <c r="BZ11" s="335"/>
      <c r="CA11" s="336"/>
      <c r="CB11" s="337"/>
      <c r="CC11" s="337"/>
      <c r="CD11" s="287"/>
      <c r="CE11" s="335"/>
      <c r="CF11" s="335"/>
      <c r="CG11" s="335"/>
      <c r="CH11" s="335"/>
      <c r="CI11" s="338"/>
      <c r="CJ11" s="339"/>
      <c r="CK11" s="340"/>
      <c r="CL11" s="341"/>
      <c r="CM11" s="341"/>
      <c r="CN11" s="341"/>
      <c r="CO11" s="342"/>
      <c r="CP11" s="343"/>
      <c r="CQ11" s="344"/>
      <c r="CR11" s="342"/>
      <c r="CS11" s="340"/>
      <c r="CT11" s="341"/>
      <c r="CU11" s="341"/>
      <c r="CV11" s="343"/>
      <c r="CW11" s="340"/>
      <c r="CX11" s="345"/>
      <c r="CY11" s="345"/>
      <c r="CZ11" s="342"/>
      <c r="DA11" s="340"/>
      <c r="DB11" s="341"/>
      <c r="DC11" s="341"/>
      <c r="DD11" s="341"/>
      <c r="DE11" s="342"/>
      <c r="DF11" s="345"/>
      <c r="DG11" s="345"/>
      <c r="DH11" s="342"/>
      <c r="DI11" s="340"/>
      <c r="DJ11" s="341"/>
      <c r="DK11" s="341"/>
      <c r="DL11" s="341"/>
      <c r="DM11" s="342"/>
      <c r="DN11" s="341"/>
      <c r="DO11" s="345"/>
      <c r="DP11" s="346"/>
      <c r="DQ11" s="341"/>
      <c r="DR11" s="341"/>
      <c r="DS11" s="342"/>
      <c r="DT11" s="341"/>
      <c r="DU11" s="347"/>
      <c r="DV11" s="348"/>
      <c r="DW11" s="349"/>
      <c r="DX11" s="349"/>
      <c r="DY11" s="349"/>
      <c r="DZ11" s="349"/>
      <c r="EA11" s="349"/>
      <c r="EB11" s="349"/>
      <c r="EC11" s="311" t="str">
        <f>+B13</f>
        <v>L-03</v>
      </c>
      <c r="ED11" s="350"/>
      <c r="EE11" s="351">
        <f>+AN16+AN17+AN18</f>
        <v>100</v>
      </c>
      <c r="EF11" s="274" t="str">
        <f>+B16</f>
        <v>L-04</v>
      </c>
      <c r="EG11" s="275">
        <f t="shared" ref="EG11:EG55" si="19">+EI11/EK11</f>
        <v>0.6</v>
      </c>
      <c r="EH11" s="276">
        <f>+SUM(AM16:AM18)</f>
        <v>701.2048192771083</v>
      </c>
      <c r="EI11" s="277">
        <f>+SUM(AJ16:AJ18)/60</f>
        <v>116.39999999999999</v>
      </c>
      <c r="EJ11" s="278">
        <f>+AR16</f>
        <v>16.600000000000001</v>
      </c>
      <c r="EK11" s="278">
        <f>+AF16</f>
        <v>194</v>
      </c>
      <c r="EL11" s="279">
        <f>+AN16+AN17+AN18</f>
        <v>100</v>
      </c>
      <c r="EM11" s="280">
        <f>+AU16</f>
        <v>8.5567010309278352E-2</v>
      </c>
      <c r="EN11" s="316"/>
      <c r="EO11" s="316"/>
      <c r="EP11" s="352"/>
      <c r="EQ11" s="353"/>
      <c r="ER11" s="311"/>
      <c r="ES11" s="319" t="str">
        <f t="shared" si="16"/>
        <v>H&amp;M</v>
      </c>
      <c r="ET11" s="319" t="str">
        <f t="shared" si="8"/>
        <v>179603-5832(S-03)</v>
      </c>
      <c r="EU11" s="320">
        <v>0</v>
      </c>
      <c r="EV11" s="320">
        <v>0</v>
      </c>
      <c r="EW11" s="354"/>
      <c r="EX11" s="355"/>
      <c r="EY11" s="356"/>
      <c r="EZ11" s="341">
        <f>+EY19</f>
        <v>85.616500000000002</v>
      </c>
      <c r="FA11" s="341">
        <f>+BP19</f>
        <v>16293.599999999999</v>
      </c>
      <c r="FB11" s="341">
        <f>+BQ19</f>
        <v>11156.609999999999</v>
      </c>
    </row>
    <row r="12" spans="1:158" s="357" customFormat="1" ht="27" hidden="1" customHeight="1" x14ac:dyDescent="0.55000000000000004">
      <c r="A12" s="235"/>
      <c r="B12" s="289"/>
      <c r="C12" s="169"/>
      <c r="D12" s="170"/>
      <c r="E12" s="324"/>
      <c r="F12" s="172"/>
      <c r="G12" s="173"/>
      <c r="H12" s="174">
        <v>8</v>
      </c>
      <c r="I12" s="175"/>
      <c r="J12" s="176"/>
      <c r="K12" s="176"/>
      <c r="L12" s="176"/>
      <c r="M12" s="176"/>
      <c r="N12" s="177" t="str">
        <f t="shared" si="9"/>
        <v/>
      </c>
      <c r="O12" s="290"/>
      <c r="P12" s="179" t="str">
        <f t="shared" si="0"/>
        <v/>
      </c>
      <c r="Q12" s="291"/>
      <c r="R12" s="291">
        <f t="shared" ref="R12:AB12" si="20">IF($Q$7&gt;0,(Q10-Q11))</f>
        <v>21</v>
      </c>
      <c r="S12" s="291">
        <f t="shared" si="20"/>
        <v>21</v>
      </c>
      <c r="T12" s="291">
        <f>IF($Q$7&gt;0,(S10-S11))</f>
        <v>21</v>
      </c>
      <c r="U12" s="291">
        <f t="shared" si="20"/>
        <v>21</v>
      </c>
      <c r="V12" s="291">
        <f t="shared" si="20"/>
        <v>21</v>
      </c>
      <c r="W12" s="291">
        <f t="shared" si="20"/>
        <v>0</v>
      </c>
      <c r="X12" s="291">
        <f t="shared" si="20"/>
        <v>0</v>
      </c>
      <c r="Y12" s="291">
        <f t="shared" si="20"/>
        <v>0</v>
      </c>
      <c r="Z12" s="291">
        <f t="shared" si="20"/>
        <v>0</v>
      </c>
      <c r="AA12" s="291">
        <f t="shared" si="20"/>
        <v>0</v>
      </c>
      <c r="AB12" s="291">
        <f t="shared" si="20"/>
        <v>0</v>
      </c>
      <c r="AC12" s="292"/>
      <c r="AD12" s="239" t="str">
        <f t="shared" si="10"/>
        <v/>
      </c>
      <c r="AE12" s="239">
        <f t="shared" si="11"/>
        <v>0</v>
      </c>
      <c r="AF12" s="293"/>
      <c r="AG12" s="185"/>
      <c r="AH12" s="185"/>
      <c r="AI12" s="186">
        <f t="shared" si="12"/>
        <v>0</v>
      </c>
      <c r="AJ12" s="187" t="str">
        <f t="shared" si="2"/>
        <v/>
      </c>
      <c r="AK12" s="188"/>
      <c r="AL12" s="189" t="str">
        <f t="shared" si="3"/>
        <v/>
      </c>
      <c r="AM12" s="190" t="str">
        <f t="shared" si="13"/>
        <v/>
      </c>
      <c r="AN12" s="191"/>
      <c r="AO12" s="241"/>
      <c r="AP12" s="242"/>
      <c r="AQ12" s="243">
        <f t="shared" si="14"/>
        <v>0</v>
      </c>
      <c r="AR12" s="294"/>
      <c r="AS12" s="194" t="str">
        <f t="shared" si="4"/>
        <v/>
      </c>
      <c r="AT12" s="195" t="str">
        <f t="shared" si="5"/>
        <v/>
      </c>
      <c r="AU12" s="297"/>
      <c r="AV12" s="197" t="s">
        <v>130</v>
      </c>
      <c r="AW12" s="191"/>
      <c r="AX12" s="198"/>
      <c r="AY12" s="246"/>
      <c r="AZ12" s="247"/>
      <c r="BA12" s="248"/>
      <c r="BB12" s="248"/>
      <c r="BC12" s="249"/>
      <c r="BD12" s="249"/>
      <c r="BE12" s="250"/>
      <c r="BF12" s="197"/>
      <c r="BG12" s="191"/>
      <c r="BH12" s="191"/>
      <c r="BI12" s="198"/>
      <c r="BJ12" s="198"/>
      <c r="BK12" s="204"/>
      <c r="BL12" s="251"/>
      <c r="BM12" s="298"/>
      <c r="BN12" s="299"/>
      <c r="BO12" s="300"/>
      <c r="BP12" s="301"/>
      <c r="BQ12" s="301"/>
      <c r="BR12" s="256" t="b">
        <f t="shared" si="15"/>
        <v>0</v>
      </c>
      <c r="BS12" s="257">
        <f t="shared" si="6"/>
        <v>0</v>
      </c>
      <c r="BT12" s="258" t="str">
        <f t="shared" si="7"/>
        <v/>
      </c>
      <c r="BU12" s="333">
        <v>44198</v>
      </c>
      <c r="BV12" s="334">
        <v>839</v>
      </c>
      <c r="BW12" s="334">
        <v>818</v>
      </c>
      <c r="BX12" s="334">
        <v>90</v>
      </c>
      <c r="BY12" s="335">
        <v>908</v>
      </c>
      <c r="BZ12" s="335">
        <v>0</v>
      </c>
      <c r="CA12" s="336">
        <v>0.89793702497285555</v>
      </c>
      <c r="CB12" s="337">
        <v>2.4730473047304731</v>
      </c>
      <c r="CC12" s="337">
        <v>61.638141809290957</v>
      </c>
      <c r="CD12" s="287">
        <v>63980.13590921287</v>
      </c>
      <c r="CE12" s="335">
        <v>50420</v>
      </c>
      <c r="CF12" s="335">
        <v>440568</v>
      </c>
      <c r="CG12" s="335">
        <v>5693.1236666666664</v>
      </c>
      <c r="CH12" s="335">
        <v>9499.75</v>
      </c>
      <c r="CI12" s="338">
        <v>0.77294665649096028</v>
      </c>
      <c r="CJ12" s="339">
        <v>0.59929194627928806</v>
      </c>
      <c r="CK12" s="340">
        <v>0.77226024096385537</v>
      </c>
      <c r="CL12" s="341">
        <v>16039.261285828874</v>
      </c>
      <c r="CM12" s="341">
        <v>120183</v>
      </c>
      <c r="CN12" s="341">
        <v>12020</v>
      </c>
      <c r="CO12" s="342">
        <v>0.74941107235530846</v>
      </c>
      <c r="CP12" s="341">
        <v>1467.0063333333335</v>
      </c>
      <c r="CQ12" s="345">
        <v>2593.75</v>
      </c>
      <c r="CR12" s="342">
        <v>0.56559280321285144</v>
      </c>
      <c r="CS12" s="340">
        <v>0.77222072158981292</v>
      </c>
      <c r="CT12" s="341">
        <v>16236.820140407017</v>
      </c>
      <c r="CU12" s="341">
        <v>120072.6</v>
      </c>
      <c r="CV12" s="341">
        <v>13446</v>
      </c>
      <c r="CW12" s="340">
        <v>0.82811781393933348</v>
      </c>
      <c r="CX12" s="345">
        <v>1604.2863333333335</v>
      </c>
      <c r="CY12" s="345">
        <v>2591.5</v>
      </c>
      <c r="CZ12" s="342">
        <v>0.61905704546916207</v>
      </c>
      <c r="DA12" s="340">
        <v>0.81357894736842118</v>
      </c>
      <c r="DB12" s="341">
        <v>15955.687365761542</v>
      </c>
      <c r="DC12" s="341">
        <v>97385.400000000009</v>
      </c>
      <c r="DD12" s="358">
        <v>12457</v>
      </c>
      <c r="DE12" s="342">
        <v>0.78072474813782144</v>
      </c>
      <c r="DF12" s="345">
        <v>1262.9286666666662</v>
      </c>
      <c r="DG12" s="345">
        <v>1995</v>
      </c>
      <c r="DH12" s="342">
        <v>0.63304695071010841</v>
      </c>
      <c r="DI12" s="340">
        <v>0.73957749514981663</v>
      </c>
      <c r="DJ12" s="341">
        <v>15748.367117215435</v>
      </c>
      <c r="DK12" s="341">
        <v>102926.99999999999</v>
      </c>
      <c r="DL12" s="341">
        <v>12497</v>
      </c>
      <c r="DM12" s="342">
        <v>0.79354258806545208</v>
      </c>
      <c r="DN12" s="341">
        <v>1358.9023333333334</v>
      </c>
      <c r="DO12" s="345">
        <v>2319.5</v>
      </c>
      <c r="DP12" s="346">
        <v>0.5858600273047353</v>
      </c>
      <c r="DQ12" s="341"/>
      <c r="DR12" s="341"/>
      <c r="DS12" s="342"/>
      <c r="DT12" s="341"/>
      <c r="DU12" s="347"/>
      <c r="DV12" s="348"/>
      <c r="DW12" s="349">
        <v>7.4930508243658931</v>
      </c>
      <c r="DX12" s="349">
        <v>7.3950809925637371</v>
      </c>
      <c r="DY12" s="349">
        <v>6.1034913612668387</v>
      </c>
      <c r="DZ12" s="349">
        <v>6.5357252109956612</v>
      </c>
      <c r="EA12" s="349">
        <v>6.8860122558220462</v>
      </c>
      <c r="EB12" s="349">
        <v>10.46227973568282</v>
      </c>
      <c r="EC12" s="311" t="str">
        <f>+B16</f>
        <v>L-04</v>
      </c>
      <c r="ED12" s="350"/>
      <c r="EE12" s="351">
        <f>+AN19+AN20+AN21</f>
        <v>851</v>
      </c>
      <c r="EF12" s="314" t="str">
        <f>+B19</f>
        <v>L-05</v>
      </c>
      <c r="EG12" s="275">
        <f t="shared" si="19"/>
        <v>0.62</v>
      </c>
      <c r="EH12" s="276">
        <f>+SUM(AM19:AM21)</f>
        <v>1242.8375286041189</v>
      </c>
      <c r="EI12" s="277">
        <f>+SUM(AJ19:AJ21)/60</f>
        <v>271.56</v>
      </c>
      <c r="EJ12" s="278">
        <f>+AR19</f>
        <v>185.94349999999997</v>
      </c>
      <c r="EK12" s="278">
        <f>+AF19</f>
        <v>438</v>
      </c>
      <c r="EL12" s="279">
        <f>+AN19+AN20+AN21</f>
        <v>851</v>
      </c>
      <c r="EM12" s="280">
        <f>+AU19</f>
        <v>0.42452853881278535</v>
      </c>
      <c r="EN12" s="316"/>
      <c r="EO12" s="316"/>
      <c r="EP12" s="317"/>
      <c r="EQ12" s="318"/>
      <c r="ER12" s="311"/>
      <c r="ES12" s="319">
        <f t="shared" si="16"/>
        <v>0</v>
      </c>
      <c r="ET12" s="319">
        <f t="shared" si="8"/>
        <v>0</v>
      </c>
      <c r="EU12" s="320">
        <v>0</v>
      </c>
      <c r="EV12" s="320">
        <v>0</v>
      </c>
      <c r="EW12" s="321"/>
      <c r="EX12" s="322"/>
      <c r="EY12" s="323"/>
      <c r="EZ12" s="341">
        <f>+EY22</f>
        <v>69.281500000000023</v>
      </c>
      <c r="FA12" s="341">
        <f>+BP22</f>
        <v>6903.0000000000009</v>
      </c>
      <c r="FB12" s="341">
        <f>+BQ22</f>
        <v>2746.1099999999997</v>
      </c>
    </row>
    <row r="13" spans="1:158" s="332" customFormat="1" ht="27.9" customHeight="1" x14ac:dyDescent="0.6">
      <c r="A13" s="235"/>
      <c r="B13" s="168" t="s">
        <v>135</v>
      </c>
      <c r="C13" s="169" t="s">
        <v>116</v>
      </c>
      <c r="D13" s="170">
        <v>4170004915</v>
      </c>
      <c r="E13" s="171" t="s">
        <v>136</v>
      </c>
      <c r="F13" s="172" t="s">
        <v>137</v>
      </c>
      <c r="G13" s="173">
        <v>44194</v>
      </c>
      <c r="H13" s="174">
        <v>8</v>
      </c>
      <c r="I13" s="175">
        <f>+O13</f>
        <v>12.453125</v>
      </c>
      <c r="J13" s="176">
        <v>22</v>
      </c>
      <c r="K13" s="176">
        <v>2</v>
      </c>
      <c r="L13" s="176">
        <v>29</v>
      </c>
      <c r="M13" s="176">
        <v>3</v>
      </c>
      <c r="N13" s="177">
        <f t="shared" si="9"/>
        <v>17.545857843137256</v>
      </c>
      <c r="O13" s="178">
        <f>AC13/(L13+M13)</f>
        <v>12.453125</v>
      </c>
      <c r="P13" s="179">
        <f t="shared" si="0"/>
        <v>9.3977573529411771</v>
      </c>
      <c r="Q13" s="180">
        <f>L13+M13</f>
        <v>32</v>
      </c>
      <c r="R13" s="180">
        <f t="shared" ref="R13:AB13" si="21">R15</f>
        <v>30</v>
      </c>
      <c r="S13" s="180">
        <f t="shared" si="21"/>
        <v>30</v>
      </c>
      <c r="T13" s="181">
        <f t="shared" si="21"/>
        <v>30</v>
      </c>
      <c r="U13" s="180">
        <f t="shared" si="21"/>
        <v>30</v>
      </c>
      <c r="V13" s="181">
        <f t="shared" si="21"/>
        <v>30</v>
      </c>
      <c r="W13" s="180">
        <f t="shared" si="21"/>
        <v>0</v>
      </c>
      <c r="X13" s="180">
        <f t="shared" si="21"/>
        <v>0</v>
      </c>
      <c r="Y13" s="180">
        <f t="shared" si="21"/>
        <v>0</v>
      </c>
      <c r="Z13" s="180">
        <f t="shared" si="21"/>
        <v>0</v>
      </c>
      <c r="AA13" s="180">
        <f t="shared" si="21"/>
        <v>0</v>
      </c>
      <c r="AB13" s="180">
        <f t="shared" si="21"/>
        <v>0</v>
      </c>
      <c r="AC13" s="182">
        <f>IF(E13="","",(Q13*8)+($Q$5-8)*Q13+($R$5-$Q$5)*R13+($S$5-$R$5)*S13+($T$5-$S$5)*T13+($U$5-$T$5)*U13+($V$5-$U$5)*V13+($W$5-$V$5)*W13+($X$5-$W$5)*X13+($Y$5-$X$5)*Y13+($Z$5-$Y$5)*Z13+($AA$5-$Z$5)*AA13+($AB$5-$AA$5)*AB13)-'[1]Short Leave'!S6</f>
        <v>398.5</v>
      </c>
      <c r="AD13" s="183">
        <f>IF(E13="","",(L13+M13)*I13)</f>
        <v>398.5</v>
      </c>
      <c r="AE13" s="183">
        <f t="shared" si="11"/>
        <v>398.5</v>
      </c>
      <c r="AF13" s="184">
        <f>IF(AE13="","",(AE13+AE14+AE15))</f>
        <v>398.5</v>
      </c>
      <c r="AG13" s="185">
        <v>13.78</v>
      </c>
      <c r="AH13" s="359">
        <v>0.66</v>
      </c>
      <c r="AI13" s="186">
        <f t="shared" si="12"/>
        <v>7.92</v>
      </c>
      <c r="AJ13" s="187">
        <f>IF(C13="","",(AG13*AM13))</f>
        <v>20323.499999999996</v>
      </c>
      <c r="AK13" s="188">
        <v>0.85</v>
      </c>
      <c r="AL13" s="189">
        <f t="shared" si="3"/>
        <v>118.43251088534107</v>
      </c>
      <c r="AM13" s="190">
        <f t="shared" si="13"/>
        <v>1474.854862119013</v>
      </c>
      <c r="AN13" s="191">
        <v>1113</v>
      </c>
      <c r="AO13" s="189"/>
      <c r="AP13" s="191"/>
      <c r="AQ13" s="192">
        <f t="shared" si="14"/>
        <v>255.619</v>
      </c>
      <c r="AR13" s="193">
        <f>AQ13+AQ14+AQ15</f>
        <v>255.619</v>
      </c>
      <c r="AS13" s="194">
        <f>IF(F13="","",(AN13/AM13))</f>
        <v>0.75465052771422247</v>
      </c>
      <c r="AT13" s="195">
        <f t="shared" si="5"/>
        <v>0.64145294855708912</v>
      </c>
      <c r="AU13" s="196">
        <f>AR13/AF13</f>
        <v>0.64145294855708912</v>
      </c>
      <c r="AV13" s="197" t="s">
        <v>138</v>
      </c>
      <c r="AW13" s="191">
        <v>2078</v>
      </c>
      <c r="AX13" s="360">
        <v>4</v>
      </c>
      <c r="AY13" s="246"/>
      <c r="AZ13" s="247"/>
      <c r="BA13" s="248"/>
      <c r="BB13" s="248"/>
      <c r="BC13" s="249"/>
      <c r="BD13" s="249"/>
      <c r="BE13" s="250"/>
      <c r="BF13" s="197"/>
      <c r="BG13" s="191"/>
      <c r="BH13" s="198"/>
      <c r="BI13" s="198"/>
      <c r="BJ13" s="198"/>
      <c r="BK13" s="361"/>
      <c r="BL13" s="205"/>
      <c r="BM13" s="206">
        <v>3</v>
      </c>
      <c r="BN13" s="207">
        <v>8.5399999999999991</v>
      </c>
      <c r="BO13" s="208">
        <f>BP13-BQ13</f>
        <v>4986.3599999999969</v>
      </c>
      <c r="BP13" s="209">
        <f>(((BR13+BR14+BR15))-(EQ13))</f>
        <v>20323.499999999996</v>
      </c>
      <c r="BQ13" s="209">
        <f>(BS13+BS14+BS15)</f>
        <v>15337.14</v>
      </c>
      <c r="BR13" s="210">
        <f t="shared" si="15"/>
        <v>20323.499999999996</v>
      </c>
      <c r="BS13" s="211">
        <f t="shared" si="6"/>
        <v>15337.14</v>
      </c>
      <c r="BT13" s="212" t="str">
        <f t="shared" si="7"/>
        <v>342997 Richardson</v>
      </c>
      <c r="BU13" s="333">
        <v>44199</v>
      </c>
      <c r="BV13" s="362"/>
      <c r="BW13" s="334"/>
      <c r="BX13" s="363"/>
      <c r="BY13" s="335"/>
      <c r="BZ13" s="363"/>
      <c r="CA13" s="364"/>
      <c r="CB13" s="365"/>
      <c r="CC13" s="365"/>
      <c r="CD13" s="366"/>
      <c r="CE13" s="363"/>
      <c r="CF13" s="366"/>
      <c r="CG13" s="366"/>
      <c r="CH13" s="366"/>
      <c r="CI13" s="367"/>
      <c r="CJ13" s="364"/>
      <c r="CK13" s="368"/>
      <c r="CL13" s="369"/>
      <c r="CM13" s="369"/>
      <c r="CN13" s="369"/>
      <c r="CO13" s="370"/>
      <c r="CP13" s="363"/>
      <c r="CQ13" s="363"/>
      <c r="CR13" s="370"/>
      <c r="CS13" s="368"/>
      <c r="CT13" s="366"/>
      <c r="CU13" s="369"/>
      <c r="CV13" s="363"/>
      <c r="CW13" s="370"/>
      <c r="CX13" s="363"/>
      <c r="CY13" s="363"/>
      <c r="CZ13" s="371"/>
      <c r="DA13" s="368"/>
      <c r="DB13" s="366"/>
      <c r="DC13" s="369"/>
      <c r="DD13" s="363"/>
      <c r="DE13" s="371"/>
      <c r="DF13" s="363"/>
      <c r="DG13" s="363"/>
      <c r="DH13" s="370"/>
      <c r="DI13" s="368"/>
      <c r="DJ13" s="366"/>
      <c r="DK13" s="366"/>
      <c r="DL13" s="363"/>
      <c r="DM13" s="370"/>
      <c r="DN13" s="366"/>
      <c r="DO13" s="363"/>
      <c r="DP13" s="370"/>
      <c r="DQ13" s="366"/>
      <c r="DR13" s="363"/>
      <c r="DS13" s="370"/>
      <c r="DT13" s="366"/>
      <c r="DU13" s="363"/>
      <c r="DV13" s="372"/>
      <c r="DW13" s="373"/>
      <c r="DX13" s="373"/>
      <c r="DY13" s="373"/>
      <c r="DZ13" s="373"/>
      <c r="EA13" s="373"/>
      <c r="EB13" s="373"/>
      <c r="EC13" s="229" t="str">
        <f>+B19</f>
        <v>L-05</v>
      </c>
      <c r="ED13" s="328"/>
      <c r="EE13" s="329">
        <f>+AN22+AN23+AN24</f>
        <v>471</v>
      </c>
      <c r="EF13" s="374" t="str">
        <f>+B22</f>
        <v>L-06</v>
      </c>
      <c r="EG13" s="275">
        <f t="shared" si="19"/>
        <v>0.6</v>
      </c>
      <c r="EH13" s="276">
        <f>+SUM(AM22:AM24)</f>
        <v>1195.1959796301262</v>
      </c>
      <c r="EI13" s="277">
        <f>+SUM(AJ22:AJ24)/60</f>
        <v>115.05000000000001</v>
      </c>
      <c r="EJ13" s="278">
        <f>+AR22</f>
        <v>45.768499999999996</v>
      </c>
      <c r="EK13" s="278">
        <f>+AF22</f>
        <v>191.75000000000003</v>
      </c>
      <c r="EL13" s="279">
        <f>+AN22+AN23+AN24</f>
        <v>471</v>
      </c>
      <c r="EM13" s="280">
        <f>+AU22</f>
        <v>0.23868839634941325</v>
      </c>
      <c r="EN13" s="118"/>
      <c r="EO13" s="118"/>
      <c r="EP13" s="227">
        <f>AF13*60</f>
        <v>23910</v>
      </c>
      <c r="EQ13" s="228">
        <v>0</v>
      </c>
      <c r="ER13" s="229" t="str">
        <f>B13</f>
        <v>L-03</v>
      </c>
      <c r="ES13" s="160" t="str">
        <f t="shared" si="16"/>
        <v>Hema</v>
      </c>
      <c r="ET13" s="160" t="str">
        <f t="shared" si="8"/>
        <v>342997 Richardson</v>
      </c>
      <c r="EU13" s="162">
        <v>0</v>
      </c>
      <c r="EV13" s="162">
        <v>0</v>
      </c>
      <c r="EW13" s="230">
        <f>(BO13/EX13)/60</f>
        <v>2.5970624999999985</v>
      </c>
      <c r="EX13" s="231">
        <f>L13+M13</f>
        <v>32</v>
      </c>
      <c r="EY13" s="232">
        <f>EX13*EW13</f>
        <v>83.105999999999952</v>
      </c>
      <c r="EZ13" s="331">
        <f>+EY25</f>
        <v>44.167000000000016</v>
      </c>
      <c r="FA13" s="331">
        <f>+BP25</f>
        <v>16614</v>
      </c>
      <c r="FB13" s="331">
        <f>+BQ25</f>
        <v>13963.98</v>
      </c>
    </row>
    <row r="14" spans="1:158" s="357" customFormat="1" ht="27" hidden="1" customHeight="1" x14ac:dyDescent="0.55000000000000004">
      <c r="A14" s="235"/>
      <c r="B14" s="236"/>
      <c r="C14" s="169"/>
      <c r="D14" s="170"/>
      <c r="E14" s="171"/>
      <c r="F14" s="172"/>
      <c r="G14" s="173"/>
      <c r="H14" s="174">
        <v>8</v>
      </c>
      <c r="I14" s="175"/>
      <c r="J14" s="176"/>
      <c r="K14" s="176"/>
      <c r="L14" s="176"/>
      <c r="M14" s="176"/>
      <c r="N14" s="177" t="str">
        <f t="shared" si="9"/>
        <v/>
      </c>
      <c r="O14" s="237"/>
      <c r="P14" s="179" t="str">
        <f t="shared" si="0"/>
        <v/>
      </c>
      <c r="Q14" s="180">
        <v>2</v>
      </c>
      <c r="R14" s="180"/>
      <c r="S14" s="180"/>
      <c r="T14" s="180"/>
      <c r="U14" s="180"/>
      <c r="V14" s="180">
        <v>30</v>
      </c>
      <c r="W14" s="180"/>
      <c r="X14" s="180"/>
      <c r="Y14" s="180"/>
      <c r="Z14" s="180"/>
      <c r="AA14" s="180"/>
      <c r="AB14" s="180"/>
      <c r="AC14" s="238"/>
      <c r="AD14" s="239" t="str">
        <f t="shared" si="10"/>
        <v/>
      </c>
      <c r="AE14" s="239">
        <f t="shared" si="11"/>
        <v>0</v>
      </c>
      <c r="AF14" s="240"/>
      <c r="AG14" s="185"/>
      <c r="AH14" s="359"/>
      <c r="AI14" s="186">
        <f t="shared" si="12"/>
        <v>0</v>
      </c>
      <c r="AJ14" s="187" t="str">
        <f>IF(C14="","",(AG14*AM14))</f>
        <v/>
      </c>
      <c r="AK14" s="188"/>
      <c r="AL14" s="189" t="str">
        <f t="shared" si="3"/>
        <v/>
      </c>
      <c r="AM14" s="190" t="str">
        <f t="shared" si="13"/>
        <v/>
      </c>
      <c r="AN14" s="191"/>
      <c r="AO14" s="189"/>
      <c r="AP14" s="191"/>
      <c r="AQ14" s="192">
        <f t="shared" si="14"/>
        <v>0</v>
      </c>
      <c r="AR14" s="244"/>
      <c r="AS14" s="194" t="str">
        <f t="shared" si="4"/>
        <v/>
      </c>
      <c r="AT14" s="195" t="str">
        <f t="shared" si="5"/>
        <v/>
      </c>
      <c r="AU14" s="245"/>
      <c r="AV14" s="197" t="s">
        <v>138</v>
      </c>
      <c r="AW14" s="191"/>
      <c r="AX14" s="360"/>
      <c r="AY14" s="246"/>
      <c r="AZ14" s="247"/>
      <c r="BA14" s="248"/>
      <c r="BB14" s="248"/>
      <c r="BC14" s="249"/>
      <c r="BD14" s="249"/>
      <c r="BE14" s="250"/>
      <c r="BF14" s="197"/>
      <c r="BG14" s="191"/>
      <c r="BH14" s="198"/>
      <c r="BI14" s="198"/>
      <c r="BJ14" s="198"/>
      <c r="BK14" s="204"/>
      <c r="BL14" s="251"/>
      <c r="BM14" s="252"/>
      <c r="BN14" s="253"/>
      <c r="BO14" s="254"/>
      <c r="BP14" s="255"/>
      <c r="BQ14" s="255"/>
      <c r="BR14" s="256" t="b">
        <f t="shared" si="15"/>
        <v>0</v>
      </c>
      <c r="BS14" s="257">
        <f t="shared" si="6"/>
        <v>0</v>
      </c>
      <c r="BT14" s="258" t="str">
        <f t="shared" si="7"/>
        <v/>
      </c>
      <c r="BU14" s="333">
        <v>44200</v>
      </c>
      <c r="BV14" s="362"/>
      <c r="BW14" s="334"/>
      <c r="BX14" s="375"/>
      <c r="BY14" s="335"/>
      <c r="BZ14" s="375"/>
      <c r="CA14" s="376"/>
      <c r="CB14" s="377"/>
      <c r="CC14" s="377"/>
      <c r="CD14" s="378"/>
      <c r="CE14" s="375"/>
      <c r="CF14" s="378"/>
      <c r="CG14" s="378"/>
      <c r="CH14" s="378"/>
      <c r="CI14" s="367"/>
      <c r="CJ14" s="376"/>
      <c r="CK14" s="368"/>
      <c r="CL14" s="369"/>
      <c r="CM14" s="369"/>
      <c r="CN14" s="369"/>
      <c r="CO14" s="371"/>
      <c r="CP14" s="375"/>
      <c r="CQ14" s="375"/>
      <c r="CR14" s="370"/>
      <c r="CS14" s="368"/>
      <c r="CT14" s="378"/>
      <c r="CU14" s="369"/>
      <c r="CV14" s="375"/>
      <c r="CW14" s="372"/>
      <c r="CX14" s="375"/>
      <c r="CY14" s="375"/>
      <c r="CZ14" s="371"/>
      <c r="DA14" s="368"/>
      <c r="DB14" s="378"/>
      <c r="DC14" s="369"/>
      <c r="DD14" s="375"/>
      <c r="DE14" s="371"/>
      <c r="DF14" s="375"/>
      <c r="DG14" s="375"/>
      <c r="DH14" s="370"/>
      <c r="DI14" s="368"/>
      <c r="DJ14" s="378"/>
      <c r="DK14" s="378"/>
      <c r="DL14" s="375"/>
      <c r="DM14" s="372"/>
      <c r="DN14" s="378"/>
      <c r="DO14" s="375"/>
      <c r="DP14" s="370"/>
      <c r="DQ14" s="378"/>
      <c r="DR14" s="375"/>
      <c r="DS14" s="372"/>
      <c r="DT14" s="378"/>
      <c r="DU14" s="375"/>
      <c r="DV14" s="372"/>
      <c r="DW14" s="373"/>
      <c r="DX14" s="373"/>
      <c r="DY14" s="373"/>
      <c r="DZ14" s="373"/>
      <c r="EA14" s="373"/>
      <c r="EB14" s="373"/>
      <c r="EC14" s="229" t="str">
        <f>+B22</f>
        <v>L-06</v>
      </c>
      <c r="ED14" s="328"/>
      <c r="EE14" s="329">
        <f>+AN25+AN26+AN27</f>
        <v>1103</v>
      </c>
      <c r="EF14" s="374" t="str">
        <f>+B25</f>
        <v>L-07</v>
      </c>
      <c r="EG14" s="275">
        <f t="shared" si="19"/>
        <v>0.64999999999999991</v>
      </c>
      <c r="EH14" s="276">
        <f>+SUM(AM25:AM27)</f>
        <v>1312.3222748815167</v>
      </c>
      <c r="EI14" s="277">
        <f>+SUM(AJ25:AJ27)/60</f>
        <v>276.89999999999998</v>
      </c>
      <c r="EJ14" s="278">
        <f>+AR25</f>
        <v>232.733</v>
      </c>
      <c r="EK14" s="278">
        <f>+AF25</f>
        <v>426</v>
      </c>
      <c r="EL14" s="279">
        <f>+AN25+AN26+AN27</f>
        <v>1103</v>
      </c>
      <c r="EM14" s="280">
        <f>+AU25</f>
        <v>0.54632159624413146</v>
      </c>
      <c r="EN14" s="118"/>
      <c r="EO14" s="118"/>
      <c r="EP14" s="282"/>
      <c r="EQ14" s="283"/>
      <c r="ER14" s="229"/>
      <c r="ES14" s="160">
        <f t="shared" si="16"/>
        <v>0</v>
      </c>
      <c r="ET14" s="160">
        <f t="shared" si="8"/>
        <v>0</v>
      </c>
      <c r="EU14" s="162">
        <v>0</v>
      </c>
      <c r="EV14" s="162">
        <v>0</v>
      </c>
      <c r="EW14" s="284"/>
      <c r="EX14" s="285"/>
      <c r="EY14" s="286"/>
      <c r="EZ14" s="341">
        <f>+EY28</f>
        <v>22.600999999999988</v>
      </c>
      <c r="FA14" s="341">
        <f>+BP28</f>
        <v>10098</v>
      </c>
      <c r="FB14" s="341">
        <f>+BQ28</f>
        <v>8741.94</v>
      </c>
    </row>
    <row r="15" spans="1:158" s="357" customFormat="1" ht="27" hidden="1" customHeight="1" x14ac:dyDescent="0.55000000000000004">
      <c r="A15" s="235"/>
      <c r="B15" s="289"/>
      <c r="C15" s="169"/>
      <c r="D15" s="170"/>
      <c r="E15" s="171"/>
      <c r="F15" s="172"/>
      <c r="G15" s="173"/>
      <c r="H15" s="174">
        <v>8</v>
      </c>
      <c r="I15" s="175"/>
      <c r="J15" s="176"/>
      <c r="K15" s="176"/>
      <c r="L15" s="176"/>
      <c r="M15" s="176"/>
      <c r="N15" s="177" t="str">
        <f t="shared" si="9"/>
        <v/>
      </c>
      <c r="O15" s="290"/>
      <c r="P15" s="179" t="str">
        <f t="shared" si="0"/>
        <v/>
      </c>
      <c r="Q15" s="291"/>
      <c r="R15" s="291">
        <f t="shared" ref="R15:Z15" si="22">IF($Q$7&gt;0,(Q13-Q14))</f>
        <v>30</v>
      </c>
      <c r="S15" s="291">
        <f t="shared" si="22"/>
        <v>30</v>
      </c>
      <c r="T15" s="291">
        <f t="shared" si="22"/>
        <v>30</v>
      </c>
      <c r="U15" s="291">
        <f t="shared" si="22"/>
        <v>30</v>
      </c>
      <c r="V15" s="291">
        <f t="shared" si="22"/>
        <v>30</v>
      </c>
      <c r="W15" s="291">
        <f t="shared" si="22"/>
        <v>0</v>
      </c>
      <c r="X15" s="291">
        <f t="shared" si="22"/>
        <v>0</v>
      </c>
      <c r="Y15" s="291">
        <f t="shared" si="22"/>
        <v>0</v>
      </c>
      <c r="Z15" s="291">
        <f t="shared" si="22"/>
        <v>0</v>
      </c>
      <c r="AA15" s="291">
        <f>IF($Q$7&gt;0,(Z13-Z14))</f>
        <v>0</v>
      </c>
      <c r="AB15" s="291">
        <f>IF($Q$7&gt;0,(AA13-AA14))</f>
        <v>0</v>
      </c>
      <c r="AC15" s="292"/>
      <c r="AD15" s="239" t="str">
        <f t="shared" si="10"/>
        <v/>
      </c>
      <c r="AE15" s="239">
        <f t="shared" si="11"/>
        <v>0</v>
      </c>
      <c r="AF15" s="293"/>
      <c r="AG15" s="185"/>
      <c r="AH15" s="359"/>
      <c r="AI15" s="186">
        <f t="shared" si="12"/>
        <v>0</v>
      </c>
      <c r="AJ15" s="187" t="str">
        <f t="shared" si="2"/>
        <v/>
      </c>
      <c r="AK15" s="188"/>
      <c r="AL15" s="189" t="str">
        <f t="shared" si="3"/>
        <v/>
      </c>
      <c r="AM15" s="190" t="str">
        <f t="shared" si="13"/>
        <v/>
      </c>
      <c r="AN15" s="191"/>
      <c r="AO15" s="241"/>
      <c r="AP15" s="242"/>
      <c r="AQ15" s="243">
        <f t="shared" si="14"/>
        <v>0</v>
      </c>
      <c r="AR15" s="294"/>
      <c r="AS15" s="194" t="str">
        <f t="shared" si="4"/>
        <v/>
      </c>
      <c r="AT15" s="195" t="str">
        <f t="shared" si="5"/>
        <v/>
      </c>
      <c r="AU15" s="297"/>
      <c r="AV15" s="197" t="s">
        <v>138</v>
      </c>
      <c r="AW15" s="191"/>
      <c r="AX15" s="360"/>
      <c r="AY15" s="246"/>
      <c r="AZ15" s="247"/>
      <c r="BA15" s="248"/>
      <c r="BB15" s="248"/>
      <c r="BC15" s="249"/>
      <c r="BD15" s="249"/>
      <c r="BE15" s="250"/>
      <c r="BF15" s="197"/>
      <c r="BG15" s="191"/>
      <c r="BH15" s="198"/>
      <c r="BI15" s="198"/>
      <c r="BJ15" s="198"/>
      <c r="BK15" s="204"/>
      <c r="BL15" s="251"/>
      <c r="BM15" s="298"/>
      <c r="BN15" s="299"/>
      <c r="BO15" s="300"/>
      <c r="BP15" s="301"/>
      <c r="BQ15" s="301"/>
      <c r="BR15" s="256" t="b">
        <f t="shared" si="15"/>
        <v>0</v>
      </c>
      <c r="BS15" s="257">
        <f t="shared" si="6"/>
        <v>0</v>
      </c>
      <c r="BT15" s="258" t="str">
        <f t="shared" si="7"/>
        <v/>
      </c>
      <c r="BU15" s="333">
        <v>44201</v>
      </c>
      <c r="BV15" s="334"/>
      <c r="BW15" s="334"/>
      <c r="BX15" s="379"/>
      <c r="BY15" s="335"/>
      <c r="BZ15" s="379"/>
      <c r="CA15" s="339"/>
      <c r="CB15" s="380"/>
      <c r="CC15" s="380"/>
      <c r="CD15" s="381"/>
      <c r="CE15" s="379"/>
      <c r="CF15" s="381"/>
      <c r="CG15" s="381"/>
      <c r="CH15" s="381"/>
      <c r="CI15" s="338"/>
      <c r="CJ15" s="339"/>
      <c r="CK15" s="340"/>
      <c r="CL15" s="341"/>
      <c r="CM15" s="341"/>
      <c r="CN15" s="341"/>
      <c r="CO15" s="382"/>
      <c r="CP15" s="379"/>
      <c r="CQ15" s="379"/>
      <c r="CR15" s="346"/>
      <c r="CS15" s="340"/>
      <c r="CT15" s="381"/>
      <c r="CU15" s="341"/>
      <c r="CV15" s="379"/>
      <c r="CW15" s="348"/>
      <c r="CX15" s="379"/>
      <c r="CY15" s="379"/>
      <c r="CZ15" s="382"/>
      <c r="DA15" s="340"/>
      <c r="DB15" s="381"/>
      <c r="DC15" s="341"/>
      <c r="DD15" s="379"/>
      <c r="DE15" s="382"/>
      <c r="DF15" s="379"/>
      <c r="DG15" s="379"/>
      <c r="DH15" s="346"/>
      <c r="DI15" s="340"/>
      <c r="DJ15" s="381"/>
      <c r="DK15" s="381"/>
      <c r="DL15" s="379"/>
      <c r="DM15" s="348"/>
      <c r="DN15" s="381"/>
      <c r="DO15" s="379"/>
      <c r="DP15" s="346"/>
      <c r="DQ15" s="381"/>
      <c r="DR15" s="379"/>
      <c r="DS15" s="348"/>
      <c r="DT15" s="381"/>
      <c r="DU15" s="379"/>
      <c r="DV15" s="348"/>
      <c r="DW15" s="349"/>
      <c r="DX15" s="349"/>
      <c r="DY15" s="349"/>
      <c r="DZ15" s="349"/>
      <c r="EA15" s="349"/>
      <c r="EB15" s="349"/>
      <c r="EC15" s="383" t="str">
        <f>+B25</f>
        <v>L-07</v>
      </c>
      <c r="ED15" s="350"/>
      <c r="EE15" s="351">
        <f>+AN37+AN38+AN39</f>
        <v>0</v>
      </c>
      <c r="EF15" s="314" t="str">
        <f>+B28</f>
        <v>L-08</v>
      </c>
      <c r="EG15" s="275">
        <f t="shared" si="19"/>
        <v>0.9</v>
      </c>
      <c r="EH15" s="276">
        <f>+SUM(AM28:AM30)</f>
        <v>2543.5768261964736</v>
      </c>
      <c r="EI15" s="277">
        <f>+SUM(AJ28:AJ30)/60</f>
        <v>168.3</v>
      </c>
      <c r="EJ15" s="278">
        <f>+AR28</f>
        <v>145.69900000000001</v>
      </c>
      <c r="EK15" s="278">
        <f>+AF28</f>
        <v>187</v>
      </c>
      <c r="EL15" s="279">
        <f>+AN28+AN29+AN30</f>
        <v>2202</v>
      </c>
      <c r="EM15" s="280">
        <f>+AU28</f>
        <v>0.77913903743315516</v>
      </c>
      <c r="EN15" s="316"/>
      <c r="EO15" s="316"/>
      <c r="EP15" s="317"/>
      <c r="EQ15" s="318"/>
      <c r="ER15" s="311"/>
      <c r="ES15" s="319">
        <f t="shared" si="16"/>
        <v>0</v>
      </c>
      <c r="ET15" s="319">
        <f t="shared" si="8"/>
        <v>0</v>
      </c>
      <c r="EU15" s="320">
        <v>0</v>
      </c>
      <c r="EV15" s="320">
        <v>0</v>
      </c>
      <c r="EW15" s="321"/>
      <c r="EX15" s="322"/>
      <c r="EY15" s="323"/>
      <c r="EZ15" s="341" t="e">
        <f>+EY31</f>
        <v>#DIV/0!</v>
      </c>
      <c r="FA15" s="341">
        <f>+BP31</f>
        <v>0</v>
      </c>
      <c r="FB15" s="341">
        <f>+BQ31</f>
        <v>0</v>
      </c>
    </row>
    <row r="16" spans="1:158" s="234" customFormat="1" ht="27.9" customHeight="1" x14ac:dyDescent="0.6">
      <c r="A16" s="235"/>
      <c r="B16" s="168" t="s">
        <v>139</v>
      </c>
      <c r="C16" s="169" t="s">
        <v>140</v>
      </c>
      <c r="D16" s="170">
        <v>4170004657</v>
      </c>
      <c r="E16" s="171" t="s">
        <v>141</v>
      </c>
      <c r="F16" s="172" t="s">
        <v>142</v>
      </c>
      <c r="G16" s="173">
        <v>44198</v>
      </c>
      <c r="H16" s="174">
        <v>8</v>
      </c>
      <c r="I16" s="175">
        <f>+O16</f>
        <v>8.8181818181818183</v>
      </c>
      <c r="J16" s="176">
        <v>22</v>
      </c>
      <c r="K16" s="176">
        <v>4</v>
      </c>
      <c r="L16" s="176">
        <v>19</v>
      </c>
      <c r="M16" s="176">
        <v>3</v>
      </c>
      <c r="N16" s="177">
        <f t="shared" si="9"/>
        <v>16.97727272727273</v>
      </c>
      <c r="O16" s="178">
        <f>AC16/(L16+M16)</f>
        <v>8.8181818181818183</v>
      </c>
      <c r="P16" s="179">
        <f t="shared" si="0"/>
        <v>1.2575757575757578</v>
      </c>
      <c r="Q16" s="180">
        <f>L16+M16</f>
        <v>22</v>
      </c>
      <c r="R16" s="180">
        <f t="shared" ref="R16:AB16" si="23">R18</f>
        <v>9</v>
      </c>
      <c r="S16" s="180">
        <f t="shared" si="23"/>
        <v>9</v>
      </c>
      <c r="T16" s="181">
        <f t="shared" si="23"/>
        <v>0</v>
      </c>
      <c r="U16" s="180">
        <f t="shared" si="23"/>
        <v>0</v>
      </c>
      <c r="V16" s="181">
        <f t="shared" si="23"/>
        <v>0</v>
      </c>
      <c r="W16" s="180">
        <f t="shared" si="23"/>
        <v>0</v>
      </c>
      <c r="X16" s="180">
        <f t="shared" si="23"/>
        <v>0</v>
      </c>
      <c r="Y16" s="180">
        <f t="shared" si="23"/>
        <v>0</v>
      </c>
      <c r="Z16" s="180">
        <f t="shared" si="23"/>
        <v>0</v>
      </c>
      <c r="AA16" s="180">
        <f t="shared" si="23"/>
        <v>0</v>
      </c>
      <c r="AB16" s="180">
        <f t="shared" si="23"/>
        <v>0</v>
      </c>
      <c r="AC16" s="182">
        <f>IF(E16="","",(Q16*8)+($Q$5-8)*Q16+($R$5-$Q$5)*R16+($S$5-$R$5)*S16+($T$5-$S$5)*T16+($U$5-$T$5)*U16+($V$5-$U$5)*V16+($W$5-$V$5)*W16+($X$5-$W$5)*X16+($Y$5-$X$5)*Y16+($Z$5-$Y$5)*Z16+($AA$5-$Z$5)*AA16+($AB$5-$AA$5)*AB16)-'[1]Short Leave'!S7</f>
        <v>194</v>
      </c>
      <c r="AD16" s="183">
        <f t="shared" si="10"/>
        <v>194</v>
      </c>
      <c r="AE16" s="183">
        <f t="shared" si="11"/>
        <v>194</v>
      </c>
      <c r="AF16" s="184">
        <f>IF(AE16="","",(AE16+AE17+AE18))</f>
        <v>194</v>
      </c>
      <c r="AG16" s="185">
        <v>9.9600000000000009</v>
      </c>
      <c r="AH16" s="185">
        <v>1.01</v>
      </c>
      <c r="AI16" s="186">
        <f t="shared" si="12"/>
        <v>12.120000000000001</v>
      </c>
      <c r="AJ16" s="187">
        <f t="shared" si="2"/>
        <v>6983.9999999999991</v>
      </c>
      <c r="AK16" s="188">
        <v>0.6</v>
      </c>
      <c r="AL16" s="189">
        <f t="shared" si="3"/>
        <v>79.518072289156606</v>
      </c>
      <c r="AM16" s="190">
        <f t="shared" si="13"/>
        <v>701.2048192771083</v>
      </c>
      <c r="AN16" s="191">
        <v>100</v>
      </c>
      <c r="AO16" s="189"/>
      <c r="AP16" s="191"/>
      <c r="AQ16" s="192">
        <f t="shared" si="14"/>
        <v>16.600000000000001</v>
      </c>
      <c r="AR16" s="193">
        <f>AQ16+AQ17+AQ18</f>
        <v>16.600000000000001</v>
      </c>
      <c r="AS16" s="194">
        <f t="shared" si="4"/>
        <v>0.14261168384879727</v>
      </c>
      <c r="AT16" s="195">
        <f t="shared" si="5"/>
        <v>8.5567010309278352E-2</v>
      </c>
      <c r="AU16" s="196">
        <f>AR16/AF16</f>
        <v>8.5567010309278352E-2</v>
      </c>
      <c r="AV16" s="197" t="s">
        <v>143</v>
      </c>
      <c r="AW16" s="191">
        <v>1350</v>
      </c>
      <c r="AX16" s="360" t="s">
        <v>131</v>
      </c>
      <c r="AY16" s="246"/>
      <c r="AZ16" s="247"/>
      <c r="BA16" s="248"/>
      <c r="BB16" s="248"/>
      <c r="BC16" s="249"/>
      <c r="BD16" s="249"/>
      <c r="BE16" s="250"/>
      <c r="BF16" s="197"/>
      <c r="BG16" s="191"/>
      <c r="BH16" s="198"/>
      <c r="BI16" s="198"/>
      <c r="BJ16" s="198"/>
      <c r="BK16" s="204"/>
      <c r="BL16" s="205"/>
      <c r="BM16" s="206"/>
      <c r="BN16" s="207"/>
      <c r="BO16" s="208">
        <f>BP16-BQ16</f>
        <v>5987.9999999999991</v>
      </c>
      <c r="BP16" s="209">
        <f>(((BR16+BR17+BR18))-(EQ16))</f>
        <v>6983.9999999999991</v>
      </c>
      <c r="BQ16" s="209">
        <f>(BS16+BS17+BS18)</f>
        <v>996.00000000000011</v>
      </c>
      <c r="BR16" s="210">
        <f t="shared" si="15"/>
        <v>6983.9999999999991</v>
      </c>
      <c r="BS16" s="211">
        <f t="shared" si="6"/>
        <v>996.00000000000011</v>
      </c>
      <c r="BT16" s="212" t="str">
        <f t="shared" si="7"/>
        <v>70211-0308</v>
      </c>
      <c r="BU16" s="333">
        <v>44202</v>
      </c>
      <c r="BV16" s="362"/>
      <c r="BW16" s="334"/>
      <c r="BX16" s="384"/>
      <c r="BY16" s="335"/>
      <c r="BZ16" s="384"/>
      <c r="CA16" s="385"/>
      <c r="CB16" s="386"/>
      <c r="CC16" s="386"/>
      <c r="CD16" s="369"/>
      <c r="CE16" s="384"/>
      <c r="CF16" s="369"/>
      <c r="CG16" s="369"/>
      <c r="CH16" s="369"/>
      <c r="CI16" s="367"/>
      <c r="CJ16" s="376"/>
      <c r="CK16" s="368"/>
      <c r="CL16" s="369"/>
      <c r="CM16" s="369"/>
      <c r="CN16" s="369"/>
      <c r="CO16" s="387"/>
      <c r="CP16" s="384"/>
      <c r="CQ16" s="384"/>
      <c r="CR16" s="370"/>
      <c r="CS16" s="368"/>
      <c r="CT16" s="369"/>
      <c r="CU16" s="369"/>
      <c r="CV16" s="384"/>
      <c r="CW16" s="368"/>
      <c r="CX16" s="384"/>
      <c r="CY16" s="384"/>
      <c r="CZ16" s="387"/>
      <c r="DA16" s="368"/>
      <c r="DB16" s="369"/>
      <c r="DC16" s="369"/>
      <c r="DD16" s="384"/>
      <c r="DE16" s="387"/>
      <c r="DF16" s="384"/>
      <c r="DG16" s="384"/>
      <c r="DH16" s="370"/>
      <c r="DI16" s="368"/>
      <c r="DJ16" s="369"/>
      <c r="DK16" s="369"/>
      <c r="DL16" s="384"/>
      <c r="DM16" s="368"/>
      <c r="DN16" s="369"/>
      <c r="DO16" s="384"/>
      <c r="DP16" s="370"/>
      <c r="DQ16" s="369"/>
      <c r="DR16" s="384"/>
      <c r="DS16" s="372"/>
      <c r="DT16" s="369"/>
      <c r="DU16" s="384"/>
      <c r="DV16" s="372"/>
      <c r="DW16" s="388"/>
      <c r="DX16" s="388"/>
      <c r="DY16" s="388"/>
      <c r="DZ16" s="388"/>
      <c r="EA16" s="388"/>
      <c r="EB16" s="388"/>
      <c r="EC16" s="389" t="str">
        <f>+B28</f>
        <v>L-08</v>
      </c>
      <c r="ED16" s="390"/>
      <c r="EE16" s="329">
        <f>+AN42+AN43+AN44</f>
        <v>1316</v>
      </c>
      <c r="EF16" s="374" t="str">
        <f>+B31</f>
        <v>L-09</v>
      </c>
      <c r="EG16" s="275" t="e">
        <f t="shared" si="19"/>
        <v>#DIV/0!</v>
      </c>
      <c r="EH16" s="276">
        <f>+SUM(AM31:AM33)</f>
        <v>0</v>
      </c>
      <c r="EI16" s="277">
        <f>+SUM(AJ31:AJ33)/60</f>
        <v>0</v>
      </c>
      <c r="EJ16" s="278">
        <f>+AR31</f>
        <v>0</v>
      </c>
      <c r="EK16" s="278">
        <f>+AF31</f>
        <v>0</v>
      </c>
      <c r="EL16" s="279">
        <f>+AN31+AN32+AN33</f>
        <v>0</v>
      </c>
      <c r="EM16" s="280" t="e">
        <f>+AU31</f>
        <v>#DIV/0!</v>
      </c>
      <c r="EN16" s="118"/>
      <c r="EO16" s="118"/>
      <c r="EP16" s="227">
        <f>AF16*60</f>
        <v>11640</v>
      </c>
      <c r="EQ16" s="228">
        <v>0</v>
      </c>
      <c r="ER16" s="229" t="str">
        <f>B16</f>
        <v>L-04</v>
      </c>
      <c r="ES16" s="160" t="str">
        <f t="shared" si="16"/>
        <v>Vertbaudet</v>
      </c>
      <c r="ET16" s="160" t="str">
        <f t="shared" si="8"/>
        <v>70211-0308</v>
      </c>
      <c r="EU16" s="162">
        <v>0</v>
      </c>
      <c r="EV16" s="162">
        <v>0</v>
      </c>
      <c r="EW16" s="230">
        <f>(BO16/EX16)/60</f>
        <v>4.5363636363636353</v>
      </c>
      <c r="EX16" s="231">
        <f>L16+M16</f>
        <v>22</v>
      </c>
      <c r="EY16" s="232">
        <f>EX16*EW16</f>
        <v>99.799999999999983</v>
      </c>
      <c r="EZ16" s="233">
        <f>+EY34</f>
        <v>68.153166666666678</v>
      </c>
      <c r="FA16" s="233">
        <f>+BP34</f>
        <v>15261.750000000002</v>
      </c>
      <c r="FB16" s="233">
        <f>+BQ34</f>
        <v>11172.560000000001</v>
      </c>
    </row>
    <row r="17" spans="1:158" s="234" customFormat="1" ht="27" hidden="1" customHeight="1" x14ac:dyDescent="0.65">
      <c r="A17" s="235"/>
      <c r="B17" s="236"/>
      <c r="C17" s="169"/>
      <c r="D17" s="170"/>
      <c r="E17" s="171"/>
      <c r="F17" s="172"/>
      <c r="G17" s="173"/>
      <c r="H17" s="174">
        <v>8</v>
      </c>
      <c r="I17" s="175"/>
      <c r="J17" s="176"/>
      <c r="K17" s="176"/>
      <c r="L17" s="176"/>
      <c r="M17" s="176"/>
      <c r="N17" s="177" t="str">
        <f t="shared" si="9"/>
        <v/>
      </c>
      <c r="O17" s="237"/>
      <c r="P17" s="179" t="str">
        <f t="shared" si="0"/>
        <v/>
      </c>
      <c r="Q17" s="180">
        <v>13</v>
      </c>
      <c r="R17" s="180"/>
      <c r="S17" s="180">
        <v>9</v>
      </c>
      <c r="T17" s="180"/>
      <c r="U17" s="180"/>
      <c r="V17" s="180"/>
      <c r="W17" s="180"/>
      <c r="X17" s="180"/>
      <c r="Y17" s="180"/>
      <c r="Z17" s="180"/>
      <c r="AA17" s="180"/>
      <c r="AB17" s="180"/>
      <c r="AC17" s="238"/>
      <c r="AD17" s="183" t="str">
        <f t="shared" si="10"/>
        <v/>
      </c>
      <c r="AE17" s="183">
        <f t="shared" si="11"/>
        <v>0</v>
      </c>
      <c r="AF17" s="240"/>
      <c r="AG17" s="185"/>
      <c r="AH17" s="185"/>
      <c r="AI17" s="186">
        <f t="shared" si="12"/>
        <v>0</v>
      </c>
      <c r="AJ17" s="187" t="str">
        <f t="shared" si="2"/>
        <v/>
      </c>
      <c r="AK17" s="188"/>
      <c r="AL17" s="189" t="str">
        <f t="shared" si="3"/>
        <v/>
      </c>
      <c r="AM17" s="190" t="str">
        <f t="shared" si="13"/>
        <v/>
      </c>
      <c r="AN17" s="191"/>
      <c r="AO17" s="189"/>
      <c r="AP17" s="191"/>
      <c r="AQ17" s="192">
        <f t="shared" si="14"/>
        <v>0</v>
      </c>
      <c r="AR17" s="244"/>
      <c r="AS17" s="194" t="str">
        <f t="shared" si="4"/>
        <v/>
      </c>
      <c r="AT17" s="195" t="str">
        <f t="shared" si="5"/>
        <v/>
      </c>
      <c r="AU17" s="245"/>
      <c r="AV17" s="197" t="s">
        <v>143</v>
      </c>
      <c r="AW17" s="191"/>
      <c r="AX17" s="360"/>
      <c r="AY17" s="246"/>
      <c r="AZ17" s="247"/>
      <c r="BA17" s="248"/>
      <c r="BB17" s="248"/>
      <c r="BC17" s="249"/>
      <c r="BD17" s="249"/>
      <c r="BE17" s="250"/>
      <c r="BF17" s="197"/>
      <c r="BG17" s="191"/>
      <c r="BH17" s="198"/>
      <c r="BI17" s="198"/>
      <c r="BJ17" s="198"/>
      <c r="BK17" s="204"/>
      <c r="BL17" s="171"/>
      <c r="BM17" s="252"/>
      <c r="BN17" s="253"/>
      <c r="BO17" s="254"/>
      <c r="BP17" s="391"/>
      <c r="BQ17" s="391"/>
      <c r="BR17" s="392" t="b">
        <f t="shared" si="15"/>
        <v>0</v>
      </c>
      <c r="BS17" s="393">
        <f t="shared" si="6"/>
        <v>0</v>
      </c>
      <c r="BT17" s="394" t="str">
        <f t="shared" si="7"/>
        <v/>
      </c>
      <c r="BU17" s="333">
        <v>44203</v>
      </c>
      <c r="BV17" s="395"/>
      <c r="BW17" s="334"/>
      <c r="BX17" s="233"/>
      <c r="BY17" s="335"/>
      <c r="BZ17" s="396"/>
      <c r="CA17" s="397"/>
      <c r="CB17" s="398"/>
      <c r="CC17" s="398"/>
      <c r="CD17" s="233"/>
      <c r="CE17" s="233"/>
      <c r="CF17" s="399"/>
      <c r="CG17" s="233"/>
      <c r="CH17" s="233"/>
      <c r="CI17" s="400"/>
      <c r="CJ17" s="400"/>
      <c r="CK17" s="400"/>
      <c r="CL17" s="233"/>
      <c r="CM17" s="233"/>
      <c r="CN17" s="233"/>
      <c r="CO17" s="400"/>
      <c r="CP17" s="233"/>
      <c r="CQ17" s="233"/>
      <c r="CR17" s="400"/>
      <c r="CS17" s="400"/>
      <c r="CT17" s="233"/>
      <c r="CU17" s="233"/>
      <c r="CV17" s="399"/>
      <c r="CW17" s="400"/>
      <c r="CX17" s="233"/>
      <c r="CY17" s="233"/>
      <c r="CZ17" s="400"/>
      <c r="DA17" s="400"/>
      <c r="DB17" s="233"/>
      <c r="DC17" s="233"/>
      <c r="DD17" s="399"/>
      <c r="DE17" s="400"/>
      <c r="DF17" s="233"/>
      <c r="DG17" s="233"/>
      <c r="DH17" s="400"/>
      <c r="DI17" s="400"/>
      <c r="DJ17" s="233"/>
      <c r="DK17" s="233"/>
      <c r="DL17" s="399"/>
      <c r="DM17" s="400"/>
      <c r="DN17" s="233"/>
      <c r="DO17" s="233"/>
      <c r="DP17" s="400"/>
      <c r="DQ17" s="233"/>
      <c r="DR17" s="233"/>
      <c r="DS17" s="400"/>
      <c r="DT17" s="233"/>
      <c r="DU17" s="233"/>
      <c r="DV17" s="400"/>
      <c r="DW17" s="401"/>
      <c r="DX17" s="401"/>
      <c r="DY17" s="401"/>
      <c r="DZ17" s="401"/>
      <c r="EA17" s="401"/>
      <c r="EB17" s="401"/>
      <c r="EC17" s="402" t="str">
        <f>+B31</f>
        <v>L-09</v>
      </c>
      <c r="ED17" s="403"/>
      <c r="EE17" s="404">
        <f>+AN45+AN46+AN47</f>
        <v>2050</v>
      </c>
      <c r="EF17" s="405" t="str">
        <f>+B34</f>
        <v>L-10</v>
      </c>
      <c r="EG17" s="275">
        <f t="shared" si="19"/>
        <v>0.95000000000000018</v>
      </c>
      <c r="EH17" s="276">
        <f>+SUM(AM34:AM36)</f>
        <v>2715.6138790035588</v>
      </c>
      <c r="EI17" s="277">
        <f>+SUM(AJ34:AJ36)/60</f>
        <v>254.36250000000004</v>
      </c>
      <c r="EJ17" s="278">
        <f>+AR34</f>
        <v>186.20933333333335</v>
      </c>
      <c r="EK17" s="278">
        <f>+AF34</f>
        <v>267.75</v>
      </c>
      <c r="EL17" s="279">
        <f>+AN34+AN35+AN36</f>
        <v>1988</v>
      </c>
      <c r="EM17" s="280">
        <f>+AU34</f>
        <v>0.69545969498910676</v>
      </c>
      <c r="EN17" s="406"/>
      <c r="EO17" s="406"/>
      <c r="EP17" s="282"/>
      <c r="EQ17" s="283"/>
      <c r="ER17" s="229"/>
      <c r="ES17" s="407">
        <f t="shared" si="16"/>
        <v>0</v>
      </c>
      <c r="ET17" s="407">
        <f t="shared" si="8"/>
        <v>0</v>
      </c>
      <c r="EU17" s="408">
        <v>0</v>
      </c>
      <c r="EV17" s="408">
        <v>0</v>
      </c>
      <c r="EW17" s="284"/>
      <c r="EX17" s="285"/>
      <c r="EY17" s="286"/>
      <c r="EZ17" s="233" t="e">
        <f>+EY37</f>
        <v>#DIV/0!</v>
      </c>
      <c r="FA17" s="233">
        <f>+BP37</f>
        <v>0</v>
      </c>
      <c r="FB17" s="233">
        <f>+BQ37</f>
        <v>0</v>
      </c>
    </row>
    <row r="18" spans="1:158" s="288" customFormat="1" ht="27" hidden="1" customHeight="1" x14ac:dyDescent="0.55000000000000004">
      <c r="A18" s="235"/>
      <c r="B18" s="289"/>
      <c r="C18" s="169"/>
      <c r="D18" s="170"/>
      <c r="E18" s="171"/>
      <c r="F18" s="172"/>
      <c r="G18" s="173"/>
      <c r="H18" s="174">
        <v>8</v>
      </c>
      <c r="I18" s="175"/>
      <c r="J18" s="176"/>
      <c r="K18" s="176"/>
      <c r="L18" s="176"/>
      <c r="M18" s="176"/>
      <c r="N18" s="177" t="str">
        <f t="shared" si="9"/>
        <v/>
      </c>
      <c r="O18" s="290"/>
      <c r="P18" s="179" t="str">
        <f t="shared" si="0"/>
        <v/>
      </c>
      <c r="Q18" s="291"/>
      <c r="R18" s="291">
        <f t="shared" ref="R18:AB18" si="24">IF($Q$7&gt;0,(Q16-Q17))</f>
        <v>9</v>
      </c>
      <c r="S18" s="291">
        <f t="shared" si="24"/>
        <v>9</v>
      </c>
      <c r="T18" s="291">
        <f t="shared" si="24"/>
        <v>0</v>
      </c>
      <c r="U18" s="291">
        <f t="shared" si="24"/>
        <v>0</v>
      </c>
      <c r="V18" s="291">
        <f t="shared" si="24"/>
        <v>0</v>
      </c>
      <c r="W18" s="291">
        <f t="shared" si="24"/>
        <v>0</v>
      </c>
      <c r="X18" s="291">
        <f t="shared" si="24"/>
        <v>0</v>
      </c>
      <c r="Y18" s="291">
        <f t="shared" si="24"/>
        <v>0</v>
      </c>
      <c r="Z18" s="291">
        <f t="shared" si="24"/>
        <v>0</v>
      </c>
      <c r="AA18" s="291">
        <f t="shared" si="24"/>
        <v>0</v>
      </c>
      <c r="AB18" s="291">
        <f t="shared" si="24"/>
        <v>0</v>
      </c>
      <c r="AC18" s="292"/>
      <c r="AD18" s="239" t="str">
        <f t="shared" si="10"/>
        <v/>
      </c>
      <c r="AE18" s="239">
        <f t="shared" si="11"/>
        <v>0</v>
      </c>
      <c r="AF18" s="293"/>
      <c r="AG18" s="185"/>
      <c r="AH18" s="185"/>
      <c r="AI18" s="186">
        <f t="shared" si="12"/>
        <v>0</v>
      </c>
      <c r="AJ18" s="187" t="str">
        <f t="shared" si="2"/>
        <v/>
      </c>
      <c r="AK18" s="188"/>
      <c r="AL18" s="189" t="str">
        <f t="shared" si="3"/>
        <v/>
      </c>
      <c r="AM18" s="190" t="str">
        <f t="shared" si="13"/>
        <v/>
      </c>
      <c r="AN18" s="191"/>
      <c r="AO18" s="189"/>
      <c r="AP18" s="191"/>
      <c r="AQ18" s="192">
        <f t="shared" si="14"/>
        <v>0</v>
      </c>
      <c r="AR18" s="294"/>
      <c r="AS18" s="295" t="str">
        <f t="shared" si="4"/>
        <v/>
      </c>
      <c r="AT18" s="296" t="str">
        <f t="shared" si="5"/>
        <v/>
      </c>
      <c r="AU18" s="297"/>
      <c r="AV18" s="197" t="s">
        <v>143</v>
      </c>
      <c r="AW18" s="191"/>
      <c r="AX18" s="360"/>
      <c r="AY18" s="246"/>
      <c r="AZ18" s="247"/>
      <c r="BA18" s="248"/>
      <c r="BB18" s="248"/>
      <c r="BC18" s="249"/>
      <c r="BD18" s="249"/>
      <c r="BE18" s="250"/>
      <c r="BF18" s="197"/>
      <c r="BG18" s="191"/>
      <c r="BH18" s="198"/>
      <c r="BI18" s="198"/>
      <c r="BJ18" s="198"/>
      <c r="BK18" s="204"/>
      <c r="BL18" s="251"/>
      <c r="BM18" s="298"/>
      <c r="BN18" s="299"/>
      <c r="BO18" s="300"/>
      <c r="BP18" s="301"/>
      <c r="BQ18" s="301"/>
      <c r="BR18" s="256" t="b">
        <f t="shared" si="15"/>
        <v>0</v>
      </c>
      <c r="BS18" s="257">
        <f t="shared" si="6"/>
        <v>0</v>
      </c>
      <c r="BT18" s="258" t="str">
        <f t="shared" si="7"/>
        <v/>
      </c>
      <c r="BU18" s="333">
        <v>44204</v>
      </c>
      <c r="BV18" s="334"/>
      <c r="BW18" s="334"/>
      <c r="BX18" s="379"/>
      <c r="BY18" s="335"/>
      <c r="BZ18" s="379"/>
      <c r="CA18" s="339"/>
      <c r="CB18" s="380"/>
      <c r="CC18" s="380"/>
      <c r="CD18" s="381"/>
      <c r="CE18" s="379"/>
      <c r="CF18" s="381"/>
      <c r="CG18" s="381"/>
      <c r="CH18" s="381"/>
      <c r="CI18" s="338"/>
      <c r="CJ18" s="339"/>
      <c r="CK18" s="340"/>
      <c r="CL18" s="341"/>
      <c r="CM18" s="341"/>
      <c r="CN18" s="341"/>
      <c r="CO18" s="382"/>
      <c r="CP18" s="379"/>
      <c r="CQ18" s="379"/>
      <c r="CR18" s="346"/>
      <c r="CS18" s="340"/>
      <c r="CT18" s="381"/>
      <c r="CU18" s="341"/>
      <c r="CV18" s="379"/>
      <c r="CW18" s="348"/>
      <c r="CX18" s="379"/>
      <c r="CY18" s="379"/>
      <c r="CZ18" s="382"/>
      <c r="DA18" s="340"/>
      <c r="DB18" s="381"/>
      <c r="DC18" s="341"/>
      <c r="DD18" s="379"/>
      <c r="DE18" s="382"/>
      <c r="DF18" s="379"/>
      <c r="DG18" s="379"/>
      <c r="DH18" s="346"/>
      <c r="DI18" s="340"/>
      <c r="DJ18" s="381"/>
      <c r="DK18" s="381"/>
      <c r="DL18" s="379"/>
      <c r="DM18" s="348"/>
      <c r="DN18" s="381"/>
      <c r="DO18" s="379"/>
      <c r="DP18" s="346"/>
      <c r="DQ18" s="381"/>
      <c r="DR18" s="379"/>
      <c r="DS18" s="348"/>
      <c r="DT18" s="381"/>
      <c r="DU18" s="379"/>
      <c r="DV18" s="348"/>
      <c r="DW18" s="409"/>
      <c r="DX18" s="409"/>
      <c r="DY18" s="409"/>
      <c r="DZ18" s="409"/>
      <c r="EA18" s="409"/>
      <c r="EB18" s="409"/>
      <c r="EC18" s="410" t="str">
        <f>+B34</f>
        <v>L-10</v>
      </c>
      <c r="ED18" s="312"/>
      <c r="EE18" s="351">
        <f>+AN48+AN49+AN50</f>
        <v>720</v>
      </c>
      <c r="EF18" s="314">
        <f>+B37</f>
        <v>0</v>
      </c>
      <c r="EG18" s="275" t="e">
        <f t="shared" si="19"/>
        <v>#DIV/0!</v>
      </c>
      <c r="EH18" s="276">
        <f>+SUM(AM37:AM39)</f>
        <v>0</v>
      </c>
      <c r="EI18" s="277">
        <f>+SUM(AJ37:AJ39)/60</f>
        <v>0</v>
      </c>
      <c r="EJ18" s="278">
        <f>+AR37</f>
        <v>0</v>
      </c>
      <c r="EK18" s="278">
        <f>+AF37</f>
        <v>0</v>
      </c>
      <c r="EL18" s="279">
        <f>+AN37+AN38+AN39</f>
        <v>0</v>
      </c>
      <c r="EM18" s="280" t="e">
        <f>+AU37</f>
        <v>#DIV/0!</v>
      </c>
      <c r="EN18" s="316"/>
      <c r="EO18" s="316"/>
      <c r="EP18" s="317"/>
      <c r="EQ18" s="318"/>
      <c r="ER18" s="311"/>
      <c r="ES18" s="319">
        <f t="shared" si="16"/>
        <v>0</v>
      </c>
      <c r="ET18" s="319">
        <f t="shared" si="8"/>
        <v>0</v>
      </c>
      <c r="EU18" s="320">
        <v>0</v>
      </c>
      <c r="EV18" s="320">
        <v>0</v>
      </c>
      <c r="EW18" s="321"/>
      <c r="EX18" s="322"/>
      <c r="EY18" s="323"/>
      <c r="EZ18" s="287"/>
      <c r="FA18" s="287"/>
      <c r="FB18" s="287"/>
    </row>
    <row r="19" spans="1:158" s="234" customFormat="1" ht="27.9" customHeight="1" x14ac:dyDescent="0.6">
      <c r="A19" s="235"/>
      <c r="B19" s="168" t="s">
        <v>144</v>
      </c>
      <c r="C19" s="411" t="s">
        <v>116</v>
      </c>
      <c r="D19" s="170">
        <v>4170004498</v>
      </c>
      <c r="E19" s="171" t="s">
        <v>145</v>
      </c>
      <c r="F19" s="172" t="s">
        <v>137</v>
      </c>
      <c r="G19" s="173">
        <v>44195</v>
      </c>
      <c r="H19" s="174">
        <v>8</v>
      </c>
      <c r="I19" s="175">
        <f>+O19</f>
        <v>10.186046511627907</v>
      </c>
      <c r="J19" s="176">
        <v>18</v>
      </c>
      <c r="K19" s="176">
        <v>2</v>
      </c>
      <c r="L19" s="176">
        <v>38</v>
      </c>
      <c r="M19" s="176">
        <v>5</v>
      </c>
      <c r="N19" s="177">
        <f t="shared" si="9"/>
        <v>19.333889722430609</v>
      </c>
      <c r="O19" s="178">
        <f>AC19/(L19+M19)</f>
        <v>10.186046511627907</v>
      </c>
      <c r="P19" s="179">
        <f t="shared" si="0"/>
        <v>6.9746249062265573</v>
      </c>
      <c r="Q19" s="180">
        <f>L19+M19</f>
        <v>43</v>
      </c>
      <c r="R19" s="180">
        <f t="shared" ref="R19:AB19" si="25">R21</f>
        <v>35</v>
      </c>
      <c r="S19" s="180">
        <f t="shared" si="25"/>
        <v>35</v>
      </c>
      <c r="T19" s="181">
        <f t="shared" si="25"/>
        <v>35</v>
      </c>
      <c r="U19" s="180">
        <f t="shared" si="25"/>
        <v>0</v>
      </c>
      <c r="V19" s="181">
        <f t="shared" si="25"/>
        <v>0</v>
      </c>
      <c r="W19" s="180">
        <f t="shared" si="25"/>
        <v>0</v>
      </c>
      <c r="X19" s="180">
        <f t="shared" si="25"/>
        <v>0</v>
      </c>
      <c r="Y19" s="180">
        <f t="shared" si="25"/>
        <v>0</v>
      </c>
      <c r="Z19" s="180">
        <f t="shared" si="25"/>
        <v>0</v>
      </c>
      <c r="AA19" s="180">
        <f t="shared" si="25"/>
        <v>0</v>
      </c>
      <c r="AB19" s="180">
        <f t="shared" si="25"/>
        <v>0</v>
      </c>
      <c r="AC19" s="182">
        <f>IF(E19="","",(Q19*8)+($Q$5-8)*Q19+($R$5-$Q$5)*R19+($S$5-$R$5)*S19+($T$5-$S$5)*T19+($U$5-$T$5)*U19+($V$5-$U$5)*V19+($W$5-$V$5)*W19+($X$5-$W$5)*X19+($Y$5-$X$5)*Y19+($Z$5-$Y$5)*Z19+($AA$5-$Z$5)*AA19+($AB$5-$AA$5)*AB19)-'[1]Short Leave'!S8</f>
        <v>438</v>
      </c>
      <c r="AD19" s="183">
        <f t="shared" si="10"/>
        <v>438</v>
      </c>
      <c r="AE19" s="183">
        <f t="shared" si="11"/>
        <v>438</v>
      </c>
      <c r="AF19" s="184">
        <f>IF(AE19="","",(AE19+AE20+AE21))</f>
        <v>438</v>
      </c>
      <c r="AG19" s="185">
        <v>13.11</v>
      </c>
      <c r="AH19" s="185">
        <v>0.87</v>
      </c>
      <c r="AI19" s="186">
        <f t="shared" si="12"/>
        <v>10.44</v>
      </c>
      <c r="AJ19" s="187">
        <f t="shared" si="2"/>
        <v>16293.599999999999</v>
      </c>
      <c r="AK19" s="188">
        <v>0.62</v>
      </c>
      <c r="AL19" s="189">
        <f t="shared" si="3"/>
        <v>122.0137299771167</v>
      </c>
      <c r="AM19" s="190">
        <f t="shared" si="13"/>
        <v>1242.8375286041189</v>
      </c>
      <c r="AN19" s="191">
        <v>851</v>
      </c>
      <c r="AO19" s="189"/>
      <c r="AP19" s="191"/>
      <c r="AQ19" s="192">
        <f t="shared" si="14"/>
        <v>185.94349999999997</v>
      </c>
      <c r="AR19" s="193">
        <f>AQ19+AQ20+AQ21</f>
        <v>185.94349999999997</v>
      </c>
      <c r="AS19" s="194">
        <f t="shared" si="4"/>
        <v>0.684723449698041</v>
      </c>
      <c r="AT19" s="195">
        <f t="shared" si="5"/>
        <v>0.42452853881278535</v>
      </c>
      <c r="AU19" s="196">
        <f>AR19/AF19</f>
        <v>0.42452853881278535</v>
      </c>
      <c r="AV19" s="197" t="s">
        <v>146</v>
      </c>
      <c r="AW19" s="191">
        <v>2359</v>
      </c>
      <c r="AX19" s="360" t="s">
        <v>131</v>
      </c>
      <c r="AY19" s="246"/>
      <c r="AZ19" s="247"/>
      <c r="BA19" s="248"/>
      <c r="BB19" s="248"/>
      <c r="BC19" s="249"/>
      <c r="BD19" s="249"/>
      <c r="BE19" s="250"/>
      <c r="BF19" s="197"/>
      <c r="BG19" s="191"/>
      <c r="BH19" s="198"/>
      <c r="BI19" s="198"/>
      <c r="BJ19" s="198"/>
      <c r="BK19" s="204"/>
      <c r="BL19" s="412"/>
      <c r="BM19" s="206">
        <v>14</v>
      </c>
      <c r="BN19" s="207">
        <v>11.79</v>
      </c>
      <c r="BO19" s="208">
        <f>BP19-BQ19</f>
        <v>5136.99</v>
      </c>
      <c r="BP19" s="209">
        <f>(((BR19+BR20+BR21))-(EQ19))</f>
        <v>16293.599999999999</v>
      </c>
      <c r="BQ19" s="209">
        <f>(BS19+BS20+BS21)</f>
        <v>11156.609999999999</v>
      </c>
      <c r="BR19" s="210">
        <f t="shared" si="15"/>
        <v>16293.599999999999</v>
      </c>
      <c r="BS19" s="211">
        <f t="shared" si="6"/>
        <v>11156.609999999999</v>
      </c>
      <c r="BT19" s="212" t="str">
        <f t="shared" si="7"/>
        <v>342775 Jones</v>
      </c>
      <c r="BU19" s="333">
        <v>44205</v>
      </c>
      <c r="BV19" s="362"/>
      <c r="BW19" s="334"/>
      <c r="BX19" s="413"/>
      <c r="BY19" s="335"/>
      <c r="BZ19" s="413"/>
      <c r="CA19" s="414"/>
      <c r="CB19" s="415"/>
      <c r="CC19" s="415"/>
      <c r="CD19" s="416"/>
      <c r="CE19" s="413"/>
      <c r="CF19" s="416"/>
      <c r="CG19" s="416"/>
      <c r="CH19" s="416"/>
      <c r="CI19" s="367"/>
      <c r="CJ19" s="414"/>
      <c r="CK19" s="368"/>
      <c r="CL19" s="369"/>
      <c r="CM19" s="369"/>
      <c r="CN19" s="369"/>
      <c r="CO19" s="417"/>
      <c r="CP19" s="413"/>
      <c r="CQ19" s="413"/>
      <c r="CR19" s="418"/>
      <c r="CS19" s="368"/>
      <c r="CT19" s="416"/>
      <c r="CU19" s="369"/>
      <c r="CV19" s="413"/>
      <c r="CW19" s="419"/>
      <c r="CX19" s="413"/>
      <c r="CY19" s="413"/>
      <c r="CZ19" s="417"/>
      <c r="DA19" s="368"/>
      <c r="DB19" s="416"/>
      <c r="DC19" s="369"/>
      <c r="DD19" s="413"/>
      <c r="DE19" s="417"/>
      <c r="DF19" s="413"/>
      <c r="DG19" s="413"/>
      <c r="DH19" s="418"/>
      <c r="DI19" s="368"/>
      <c r="DJ19" s="416"/>
      <c r="DK19" s="416"/>
      <c r="DL19" s="413"/>
      <c r="DM19" s="419"/>
      <c r="DN19" s="416"/>
      <c r="DO19" s="413"/>
      <c r="DP19" s="418"/>
      <c r="DQ19" s="416"/>
      <c r="DR19" s="413"/>
      <c r="DS19" s="419"/>
      <c r="DT19" s="416"/>
      <c r="DU19" s="413"/>
      <c r="DV19" s="419"/>
      <c r="DW19" s="388"/>
      <c r="DX19" s="388"/>
      <c r="DY19" s="388"/>
      <c r="DZ19" s="388"/>
      <c r="EA19" s="388"/>
      <c r="EB19" s="388"/>
      <c r="EC19" s="389">
        <f>+B37</f>
        <v>0</v>
      </c>
      <c r="ED19" s="390"/>
      <c r="EE19" s="329">
        <f>+AN51+AN52+AN53</f>
        <v>1310</v>
      </c>
      <c r="EF19" s="374" t="str">
        <f>+B42</f>
        <v>L-11</v>
      </c>
      <c r="EG19" s="275">
        <f t="shared" si="19"/>
        <v>0.91</v>
      </c>
      <c r="EH19" s="276">
        <f>+SUM(AM42:AM44)</f>
        <v>1952.7349228611502</v>
      </c>
      <c r="EI19" s="277">
        <f>+SUM(AJ42:AJ44)/60</f>
        <v>232.05</v>
      </c>
      <c r="EJ19" s="278">
        <f>+AR42</f>
        <v>156.38466666666667</v>
      </c>
      <c r="EK19" s="278">
        <f>+AF42</f>
        <v>255</v>
      </c>
      <c r="EL19" s="279">
        <f>+AN42+AN43+AN44</f>
        <v>1316</v>
      </c>
      <c r="EM19" s="280">
        <f>+AU42</f>
        <v>0.61327320261437912</v>
      </c>
      <c r="EN19" s="118"/>
      <c r="EO19" s="118"/>
      <c r="EP19" s="227">
        <f>AF19*60</f>
        <v>26280</v>
      </c>
      <c r="EQ19" s="228">
        <v>0</v>
      </c>
      <c r="ER19" s="229" t="str">
        <f>B19</f>
        <v>L-05</v>
      </c>
      <c r="ES19" s="160" t="str">
        <f t="shared" si="16"/>
        <v>Hema</v>
      </c>
      <c r="ET19" s="160" t="str">
        <f t="shared" si="8"/>
        <v>342775 Jones</v>
      </c>
      <c r="EU19" s="162">
        <v>0</v>
      </c>
      <c r="EV19" s="162">
        <v>0</v>
      </c>
      <c r="EW19" s="230">
        <f>(BO19/EX19)/60</f>
        <v>1.9910813953488371</v>
      </c>
      <c r="EX19" s="231">
        <f>L19+M19</f>
        <v>43</v>
      </c>
      <c r="EY19" s="232">
        <f>EX19*EW19</f>
        <v>85.616500000000002</v>
      </c>
      <c r="EZ19" s="233">
        <f>+EY42</f>
        <v>75.665333333333336</v>
      </c>
      <c r="FA19" s="233">
        <f>+BP42</f>
        <v>13923</v>
      </c>
      <c r="FB19" s="233">
        <f>+BQ42</f>
        <v>9383.08</v>
      </c>
    </row>
    <row r="20" spans="1:158" s="288" customFormat="1" ht="27" hidden="1" customHeight="1" x14ac:dyDescent="0.55000000000000004">
      <c r="A20" s="235"/>
      <c r="B20" s="236"/>
      <c r="C20" s="411"/>
      <c r="D20" s="170"/>
      <c r="E20" s="171"/>
      <c r="F20" s="172"/>
      <c r="G20" s="173"/>
      <c r="H20" s="174">
        <v>8</v>
      </c>
      <c r="I20" s="175"/>
      <c r="J20" s="176"/>
      <c r="K20" s="176"/>
      <c r="L20" s="176"/>
      <c r="M20" s="176"/>
      <c r="N20" s="177" t="str">
        <f t="shared" si="9"/>
        <v/>
      </c>
      <c r="O20" s="237"/>
      <c r="P20" s="179" t="str">
        <f t="shared" si="0"/>
        <v/>
      </c>
      <c r="Q20" s="180">
        <v>8</v>
      </c>
      <c r="R20" s="180"/>
      <c r="S20" s="180"/>
      <c r="T20" s="180">
        <v>35</v>
      </c>
      <c r="U20" s="180"/>
      <c r="V20" s="180"/>
      <c r="W20" s="180"/>
      <c r="X20" s="180"/>
      <c r="Y20" s="180"/>
      <c r="Z20" s="180"/>
      <c r="AA20" s="180"/>
      <c r="AB20" s="180"/>
      <c r="AC20" s="238"/>
      <c r="AD20" s="239" t="str">
        <f t="shared" si="10"/>
        <v/>
      </c>
      <c r="AE20" s="239">
        <f t="shared" si="11"/>
        <v>0</v>
      </c>
      <c r="AF20" s="240"/>
      <c r="AG20" s="185"/>
      <c r="AH20" s="185"/>
      <c r="AI20" s="186">
        <f t="shared" si="12"/>
        <v>0</v>
      </c>
      <c r="AJ20" s="187" t="str">
        <f t="shared" si="2"/>
        <v/>
      </c>
      <c r="AK20" s="188"/>
      <c r="AL20" s="189" t="str">
        <f t="shared" si="3"/>
        <v/>
      </c>
      <c r="AM20" s="190" t="str">
        <f t="shared" si="13"/>
        <v/>
      </c>
      <c r="AN20" s="191"/>
      <c r="AO20" s="189"/>
      <c r="AP20" s="191"/>
      <c r="AQ20" s="192">
        <f t="shared" si="14"/>
        <v>0</v>
      </c>
      <c r="AR20" s="244"/>
      <c r="AS20" s="295" t="str">
        <f t="shared" si="4"/>
        <v/>
      </c>
      <c r="AT20" s="195" t="str">
        <f t="shared" si="5"/>
        <v/>
      </c>
      <c r="AU20" s="245"/>
      <c r="AV20" s="197" t="s">
        <v>146</v>
      </c>
      <c r="AW20" s="191"/>
      <c r="AX20" s="360"/>
      <c r="AY20" s="246"/>
      <c r="AZ20" s="247"/>
      <c r="BA20" s="248"/>
      <c r="BB20" s="248"/>
      <c r="BC20" s="249"/>
      <c r="BD20" s="249"/>
      <c r="BE20" s="250"/>
      <c r="BF20" s="197"/>
      <c r="BG20" s="191"/>
      <c r="BH20" s="198"/>
      <c r="BI20" s="198"/>
      <c r="BJ20" s="198"/>
      <c r="BK20" s="204"/>
      <c r="BL20" s="251"/>
      <c r="BM20" s="252"/>
      <c r="BN20" s="253"/>
      <c r="BO20" s="254"/>
      <c r="BP20" s="255"/>
      <c r="BQ20" s="255"/>
      <c r="BR20" s="256" t="b">
        <f t="shared" si="15"/>
        <v>0</v>
      </c>
      <c r="BS20" s="257">
        <f t="shared" si="6"/>
        <v>0</v>
      </c>
      <c r="BT20" s="258" t="str">
        <f t="shared" si="7"/>
        <v/>
      </c>
      <c r="BU20" s="333">
        <v>44206</v>
      </c>
      <c r="BV20" s="334"/>
      <c r="BW20" s="334"/>
      <c r="BX20" s="287"/>
      <c r="BY20" s="335"/>
      <c r="BZ20" s="311"/>
      <c r="CA20" s="336"/>
      <c r="CB20" s="337"/>
      <c r="CC20" s="337"/>
      <c r="CD20" s="287"/>
      <c r="CE20" s="287"/>
      <c r="CF20" s="287"/>
      <c r="CG20" s="287"/>
      <c r="CH20" s="287"/>
      <c r="CI20" s="338"/>
      <c r="CJ20" s="339"/>
      <c r="CK20" s="340"/>
      <c r="CL20" s="341"/>
      <c r="CM20" s="341"/>
      <c r="CN20" s="341"/>
      <c r="CO20" s="342"/>
      <c r="CP20" s="420"/>
      <c r="CQ20" s="287"/>
      <c r="CR20" s="346"/>
      <c r="CS20" s="340"/>
      <c r="CT20" s="287"/>
      <c r="CU20" s="341"/>
      <c r="CV20" s="421"/>
      <c r="CW20" s="338"/>
      <c r="CX20" s="287"/>
      <c r="CY20" s="287"/>
      <c r="CZ20" s="342"/>
      <c r="DA20" s="340"/>
      <c r="DB20" s="287"/>
      <c r="DC20" s="341"/>
      <c r="DD20" s="421"/>
      <c r="DE20" s="342"/>
      <c r="DF20" s="287"/>
      <c r="DG20" s="287"/>
      <c r="DH20" s="346"/>
      <c r="DI20" s="340"/>
      <c r="DJ20" s="287"/>
      <c r="DK20" s="287"/>
      <c r="DL20" s="421"/>
      <c r="DM20" s="338"/>
      <c r="DN20" s="287"/>
      <c r="DO20" s="287"/>
      <c r="DP20" s="346"/>
      <c r="DQ20" s="287"/>
      <c r="DR20" s="287"/>
      <c r="DS20" s="348"/>
      <c r="DT20" s="287"/>
      <c r="DU20" s="287"/>
      <c r="DV20" s="348"/>
      <c r="DW20" s="409"/>
      <c r="DX20" s="409"/>
      <c r="DY20" s="409"/>
      <c r="DZ20" s="409"/>
      <c r="EA20" s="409"/>
      <c r="EB20" s="409"/>
      <c r="EC20" s="311" t="str">
        <f>+B42</f>
        <v>L-11</v>
      </c>
      <c r="ED20" s="312"/>
      <c r="EE20" s="351">
        <f>+AN54+AN55+AN56</f>
        <v>0</v>
      </c>
      <c r="EF20" s="314" t="str">
        <f>+B45</f>
        <v>L-12</v>
      </c>
      <c r="EG20" s="275">
        <f t="shared" si="19"/>
        <v>0.60000000000000009</v>
      </c>
      <c r="EH20" s="276">
        <f>+SUM(AM45:AM47)</f>
        <v>1822.7368421052631</v>
      </c>
      <c r="EI20" s="277">
        <f>+SUM(AJ45:AJ47)/60</f>
        <v>144.30000000000001</v>
      </c>
      <c r="EJ20" s="278">
        <f>+AR45</f>
        <v>162.29166666666666</v>
      </c>
      <c r="EK20" s="278">
        <f>+AF45</f>
        <v>240.5</v>
      </c>
      <c r="EL20" s="279">
        <f>+AN45+AN46+AN47</f>
        <v>2050</v>
      </c>
      <c r="EM20" s="280">
        <f>+AU45</f>
        <v>0.67480942480942474</v>
      </c>
      <c r="EN20" s="316"/>
      <c r="EO20" s="316"/>
      <c r="EP20" s="352"/>
      <c r="EQ20" s="353"/>
      <c r="ER20" s="311"/>
      <c r="ES20" s="319">
        <f t="shared" si="16"/>
        <v>0</v>
      </c>
      <c r="ET20" s="319">
        <f t="shared" si="8"/>
        <v>0</v>
      </c>
      <c r="EU20" s="320">
        <v>0</v>
      </c>
      <c r="EV20" s="320">
        <v>0</v>
      </c>
      <c r="EW20" s="354"/>
      <c r="EX20" s="355"/>
      <c r="EY20" s="356"/>
      <c r="EZ20" s="287">
        <f>+EY45</f>
        <v>-17.991666666666667</v>
      </c>
      <c r="FA20" s="287">
        <f>+BP45</f>
        <v>8658</v>
      </c>
      <c r="FB20" s="287">
        <f>+BQ45</f>
        <v>9737.5</v>
      </c>
    </row>
    <row r="21" spans="1:158" s="288" customFormat="1" ht="27" hidden="1" customHeight="1" x14ac:dyDescent="0.55000000000000004">
      <c r="A21" s="235"/>
      <c r="B21" s="289"/>
      <c r="C21" s="411"/>
      <c r="D21" s="170"/>
      <c r="E21" s="171"/>
      <c r="F21" s="172"/>
      <c r="G21" s="173"/>
      <c r="H21" s="174">
        <v>8</v>
      </c>
      <c r="I21" s="175"/>
      <c r="J21" s="176"/>
      <c r="K21" s="176"/>
      <c r="L21" s="176"/>
      <c r="M21" s="176"/>
      <c r="N21" s="177" t="str">
        <f t="shared" si="9"/>
        <v/>
      </c>
      <c r="O21" s="290"/>
      <c r="P21" s="179" t="str">
        <f t="shared" si="0"/>
        <v/>
      </c>
      <c r="Q21" s="291"/>
      <c r="R21" s="291">
        <f t="shared" ref="R21:AB21" si="26">IF($Q$7&gt;0,(Q19-Q20))</f>
        <v>35</v>
      </c>
      <c r="S21" s="291">
        <f t="shared" si="26"/>
        <v>35</v>
      </c>
      <c r="T21" s="291">
        <f t="shared" si="26"/>
        <v>35</v>
      </c>
      <c r="U21" s="291">
        <f t="shared" si="26"/>
        <v>0</v>
      </c>
      <c r="V21" s="291">
        <f t="shared" si="26"/>
        <v>0</v>
      </c>
      <c r="W21" s="291">
        <f t="shared" si="26"/>
        <v>0</v>
      </c>
      <c r="X21" s="291">
        <f t="shared" si="26"/>
        <v>0</v>
      </c>
      <c r="Y21" s="291">
        <f t="shared" si="26"/>
        <v>0</v>
      </c>
      <c r="Z21" s="291">
        <f t="shared" si="26"/>
        <v>0</v>
      </c>
      <c r="AA21" s="291">
        <f t="shared" si="26"/>
        <v>0</v>
      </c>
      <c r="AB21" s="291">
        <f t="shared" si="26"/>
        <v>0</v>
      </c>
      <c r="AC21" s="292"/>
      <c r="AD21" s="239" t="str">
        <f t="shared" si="10"/>
        <v/>
      </c>
      <c r="AE21" s="239">
        <f t="shared" si="11"/>
        <v>0</v>
      </c>
      <c r="AF21" s="293"/>
      <c r="AG21" s="185"/>
      <c r="AH21" s="185"/>
      <c r="AI21" s="186">
        <f t="shared" si="12"/>
        <v>0</v>
      </c>
      <c r="AJ21" s="187" t="str">
        <f t="shared" si="2"/>
        <v/>
      </c>
      <c r="AK21" s="188"/>
      <c r="AL21" s="189" t="str">
        <f t="shared" si="3"/>
        <v/>
      </c>
      <c r="AM21" s="190" t="str">
        <f t="shared" si="13"/>
        <v/>
      </c>
      <c r="AN21" s="191"/>
      <c r="AO21" s="189"/>
      <c r="AP21" s="191"/>
      <c r="AQ21" s="192">
        <f t="shared" si="14"/>
        <v>0</v>
      </c>
      <c r="AR21" s="294"/>
      <c r="AS21" s="295" t="str">
        <f t="shared" si="4"/>
        <v/>
      </c>
      <c r="AT21" s="296" t="str">
        <f t="shared" si="5"/>
        <v/>
      </c>
      <c r="AU21" s="297"/>
      <c r="AV21" s="197" t="s">
        <v>146</v>
      </c>
      <c r="AW21" s="191"/>
      <c r="AX21" s="360"/>
      <c r="AY21" s="246"/>
      <c r="AZ21" s="247"/>
      <c r="BA21" s="248"/>
      <c r="BB21" s="248"/>
      <c r="BC21" s="249"/>
      <c r="BD21" s="249"/>
      <c r="BE21" s="250"/>
      <c r="BF21" s="197"/>
      <c r="BG21" s="191"/>
      <c r="BH21" s="198"/>
      <c r="BI21" s="198"/>
      <c r="BJ21" s="198"/>
      <c r="BK21" s="204"/>
      <c r="BL21" s="422"/>
      <c r="BM21" s="298"/>
      <c r="BN21" s="299"/>
      <c r="BO21" s="300"/>
      <c r="BP21" s="301"/>
      <c r="BQ21" s="301"/>
      <c r="BR21" s="256" t="b">
        <f t="shared" si="15"/>
        <v>0</v>
      </c>
      <c r="BS21" s="257">
        <f t="shared" si="6"/>
        <v>0</v>
      </c>
      <c r="BT21" s="258" t="str">
        <f t="shared" si="7"/>
        <v/>
      </c>
      <c r="BU21" s="333">
        <v>44207</v>
      </c>
      <c r="BV21" s="334"/>
      <c r="BW21" s="334"/>
      <c r="BX21" s="379"/>
      <c r="BY21" s="335"/>
      <c r="BZ21" s="379"/>
      <c r="CA21" s="339"/>
      <c r="CB21" s="380"/>
      <c r="CC21" s="380"/>
      <c r="CD21" s="381"/>
      <c r="CE21" s="379"/>
      <c r="CF21" s="381"/>
      <c r="CG21" s="381"/>
      <c r="CH21" s="381"/>
      <c r="CI21" s="338"/>
      <c r="CJ21" s="339"/>
      <c r="CK21" s="340"/>
      <c r="CL21" s="381"/>
      <c r="CM21" s="381"/>
      <c r="CN21" s="381"/>
      <c r="CO21" s="382"/>
      <c r="CP21" s="381"/>
      <c r="CQ21" s="381"/>
      <c r="CR21" s="346"/>
      <c r="CS21" s="340"/>
      <c r="CT21" s="381"/>
      <c r="CU21" s="381"/>
      <c r="CV21" s="379"/>
      <c r="CW21" s="348"/>
      <c r="CX21" s="379"/>
      <c r="CY21" s="379"/>
      <c r="CZ21" s="382"/>
      <c r="DA21" s="340"/>
      <c r="DB21" s="381"/>
      <c r="DC21" s="381"/>
      <c r="DD21" s="379"/>
      <c r="DE21" s="382"/>
      <c r="DF21" s="379"/>
      <c r="DG21" s="379"/>
      <c r="DH21" s="346"/>
      <c r="DI21" s="340"/>
      <c r="DJ21" s="381"/>
      <c r="DK21" s="381"/>
      <c r="DL21" s="379"/>
      <c r="DM21" s="348"/>
      <c r="DN21" s="381"/>
      <c r="DO21" s="379"/>
      <c r="DP21" s="346"/>
      <c r="DQ21" s="381"/>
      <c r="DR21" s="379"/>
      <c r="DS21" s="348"/>
      <c r="DT21" s="381"/>
      <c r="DU21" s="379"/>
      <c r="DV21" s="348"/>
      <c r="DW21" s="409"/>
      <c r="DX21" s="409"/>
      <c r="DY21" s="409"/>
      <c r="DZ21" s="409"/>
      <c r="EA21" s="409"/>
      <c r="EB21" s="409"/>
      <c r="EC21" s="311" t="str">
        <f>+B45</f>
        <v>L-12</v>
      </c>
      <c r="ED21" s="312"/>
      <c r="EE21" s="351">
        <f>+AN57+AN58+AN59</f>
        <v>1330</v>
      </c>
      <c r="EF21" s="314" t="str">
        <f>+B48</f>
        <v>L-13</v>
      </c>
      <c r="EG21" s="275">
        <f t="shared" si="19"/>
        <v>0.67999999999999994</v>
      </c>
      <c r="EH21" s="276">
        <f>+SUM(AM48:AM50)</f>
        <v>1016.0125097732604</v>
      </c>
      <c r="EI21" s="277">
        <f>+SUM(AJ48:AJ50)/60</f>
        <v>216.57999999999998</v>
      </c>
      <c r="EJ21" s="278">
        <f>+AR48</f>
        <v>153.47999999999999</v>
      </c>
      <c r="EK21" s="278">
        <f>+AF48</f>
        <v>318.5</v>
      </c>
      <c r="EL21" s="279">
        <f>+AN48+AN49+AN50</f>
        <v>720</v>
      </c>
      <c r="EM21" s="280">
        <f>+AU48</f>
        <v>0.48188383045525901</v>
      </c>
      <c r="EN21" s="316"/>
      <c r="EO21" s="316"/>
      <c r="EP21" s="317"/>
      <c r="EQ21" s="318"/>
      <c r="ER21" s="311"/>
      <c r="ES21" s="319">
        <f t="shared" si="16"/>
        <v>0</v>
      </c>
      <c r="ET21" s="319">
        <f t="shared" si="8"/>
        <v>0</v>
      </c>
      <c r="EU21" s="320">
        <v>0</v>
      </c>
      <c r="EV21" s="320">
        <v>0</v>
      </c>
      <c r="EW21" s="321"/>
      <c r="EX21" s="322"/>
      <c r="EY21" s="323"/>
      <c r="EZ21" s="287">
        <f>+EY48</f>
        <v>63.1</v>
      </c>
      <c r="FA21" s="287">
        <f>+BP48</f>
        <v>12994.8</v>
      </c>
      <c r="FB21" s="287">
        <f>+BQ48</f>
        <v>9208.7999999999993</v>
      </c>
    </row>
    <row r="22" spans="1:158" s="332" customFormat="1" ht="27.9" customHeight="1" thickBot="1" x14ac:dyDescent="0.65">
      <c r="A22" s="235"/>
      <c r="B22" s="168" t="s">
        <v>147</v>
      </c>
      <c r="C22" s="411" t="s">
        <v>148</v>
      </c>
      <c r="D22" s="170">
        <v>4170005050</v>
      </c>
      <c r="E22" s="171" t="s">
        <v>149</v>
      </c>
      <c r="F22" s="172" t="s">
        <v>117</v>
      </c>
      <c r="G22" s="173">
        <v>44185</v>
      </c>
      <c r="H22" s="174">
        <v>8</v>
      </c>
      <c r="I22" s="175">
        <v>2.9950000000000001</v>
      </c>
      <c r="J22" s="176">
        <v>22</v>
      </c>
      <c r="K22" s="176">
        <v>2</v>
      </c>
      <c r="L22" s="176">
        <v>18</v>
      </c>
      <c r="M22" s="176">
        <v>3</v>
      </c>
      <c r="N22" s="177">
        <f t="shared" si="9"/>
        <v>7.7922619047619035</v>
      </c>
      <c r="O22" s="178">
        <f>AC22/(L22+M22)</f>
        <v>9.1309523809523814</v>
      </c>
      <c r="P22" s="179">
        <f t="shared" si="0"/>
        <v>2.9946428571428565</v>
      </c>
      <c r="Q22" s="180">
        <f>L22+M22</f>
        <v>21</v>
      </c>
      <c r="R22" s="180">
        <f t="shared" ref="R22:AB22" si="27">R24</f>
        <v>5</v>
      </c>
      <c r="S22" s="180">
        <f t="shared" si="27"/>
        <v>5</v>
      </c>
      <c r="T22" s="181">
        <f t="shared" si="27"/>
        <v>5</v>
      </c>
      <c r="U22" s="180">
        <f t="shared" si="27"/>
        <v>5</v>
      </c>
      <c r="V22" s="181">
        <f t="shared" si="27"/>
        <v>5</v>
      </c>
      <c r="W22" s="180">
        <f t="shared" si="27"/>
        <v>0</v>
      </c>
      <c r="X22" s="180">
        <f t="shared" si="27"/>
        <v>0</v>
      </c>
      <c r="Y22" s="180">
        <f t="shared" si="27"/>
        <v>0</v>
      </c>
      <c r="Z22" s="180">
        <f t="shared" si="27"/>
        <v>0</v>
      </c>
      <c r="AA22" s="180">
        <f t="shared" si="27"/>
        <v>0</v>
      </c>
      <c r="AB22" s="180">
        <f t="shared" si="27"/>
        <v>0</v>
      </c>
      <c r="AC22" s="423">
        <f>IF(E22="","",(Q22*8)+($Q$5-8)*Q22+($R$5-$Q$5)*R22+($S$5-$R$5)*S22+($T$5-$S$5)*T22+($U$5-$T$5)*U22+($V$5-$U$5)*V22+($W$5-$V$5)*W22+($X$5-$W$5)*X22+($Y$5-$X$5)*Y22+($Z$5-$Y$5)*Z22+($AA$5-$Z$5)*AA22+($AB$5-$AA$5)*AB22)-'[1]Short Leave'!S9</f>
        <v>191.75</v>
      </c>
      <c r="AD22" s="183">
        <f t="shared" si="10"/>
        <v>62.895000000000003</v>
      </c>
      <c r="AE22" s="183">
        <f t="shared" si="11"/>
        <v>62.895000000000003</v>
      </c>
      <c r="AF22" s="184">
        <f>IF(AE22="","",(AE22+AE23+AE24))</f>
        <v>191.75000000000003</v>
      </c>
      <c r="AG22" s="185">
        <v>5.85</v>
      </c>
      <c r="AH22" s="185">
        <v>0.42</v>
      </c>
      <c r="AI22" s="186">
        <f t="shared" si="12"/>
        <v>5.04</v>
      </c>
      <c r="AJ22" s="187">
        <f t="shared" si="2"/>
        <v>2264.2200000000003</v>
      </c>
      <c r="AK22" s="188">
        <v>0.6</v>
      </c>
      <c r="AL22" s="189">
        <f t="shared" si="3"/>
        <v>129.23076923076925</v>
      </c>
      <c r="AM22" s="190">
        <f t="shared" si="13"/>
        <v>387.04615384615391</v>
      </c>
      <c r="AN22" s="191">
        <v>387</v>
      </c>
      <c r="AO22" s="189"/>
      <c r="AP22" s="191"/>
      <c r="AQ22" s="192">
        <f t="shared" si="14"/>
        <v>37.732499999999995</v>
      </c>
      <c r="AR22" s="193">
        <f>AQ22+AQ23+AQ24</f>
        <v>45.768499999999996</v>
      </c>
      <c r="AS22" s="194">
        <f t="shared" si="4"/>
        <v>0.9998807536370139</v>
      </c>
      <c r="AT22" s="195">
        <f t="shared" si="5"/>
        <v>0.59992845218220836</v>
      </c>
      <c r="AU22" s="196">
        <f>AR22/AF22</f>
        <v>0.23868839634941325</v>
      </c>
      <c r="AV22" s="197" t="s">
        <v>150</v>
      </c>
      <c r="AW22" s="191">
        <v>1007</v>
      </c>
      <c r="AX22" s="360">
        <v>13</v>
      </c>
      <c r="AY22" s="246"/>
      <c r="AZ22" s="247"/>
      <c r="BA22" s="248"/>
      <c r="BB22" s="248"/>
      <c r="BC22" s="249"/>
      <c r="BD22" s="249"/>
      <c r="BE22" s="250"/>
      <c r="BF22" s="197"/>
      <c r="BG22" s="191"/>
      <c r="BH22" s="198"/>
      <c r="BI22" s="198"/>
      <c r="BJ22" s="198"/>
      <c r="BK22" s="204"/>
      <c r="BL22" s="205"/>
      <c r="BM22" s="206">
        <v>2</v>
      </c>
      <c r="BN22" s="207">
        <v>12.39</v>
      </c>
      <c r="BO22" s="208">
        <f>BP22-BQ22</f>
        <v>4156.8900000000012</v>
      </c>
      <c r="BP22" s="209">
        <f>(((BR22+BR23+BR24))-(EQ22))</f>
        <v>6903.0000000000009</v>
      </c>
      <c r="BQ22" s="209">
        <f>(BS22+BS23+BS24)</f>
        <v>2746.1099999999997</v>
      </c>
      <c r="BR22" s="210">
        <f t="shared" si="15"/>
        <v>2264.2200000000003</v>
      </c>
      <c r="BS22" s="211">
        <f t="shared" si="6"/>
        <v>2263.9499999999998</v>
      </c>
      <c r="BT22" s="212" t="str">
        <f t="shared" si="7"/>
        <v>PKB1TS1110A</v>
      </c>
      <c r="BU22" s="333">
        <v>44208</v>
      </c>
      <c r="BV22" s="302"/>
      <c r="BW22" s="303"/>
      <c r="BX22" s="304"/>
      <c r="BY22" s="304"/>
      <c r="BZ22" s="305"/>
      <c r="CA22" s="306"/>
      <c r="CB22" s="307"/>
      <c r="CC22" s="307"/>
      <c r="CD22" s="304"/>
      <c r="CE22" s="304"/>
      <c r="CF22" s="308"/>
      <c r="CG22" s="304"/>
      <c r="CH22" s="304"/>
      <c r="CI22" s="309"/>
      <c r="CJ22" s="309"/>
      <c r="CK22" s="309"/>
      <c r="CL22" s="304"/>
      <c r="CM22" s="304"/>
      <c r="CN22" s="304"/>
      <c r="CO22" s="309"/>
      <c r="CP22" s="304"/>
      <c r="CQ22" s="304"/>
      <c r="CR22" s="309"/>
      <c r="CS22" s="309"/>
      <c r="CT22" s="304"/>
      <c r="CU22" s="304"/>
      <c r="CV22" s="308"/>
      <c r="CW22" s="309"/>
      <c r="CX22" s="304"/>
      <c r="CY22" s="304"/>
      <c r="CZ22" s="309"/>
      <c r="DA22" s="309"/>
      <c r="DB22" s="304"/>
      <c r="DC22" s="304"/>
      <c r="DD22" s="308"/>
      <c r="DE22" s="309"/>
      <c r="DF22" s="304"/>
      <c r="DG22" s="304"/>
      <c r="DH22" s="309"/>
      <c r="DI22" s="309"/>
      <c r="DJ22" s="304"/>
      <c r="DK22" s="304"/>
      <c r="DL22" s="308"/>
      <c r="DM22" s="309"/>
      <c r="DN22" s="304"/>
      <c r="DO22" s="304"/>
      <c r="DP22" s="309"/>
      <c r="DQ22" s="304"/>
      <c r="DR22" s="304"/>
      <c r="DS22" s="309"/>
      <c r="DT22" s="304"/>
      <c r="DU22" s="304"/>
      <c r="DV22" s="309"/>
      <c r="DW22" s="310"/>
      <c r="DX22" s="310"/>
      <c r="DY22" s="310"/>
      <c r="DZ22" s="310"/>
      <c r="EA22" s="310"/>
      <c r="EB22" s="310"/>
      <c r="EC22" s="229" t="str">
        <f>+B48</f>
        <v>L-13</v>
      </c>
      <c r="ED22" s="328"/>
      <c r="EE22" s="329">
        <f>+AN60+AN61+AN62</f>
        <v>2570</v>
      </c>
      <c r="EF22" s="374" t="str">
        <f>+B51</f>
        <v>L-14</v>
      </c>
      <c r="EG22" s="275">
        <f t="shared" si="19"/>
        <v>0.88000000000000012</v>
      </c>
      <c r="EH22" s="276">
        <f>+SUM(AM51:AM53)</f>
        <v>1931.2149532710284</v>
      </c>
      <c r="EI22" s="277">
        <f>+SUM(AJ51:AJ53)/60</f>
        <v>378.84000000000003</v>
      </c>
      <c r="EJ22" s="278">
        <f>+AR51</f>
        <v>256.97833333333335</v>
      </c>
      <c r="EK22" s="278">
        <f>+AF51</f>
        <v>430.5</v>
      </c>
      <c r="EL22" s="279">
        <f>+AN51+AN52+AN53</f>
        <v>1310</v>
      </c>
      <c r="EM22" s="280">
        <f>+AU51</f>
        <v>0.59692992644212162</v>
      </c>
      <c r="EN22" s="118"/>
      <c r="EO22" s="118"/>
      <c r="EP22" s="227">
        <f>AF22*60</f>
        <v>11505.000000000002</v>
      </c>
      <c r="EQ22" s="228">
        <v>0</v>
      </c>
      <c r="ER22" s="229" t="str">
        <f>B22</f>
        <v>L-06</v>
      </c>
      <c r="ES22" s="160" t="str">
        <f t="shared" si="16"/>
        <v>A.Tion Fashion</v>
      </c>
      <c r="ET22" s="160" t="str">
        <f t="shared" si="8"/>
        <v>PKB1TS1110A</v>
      </c>
      <c r="EU22" s="162">
        <v>0</v>
      </c>
      <c r="EV22" s="162">
        <v>0</v>
      </c>
      <c r="EW22" s="230">
        <f>(BO22/EX22)/60</f>
        <v>3.2991190476190488</v>
      </c>
      <c r="EX22" s="231">
        <f>L22+M22</f>
        <v>21</v>
      </c>
      <c r="EY22" s="232">
        <f>EX22*EW22</f>
        <v>69.281500000000023</v>
      </c>
      <c r="EZ22" s="331">
        <f>+EY51</f>
        <v>121.86166666666668</v>
      </c>
      <c r="FA22" s="331">
        <f>+BP51</f>
        <v>22730.400000000001</v>
      </c>
      <c r="FB22" s="331">
        <f>+BQ51</f>
        <v>15418.7</v>
      </c>
    </row>
    <row r="23" spans="1:158" s="357" customFormat="1" ht="27.9" customHeight="1" thickBot="1" x14ac:dyDescent="0.6">
      <c r="A23" s="235"/>
      <c r="B23" s="236"/>
      <c r="C23" s="411" t="s">
        <v>148</v>
      </c>
      <c r="D23" s="170">
        <v>4170005076</v>
      </c>
      <c r="E23" s="171" t="s">
        <v>151</v>
      </c>
      <c r="F23" s="172" t="s">
        <v>152</v>
      </c>
      <c r="G23" s="173">
        <v>44198</v>
      </c>
      <c r="H23" s="174">
        <v>8</v>
      </c>
      <c r="I23" s="175">
        <f>+O22-I22</f>
        <v>6.1359523809523813</v>
      </c>
      <c r="J23" s="176">
        <v>22</v>
      </c>
      <c r="K23" s="176">
        <v>2</v>
      </c>
      <c r="L23" s="176">
        <v>18</v>
      </c>
      <c r="M23" s="176">
        <v>3</v>
      </c>
      <c r="N23" s="177">
        <f t="shared" si="9"/>
        <v>0</v>
      </c>
      <c r="O23" s="237"/>
      <c r="P23" s="179">
        <f t="shared" si="0"/>
        <v>0.63777777777777778</v>
      </c>
      <c r="Q23" s="180">
        <v>16</v>
      </c>
      <c r="R23" s="180"/>
      <c r="S23" s="180"/>
      <c r="T23" s="180"/>
      <c r="U23" s="180"/>
      <c r="V23" s="180">
        <v>5</v>
      </c>
      <c r="W23" s="180"/>
      <c r="X23" s="180"/>
      <c r="Y23" s="180"/>
      <c r="Z23" s="180"/>
      <c r="AA23" s="180"/>
      <c r="AB23" s="180"/>
      <c r="AC23" s="424"/>
      <c r="AD23" s="239">
        <f t="shared" si="10"/>
        <v>128.85500000000002</v>
      </c>
      <c r="AE23" s="239">
        <f t="shared" si="11"/>
        <v>128.85500000000002</v>
      </c>
      <c r="AF23" s="240"/>
      <c r="AG23" s="185">
        <v>5.74</v>
      </c>
      <c r="AH23" s="185">
        <v>0.38</v>
      </c>
      <c r="AI23" s="186">
        <f t="shared" si="12"/>
        <v>4.5600000000000005</v>
      </c>
      <c r="AJ23" s="187">
        <f t="shared" si="2"/>
        <v>4638.7800000000007</v>
      </c>
      <c r="AK23" s="188">
        <v>0.6</v>
      </c>
      <c r="AL23" s="189">
        <f t="shared" si="3"/>
        <v>131.70731707317074</v>
      </c>
      <c r="AM23" s="190">
        <f t="shared" si="13"/>
        <v>808.14982578397223</v>
      </c>
      <c r="AN23" s="191">
        <v>84</v>
      </c>
      <c r="AO23" s="189"/>
      <c r="AP23" s="191"/>
      <c r="AQ23" s="192">
        <f t="shared" si="14"/>
        <v>8.0359999999999996</v>
      </c>
      <c r="AR23" s="244"/>
      <c r="AS23" s="194">
        <f t="shared" si="4"/>
        <v>0.10394112245029942</v>
      </c>
      <c r="AT23" s="195">
        <f t="shared" si="5"/>
        <v>6.2364673470179648E-2</v>
      </c>
      <c r="AU23" s="245"/>
      <c r="AV23" s="197" t="s">
        <v>150</v>
      </c>
      <c r="AW23" s="191"/>
      <c r="AX23" s="360">
        <v>13</v>
      </c>
      <c r="AY23" s="246"/>
      <c r="AZ23" s="247"/>
      <c r="BA23" s="248"/>
      <c r="BB23" s="248"/>
      <c r="BC23" s="249"/>
      <c r="BD23" s="249"/>
      <c r="BE23" s="250"/>
      <c r="BF23" s="197"/>
      <c r="BG23" s="191"/>
      <c r="BH23" s="198"/>
      <c r="BI23" s="198"/>
      <c r="BJ23" s="198"/>
      <c r="BK23" s="204"/>
      <c r="BL23" s="251"/>
      <c r="BM23" s="252"/>
      <c r="BN23" s="253"/>
      <c r="BO23" s="254"/>
      <c r="BP23" s="255"/>
      <c r="BQ23" s="255"/>
      <c r="BR23" s="256">
        <f t="shared" si="15"/>
        <v>4638.7800000000007</v>
      </c>
      <c r="BS23" s="257">
        <f t="shared" si="6"/>
        <v>482.16</v>
      </c>
      <c r="BT23" s="258" t="str">
        <f t="shared" si="7"/>
        <v>EPB2TR1151A</v>
      </c>
      <c r="BU23" s="333">
        <v>44209</v>
      </c>
      <c r="BV23" s="425"/>
      <c r="BW23" s="334"/>
      <c r="BX23" s="287"/>
      <c r="BY23" s="335"/>
      <c r="BZ23" s="311"/>
      <c r="CA23" s="336"/>
      <c r="CB23" s="337"/>
      <c r="CC23" s="337"/>
      <c r="CD23" s="287"/>
      <c r="CE23" s="287"/>
      <c r="CF23" s="421"/>
      <c r="CG23" s="287"/>
      <c r="CH23" s="287"/>
      <c r="CI23" s="338"/>
      <c r="CJ23" s="338"/>
      <c r="CK23" s="338"/>
      <c r="CL23" s="287"/>
      <c r="CM23" s="287"/>
      <c r="CN23" s="287"/>
      <c r="CO23" s="338"/>
      <c r="CP23" s="287"/>
      <c r="CQ23" s="287"/>
      <c r="CR23" s="338"/>
      <c r="CS23" s="338"/>
      <c r="CT23" s="287"/>
      <c r="CU23" s="287"/>
      <c r="CV23" s="421"/>
      <c r="CW23" s="338"/>
      <c r="CX23" s="287"/>
      <c r="CY23" s="287"/>
      <c r="CZ23" s="338"/>
      <c r="DA23" s="338"/>
      <c r="DB23" s="287"/>
      <c r="DC23" s="287"/>
      <c r="DD23" s="421"/>
      <c r="DE23" s="338"/>
      <c r="DF23" s="287"/>
      <c r="DG23" s="287"/>
      <c r="DH23" s="338"/>
      <c r="DI23" s="338"/>
      <c r="DJ23" s="287"/>
      <c r="DK23" s="287"/>
      <c r="DL23" s="421"/>
      <c r="DM23" s="338"/>
      <c r="DN23" s="287"/>
      <c r="DO23" s="287"/>
      <c r="DP23" s="338"/>
      <c r="DQ23" s="287"/>
      <c r="DR23" s="287"/>
      <c r="DS23" s="338"/>
      <c r="DT23" s="287"/>
      <c r="DU23" s="287"/>
      <c r="DV23" s="338"/>
      <c r="DW23" s="310"/>
      <c r="DX23" s="310"/>
      <c r="DY23" s="310"/>
      <c r="DZ23" s="310"/>
      <c r="EA23" s="310"/>
      <c r="EB23" s="310"/>
      <c r="EC23" s="311" t="str">
        <f>+B51</f>
        <v>L-14</v>
      </c>
      <c r="ED23" s="350"/>
      <c r="EE23" s="351">
        <f>+AN63+AN64+AN65</f>
        <v>1580</v>
      </c>
      <c r="EF23" s="314" t="str">
        <f>+B54</f>
        <v>L-15</v>
      </c>
      <c r="EG23" s="275" t="e">
        <f t="shared" si="19"/>
        <v>#DIV/0!</v>
      </c>
      <c r="EH23" s="276">
        <f>+SUM(AM54:AM56)</f>
        <v>0</v>
      </c>
      <c r="EI23" s="277">
        <f>+SUM(AJ54:AJ56)/60</f>
        <v>0</v>
      </c>
      <c r="EJ23" s="278">
        <f>+AR54</f>
        <v>0</v>
      </c>
      <c r="EK23" s="278">
        <f>+AF54</f>
        <v>0</v>
      </c>
      <c r="EL23" s="279">
        <f>+AN54+AN55+AN56</f>
        <v>0</v>
      </c>
      <c r="EM23" s="280" t="e">
        <f>+AU54</f>
        <v>#DIV/0!</v>
      </c>
      <c r="EN23" s="316"/>
      <c r="EO23" s="316"/>
      <c r="EP23" s="352"/>
      <c r="EQ23" s="353"/>
      <c r="ER23" s="311"/>
      <c r="ES23" s="319" t="str">
        <f t="shared" si="16"/>
        <v>A.Tion Fashion</v>
      </c>
      <c r="ET23" s="319" t="str">
        <f t="shared" si="8"/>
        <v>EPB2TR1151A</v>
      </c>
      <c r="EU23" s="320">
        <v>0</v>
      </c>
      <c r="EV23" s="320">
        <v>0</v>
      </c>
      <c r="EW23" s="354"/>
      <c r="EX23" s="355"/>
      <c r="EY23" s="356"/>
      <c r="EZ23" s="341" t="e">
        <f>+EY54</f>
        <v>#DIV/0!</v>
      </c>
      <c r="FA23" s="341">
        <f>+BP54</f>
        <v>0</v>
      </c>
      <c r="FB23" s="341">
        <f>+BQ54</f>
        <v>0</v>
      </c>
    </row>
    <row r="24" spans="1:158" s="357" customFormat="1" ht="27" hidden="1" customHeight="1" x14ac:dyDescent="0.55000000000000004">
      <c r="A24" s="235"/>
      <c r="B24" s="289"/>
      <c r="C24" s="411"/>
      <c r="D24" s="170"/>
      <c r="E24" s="171"/>
      <c r="F24" s="172"/>
      <c r="G24" s="173"/>
      <c r="H24" s="174">
        <v>8</v>
      </c>
      <c r="I24" s="175"/>
      <c r="J24" s="176"/>
      <c r="K24" s="176"/>
      <c r="L24" s="176"/>
      <c r="M24" s="176"/>
      <c r="N24" s="177" t="str">
        <f t="shared" si="9"/>
        <v/>
      </c>
      <c r="O24" s="290"/>
      <c r="P24" s="179" t="str">
        <f t="shared" si="0"/>
        <v/>
      </c>
      <c r="Q24" s="291"/>
      <c r="R24" s="291">
        <f t="shared" ref="R24:AB24" si="28">IF($Q$7&gt;0,(Q22-Q23))</f>
        <v>5</v>
      </c>
      <c r="S24" s="291">
        <f t="shared" si="28"/>
        <v>5</v>
      </c>
      <c r="T24" s="291">
        <f t="shared" si="28"/>
        <v>5</v>
      </c>
      <c r="U24" s="291">
        <f t="shared" si="28"/>
        <v>5</v>
      </c>
      <c r="V24" s="291">
        <f t="shared" si="28"/>
        <v>5</v>
      </c>
      <c r="W24" s="291">
        <f t="shared" si="28"/>
        <v>0</v>
      </c>
      <c r="X24" s="291">
        <f t="shared" si="28"/>
        <v>0</v>
      </c>
      <c r="Y24" s="291">
        <f t="shared" si="28"/>
        <v>0</v>
      </c>
      <c r="Z24" s="291">
        <f t="shared" si="28"/>
        <v>0</v>
      </c>
      <c r="AA24" s="291">
        <f t="shared" si="28"/>
        <v>0</v>
      </c>
      <c r="AB24" s="291">
        <f t="shared" si="28"/>
        <v>0</v>
      </c>
      <c r="AC24" s="426"/>
      <c r="AD24" s="239" t="str">
        <f t="shared" si="10"/>
        <v/>
      </c>
      <c r="AE24" s="239">
        <f t="shared" si="11"/>
        <v>0</v>
      </c>
      <c r="AF24" s="293"/>
      <c r="AG24" s="185"/>
      <c r="AH24" s="185"/>
      <c r="AI24" s="186">
        <f t="shared" si="12"/>
        <v>0</v>
      </c>
      <c r="AJ24" s="187" t="str">
        <f t="shared" si="2"/>
        <v/>
      </c>
      <c r="AK24" s="188"/>
      <c r="AL24" s="189" t="str">
        <f t="shared" si="3"/>
        <v/>
      </c>
      <c r="AM24" s="190" t="str">
        <f t="shared" si="13"/>
        <v/>
      </c>
      <c r="AN24" s="191"/>
      <c r="AO24" s="189"/>
      <c r="AP24" s="191"/>
      <c r="AQ24" s="192">
        <f t="shared" si="14"/>
        <v>0</v>
      </c>
      <c r="AR24" s="294"/>
      <c r="AS24" s="194" t="str">
        <f t="shared" si="4"/>
        <v/>
      </c>
      <c r="AT24" s="195" t="str">
        <f t="shared" si="5"/>
        <v/>
      </c>
      <c r="AU24" s="297"/>
      <c r="AV24" s="197" t="s">
        <v>150</v>
      </c>
      <c r="AW24" s="191"/>
      <c r="AX24" s="360"/>
      <c r="AY24" s="246"/>
      <c r="AZ24" s="247"/>
      <c r="BA24" s="248"/>
      <c r="BB24" s="248"/>
      <c r="BC24" s="249"/>
      <c r="BD24" s="249"/>
      <c r="BE24" s="250"/>
      <c r="BF24" s="197"/>
      <c r="BG24" s="191"/>
      <c r="BH24" s="198"/>
      <c r="BI24" s="198"/>
      <c r="BJ24" s="198"/>
      <c r="BK24" s="204"/>
      <c r="BL24" s="422"/>
      <c r="BM24" s="298"/>
      <c r="BN24" s="299"/>
      <c r="BO24" s="300"/>
      <c r="BP24" s="301"/>
      <c r="BQ24" s="301"/>
      <c r="BR24" s="256" t="b">
        <f t="shared" si="15"/>
        <v>0</v>
      </c>
      <c r="BS24" s="257">
        <f t="shared" si="6"/>
        <v>0</v>
      </c>
      <c r="BT24" s="258" t="str">
        <f t="shared" si="7"/>
        <v/>
      </c>
      <c r="BU24" s="333">
        <v>44210</v>
      </c>
      <c r="BV24" s="302"/>
      <c r="BW24" s="303"/>
      <c r="BX24" s="304"/>
      <c r="BY24" s="304"/>
      <c r="BZ24" s="305"/>
      <c r="CA24" s="306"/>
      <c r="CB24" s="307"/>
      <c r="CC24" s="307"/>
      <c r="CD24" s="304"/>
      <c r="CE24" s="304"/>
      <c r="CF24" s="308"/>
      <c r="CG24" s="304"/>
      <c r="CH24" s="304"/>
      <c r="CI24" s="309"/>
      <c r="CJ24" s="309"/>
      <c r="CK24" s="309"/>
      <c r="CL24" s="304"/>
      <c r="CM24" s="304"/>
      <c r="CN24" s="304"/>
      <c r="CO24" s="309"/>
      <c r="CP24" s="304"/>
      <c r="CQ24" s="304"/>
      <c r="CR24" s="309"/>
      <c r="CS24" s="309"/>
      <c r="CT24" s="304"/>
      <c r="CU24" s="304"/>
      <c r="CV24" s="308"/>
      <c r="CW24" s="309"/>
      <c r="CX24" s="304"/>
      <c r="CY24" s="304"/>
      <c r="CZ24" s="309"/>
      <c r="DA24" s="309"/>
      <c r="DB24" s="304"/>
      <c r="DC24" s="304"/>
      <c r="DD24" s="308"/>
      <c r="DE24" s="309"/>
      <c r="DF24" s="304"/>
      <c r="DG24" s="304"/>
      <c r="DH24" s="309"/>
      <c r="DI24" s="309"/>
      <c r="DJ24" s="304"/>
      <c r="DK24" s="304"/>
      <c r="DL24" s="308"/>
      <c r="DM24" s="309"/>
      <c r="DN24" s="304"/>
      <c r="DO24" s="304"/>
      <c r="DP24" s="309"/>
      <c r="DQ24" s="304"/>
      <c r="DR24" s="304"/>
      <c r="DS24" s="309"/>
      <c r="DT24" s="304"/>
      <c r="DU24" s="304"/>
      <c r="DV24" s="309"/>
      <c r="DW24" s="310"/>
      <c r="DX24" s="310"/>
      <c r="DY24" s="310"/>
      <c r="DZ24" s="310"/>
      <c r="EA24" s="310"/>
      <c r="EB24" s="310"/>
      <c r="EC24" s="311" t="str">
        <f>+B54</f>
        <v>L-15</v>
      </c>
      <c r="ED24" s="350"/>
      <c r="EE24" s="427"/>
      <c r="EF24" s="314" t="str">
        <f>+B57</f>
        <v>L-16</v>
      </c>
      <c r="EG24" s="275">
        <f t="shared" si="19"/>
        <v>0.63</v>
      </c>
      <c r="EH24" s="276">
        <f>+SUM(AM57:AM59)</f>
        <v>1886.3442940038685</v>
      </c>
      <c r="EI24" s="277">
        <f>+SUM(AJ57:AJ59)/60</f>
        <v>162.54</v>
      </c>
      <c r="EJ24" s="278">
        <f>+AR57</f>
        <v>114.60166666666666</v>
      </c>
      <c r="EK24" s="278">
        <f>+AF57</f>
        <v>258</v>
      </c>
      <c r="EL24" s="279">
        <f>+AN57+AN58+AN59</f>
        <v>1330</v>
      </c>
      <c r="EM24" s="280">
        <f>+AU57</f>
        <v>0.44419250645994829</v>
      </c>
      <c r="EN24" s="316"/>
      <c r="EO24" s="316"/>
      <c r="EP24" s="317"/>
      <c r="EQ24" s="318"/>
      <c r="ER24" s="311"/>
      <c r="ES24" s="319">
        <f t="shared" si="16"/>
        <v>0</v>
      </c>
      <c r="ET24" s="319">
        <f t="shared" si="8"/>
        <v>0</v>
      </c>
      <c r="EU24" s="320">
        <v>0</v>
      </c>
      <c r="EV24" s="320">
        <v>0</v>
      </c>
      <c r="EW24" s="321"/>
      <c r="EX24" s="322"/>
      <c r="EY24" s="323"/>
      <c r="EZ24" s="341">
        <f>+EY57</f>
        <v>47.938333333333333</v>
      </c>
      <c r="FA24" s="341">
        <f>+BP57</f>
        <v>9752.4</v>
      </c>
      <c r="FB24" s="341">
        <f>+BQ57</f>
        <v>6876.0999999999995</v>
      </c>
    </row>
    <row r="25" spans="1:158" s="332" customFormat="1" ht="27.9" customHeight="1" thickBot="1" x14ac:dyDescent="0.65">
      <c r="A25" s="235"/>
      <c r="B25" s="168" t="s">
        <v>153</v>
      </c>
      <c r="C25" s="169" t="s">
        <v>127</v>
      </c>
      <c r="D25" s="170">
        <v>4170005190</v>
      </c>
      <c r="E25" s="324" t="s">
        <v>154</v>
      </c>
      <c r="F25" s="172" t="s">
        <v>155</v>
      </c>
      <c r="G25" s="173">
        <v>44157</v>
      </c>
      <c r="H25" s="174">
        <v>8</v>
      </c>
      <c r="I25" s="175">
        <v>4.5199999999999996</v>
      </c>
      <c r="J25" s="176">
        <v>24</v>
      </c>
      <c r="K25" s="176">
        <v>4</v>
      </c>
      <c r="L25" s="176">
        <v>36</v>
      </c>
      <c r="M25" s="176">
        <v>4</v>
      </c>
      <c r="N25" s="177">
        <f t="shared" si="9"/>
        <v>19.655461538461537</v>
      </c>
      <c r="O25" s="178">
        <f>AC25/(L25+M25)</f>
        <v>10.65</v>
      </c>
      <c r="P25" s="179">
        <f t="shared" si="0"/>
        <v>4.5202692307692303</v>
      </c>
      <c r="Q25" s="180">
        <f>L25+M25</f>
        <v>40</v>
      </c>
      <c r="R25" s="180">
        <f t="shared" ref="R25:AB25" si="29">R27</f>
        <v>24</v>
      </c>
      <c r="S25" s="180">
        <f t="shared" si="29"/>
        <v>24</v>
      </c>
      <c r="T25" s="181">
        <f t="shared" si="29"/>
        <v>24</v>
      </c>
      <c r="U25" s="180">
        <f t="shared" si="29"/>
        <v>24</v>
      </c>
      <c r="V25" s="181">
        <f t="shared" si="29"/>
        <v>24</v>
      </c>
      <c r="W25" s="180">
        <f t="shared" si="29"/>
        <v>0</v>
      </c>
      <c r="X25" s="180">
        <f t="shared" si="29"/>
        <v>0</v>
      </c>
      <c r="Y25" s="180">
        <f t="shared" si="29"/>
        <v>0</v>
      </c>
      <c r="Z25" s="180">
        <f t="shared" si="29"/>
        <v>0</v>
      </c>
      <c r="AA25" s="180">
        <f t="shared" si="29"/>
        <v>0</v>
      </c>
      <c r="AB25" s="180">
        <f t="shared" si="29"/>
        <v>0</v>
      </c>
      <c r="AC25" s="423">
        <f>IF(E25="","",(Q25*8)+($Q$5-8)*Q25+($R$5-$Q$5)*R25+($S$5-$R$5)*S25+($T$5-$S$5)*T25+($U$5-$T$5)*U25+($V$5-$U$5)*V25+($W$5-$V$5)*W25+($X$5-$W$5)*X25+($Y$5-$X$5)*Y25+($Z$5-$Y$5)*Z25+($AA$5-$Z$5)*AA25+($AB$5-$AA$5)*AB25)-'[1]Short Leave'!S10</f>
        <v>426</v>
      </c>
      <c r="AD25" s="183">
        <f t="shared" si="10"/>
        <v>180.79999999999998</v>
      </c>
      <c r="AE25" s="183">
        <f t="shared" si="11"/>
        <v>180.79999999999998</v>
      </c>
      <c r="AF25" s="184">
        <f>IF(AE25="","",(AE25+AE26+AE27))</f>
        <v>426</v>
      </c>
      <c r="AG25" s="185">
        <v>12.66</v>
      </c>
      <c r="AH25" s="185">
        <v>0.7</v>
      </c>
      <c r="AI25" s="186">
        <f t="shared" si="12"/>
        <v>8.3999999999999986</v>
      </c>
      <c r="AJ25" s="187">
        <f t="shared" si="2"/>
        <v>7051.2</v>
      </c>
      <c r="AK25" s="188">
        <v>0.65</v>
      </c>
      <c r="AL25" s="189">
        <f t="shared" si="3"/>
        <v>123.22274881516589</v>
      </c>
      <c r="AM25" s="190">
        <f t="shared" si="13"/>
        <v>556.96682464454977</v>
      </c>
      <c r="AN25" s="191">
        <v>557</v>
      </c>
      <c r="AO25" s="189"/>
      <c r="AP25" s="191"/>
      <c r="AQ25" s="192">
        <f t="shared" si="14"/>
        <v>117.527</v>
      </c>
      <c r="AR25" s="193">
        <f>AQ25+AQ26+AQ27</f>
        <v>232.733</v>
      </c>
      <c r="AS25" s="194">
        <f t="shared" si="4"/>
        <v>1.0000595643294758</v>
      </c>
      <c r="AT25" s="195">
        <f t="shared" si="5"/>
        <v>0.65003871681415937</v>
      </c>
      <c r="AU25" s="196">
        <f>AR25/AF25</f>
        <v>0.54632159624413146</v>
      </c>
      <c r="AV25" s="197" t="s">
        <v>156</v>
      </c>
      <c r="AW25" s="191">
        <v>2422</v>
      </c>
      <c r="AX25" s="198" t="s">
        <v>131</v>
      </c>
      <c r="AY25" s="246"/>
      <c r="AZ25" s="247"/>
      <c r="BA25" s="248"/>
      <c r="BB25" s="248"/>
      <c r="BC25" s="249"/>
      <c r="BD25" s="249"/>
      <c r="BE25" s="250"/>
      <c r="BF25" s="197"/>
      <c r="BG25" s="191"/>
      <c r="BH25" s="198"/>
      <c r="BI25" s="198"/>
      <c r="BJ25" s="198"/>
      <c r="BK25" s="204"/>
      <c r="BL25" s="205"/>
      <c r="BM25" s="206">
        <v>8</v>
      </c>
      <c r="BN25" s="207">
        <v>15.66</v>
      </c>
      <c r="BO25" s="208">
        <f>BP25-BQ25</f>
        <v>2650.0200000000004</v>
      </c>
      <c r="BP25" s="209">
        <f>(((BR25+BR26+BR27))-(EQ25))</f>
        <v>16614</v>
      </c>
      <c r="BQ25" s="209">
        <f>(BS25+BS26+BS27)</f>
        <v>13963.98</v>
      </c>
      <c r="BR25" s="210">
        <f t="shared" si="15"/>
        <v>7051.2</v>
      </c>
      <c r="BS25" s="211">
        <f t="shared" si="6"/>
        <v>7051.62</v>
      </c>
      <c r="BT25" s="212" t="str">
        <f t="shared" si="7"/>
        <v>154623-5832(S-03)</v>
      </c>
      <c r="BU25" s="333">
        <v>44211</v>
      </c>
      <c r="BV25" s="302"/>
      <c r="BW25" s="303"/>
      <c r="BX25" s="304"/>
      <c r="BY25" s="304"/>
      <c r="BZ25" s="305"/>
      <c r="CA25" s="306"/>
      <c r="CB25" s="307"/>
      <c r="CC25" s="307"/>
      <c r="CD25" s="304"/>
      <c r="CE25" s="304"/>
      <c r="CF25" s="308"/>
      <c r="CG25" s="304"/>
      <c r="CH25" s="304"/>
      <c r="CI25" s="309"/>
      <c r="CJ25" s="309"/>
      <c r="CK25" s="309"/>
      <c r="CL25" s="304"/>
      <c r="CM25" s="304"/>
      <c r="CN25" s="304"/>
      <c r="CO25" s="309"/>
      <c r="CP25" s="304"/>
      <c r="CQ25" s="304"/>
      <c r="CR25" s="309"/>
      <c r="CS25" s="309"/>
      <c r="CT25" s="304"/>
      <c r="CU25" s="304"/>
      <c r="CV25" s="308"/>
      <c r="CW25" s="309"/>
      <c r="CX25" s="304"/>
      <c r="CY25" s="304"/>
      <c r="CZ25" s="309"/>
      <c r="DA25" s="309"/>
      <c r="DB25" s="304"/>
      <c r="DC25" s="304"/>
      <c r="DD25" s="308"/>
      <c r="DE25" s="309"/>
      <c r="DF25" s="304"/>
      <c r="DG25" s="304"/>
      <c r="DH25" s="309"/>
      <c r="DI25" s="309"/>
      <c r="DJ25" s="304"/>
      <c r="DK25" s="304"/>
      <c r="DL25" s="308"/>
      <c r="DM25" s="309"/>
      <c r="DN25" s="304"/>
      <c r="DO25" s="304"/>
      <c r="DP25" s="309"/>
      <c r="DQ25" s="304"/>
      <c r="DR25" s="304"/>
      <c r="DS25" s="309"/>
      <c r="DT25" s="304"/>
      <c r="DU25" s="304"/>
      <c r="DV25" s="309"/>
      <c r="DW25" s="310"/>
      <c r="DX25" s="310"/>
      <c r="DY25" s="310"/>
      <c r="DZ25" s="310"/>
      <c r="EA25" s="310"/>
      <c r="EB25" s="310"/>
      <c r="EC25" s="229" t="s">
        <v>125</v>
      </c>
      <c r="ED25" s="328"/>
      <c r="EE25" s="329">
        <f>+AN80+AN81+AN82</f>
        <v>845</v>
      </c>
      <c r="EF25" s="374" t="str">
        <f>+B60</f>
        <v>L-17</v>
      </c>
      <c r="EG25" s="275">
        <f t="shared" si="19"/>
        <v>0.77999999999999992</v>
      </c>
      <c r="EH25" s="276">
        <f>+SUM(AM60:AM62)</f>
        <v>2922.7756653992396</v>
      </c>
      <c r="EI25" s="277">
        <f>+SUM(AJ60:AJ62)/60</f>
        <v>256.22999999999996</v>
      </c>
      <c r="EJ25" s="278">
        <f>AR60</f>
        <v>225.30333333333331</v>
      </c>
      <c r="EK25" s="278">
        <f>AF60</f>
        <v>328.5</v>
      </c>
      <c r="EL25" s="279">
        <f>+AN60+AN61+AN62</f>
        <v>2570</v>
      </c>
      <c r="EM25" s="280">
        <f>+AU60</f>
        <v>0.68585489599188221</v>
      </c>
      <c r="EN25" s="118"/>
      <c r="EO25" s="118"/>
      <c r="EP25" s="227">
        <f>AF25*60</f>
        <v>25560</v>
      </c>
      <c r="EQ25" s="228">
        <v>0</v>
      </c>
      <c r="ER25" s="229" t="str">
        <f>B25</f>
        <v>L-07</v>
      </c>
      <c r="ES25" s="160" t="str">
        <f t="shared" si="16"/>
        <v>H&amp;M</v>
      </c>
      <c r="ET25" s="160" t="str">
        <f t="shared" si="8"/>
        <v>154623-5832(S-03)</v>
      </c>
      <c r="EU25" s="162">
        <v>0</v>
      </c>
      <c r="EV25" s="162">
        <v>0</v>
      </c>
      <c r="EW25" s="163">
        <f>(BO25/EX25)/60</f>
        <v>1.1041750000000004</v>
      </c>
      <c r="EX25" s="164">
        <f>L25+M25</f>
        <v>40</v>
      </c>
      <c r="EY25" s="165">
        <f>EX25*EW25</f>
        <v>44.167000000000016</v>
      </c>
      <c r="EZ25" s="331">
        <f>+EY60</f>
        <v>30.926666666666673</v>
      </c>
      <c r="FA25" s="331">
        <f>+BP60</f>
        <v>15373.8</v>
      </c>
      <c r="FB25" s="331">
        <f>+BQ60</f>
        <v>13518.199999999999</v>
      </c>
    </row>
    <row r="26" spans="1:158" s="332" customFormat="1" ht="27.9" customHeight="1" x14ac:dyDescent="0.65">
      <c r="A26" s="235"/>
      <c r="B26" s="236"/>
      <c r="C26" s="169" t="s">
        <v>127</v>
      </c>
      <c r="D26" s="170">
        <v>4170005163</v>
      </c>
      <c r="E26" s="324" t="s">
        <v>157</v>
      </c>
      <c r="F26" s="172" t="s">
        <v>155</v>
      </c>
      <c r="G26" s="173">
        <v>44157</v>
      </c>
      <c r="H26" s="174">
        <v>8</v>
      </c>
      <c r="I26" s="175">
        <v>2.1019999999999999</v>
      </c>
      <c r="J26" s="176">
        <v>24</v>
      </c>
      <c r="K26" s="176">
        <v>4</v>
      </c>
      <c r="L26" s="176">
        <v>36</v>
      </c>
      <c r="M26" s="176">
        <v>4</v>
      </c>
      <c r="N26" s="177">
        <f t="shared" si="9"/>
        <v>0</v>
      </c>
      <c r="O26" s="237"/>
      <c r="P26" s="179">
        <f t="shared" si="0"/>
        <v>2.1018846153846154</v>
      </c>
      <c r="Q26" s="180">
        <v>16</v>
      </c>
      <c r="R26" s="180"/>
      <c r="S26" s="180"/>
      <c r="T26" s="180"/>
      <c r="U26" s="180"/>
      <c r="V26" s="180">
        <v>24</v>
      </c>
      <c r="W26" s="180"/>
      <c r="X26" s="180"/>
      <c r="Y26" s="180"/>
      <c r="Z26" s="180"/>
      <c r="AA26" s="180"/>
      <c r="AB26" s="180"/>
      <c r="AC26" s="424"/>
      <c r="AD26" s="183">
        <f t="shared" si="10"/>
        <v>84.08</v>
      </c>
      <c r="AE26" s="183">
        <f t="shared" si="11"/>
        <v>84.08</v>
      </c>
      <c r="AF26" s="240"/>
      <c r="AG26" s="185">
        <v>12.66</v>
      </c>
      <c r="AH26" s="185">
        <v>0.7</v>
      </c>
      <c r="AI26" s="186">
        <f t="shared" si="12"/>
        <v>8.3999999999999986</v>
      </c>
      <c r="AJ26" s="187">
        <f t="shared" si="2"/>
        <v>3279.12</v>
      </c>
      <c r="AK26" s="188">
        <v>0.65</v>
      </c>
      <c r="AL26" s="189">
        <f t="shared" si="3"/>
        <v>123.22274881516589</v>
      </c>
      <c r="AM26" s="190">
        <f t="shared" si="13"/>
        <v>259.01421800947867</v>
      </c>
      <c r="AN26" s="191">
        <v>259</v>
      </c>
      <c r="AO26" s="189"/>
      <c r="AP26" s="191"/>
      <c r="AQ26" s="192">
        <f t="shared" si="14"/>
        <v>54.649000000000001</v>
      </c>
      <c r="AR26" s="244"/>
      <c r="AS26" s="194">
        <f t="shared" si="4"/>
        <v>0.99994510722388941</v>
      </c>
      <c r="AT26" s="195">
        <f t="shared" si="5"/>
        <v>0.64996431969552815</v>
      </c>
      <c r="AU26" s="245"/>
      <c r="AV26" s="197" t="s">
        <v>156</v>
      </c>
      <c r="AW26" s="191"/>
      <c r="AX26" s="198" t="s">
        <v>131</v>
      </c>
      <c r="AY26" s="246"/>
      <c r="AZ26" s="247"/>
      <c r="BA26" s="248"/>
      <c r="BB26" s="248"/>
      <c r="BC26" s="249"/>
      <c r="BD26" s="249"/>
      <c r="BE26" s="250"/>
      <c r="BF26" s="197"/>
      <c r="BG26" s="191"/>
      <c r="BH26" s="198"/>
      <c r="BI26" s="198"/>
      <c r="BJ26" s="198"/>
      <c r="BK26" s="204"/>
      <c r="BL26" s="198"/>
      <c r="BM26" s="252"/>
      <c r="BN26" s="253"/>
      <c r="BO26" s="254"/>
      <c r="BP26" s="255"/>
      <c r="BQ26" s="255"/>
      <c r="BR26" s="392">
        <f t="shared" si="15"/>
        <v>3279.12</v>
      </c>
      <c r="BS26" s="393">
        <f t="shared" si="6"/>
        <v>3278.94</v>
      </c>
      <c r="BT26" s="394" t="str">
        <f t="shared" si="7"/>
        <v>241574-5832(S-03)</v>
      </c>
      <c r="BU26" s="333">
        <v>44212</v>
      </c>
      <c r="BV26" s="362"/>
      <c r="BW26" s="334"/>
      <c r="BX26" s="384"/>
      <c r="BY26" s="335"/>
      <c r="BZ26" s="384"/>
      <c r="CA26" s="385"/>
      <c r="CB26" s="386"/>
      <c r="CC26" s="386"/>
      <c r="CD26" s="369"/>
      <c r="CE26" s="384"/>
      <c r="CF26" s="369"/>
      <c r="CG26" s="369"/>
      <c r="CH26" s="369"/>
      <c r="CI26" s="367"/>
      <c r="CJ26" s="376"/>
      <c r="CK26" s="368"/>
      <c r="CL26" s="369"/>
      <c r="CM26" s="369"/>
      <c r="CN26" s="369"/>
      <c r="CO26" s="387"/>
      <c r="CP26" s="416"/>
      <c r="CQ26" s="369"/>
      <c r="CR26" s="370"/>
      <c r="CS26" s="368"/>
      <c r="CT26" s="369"/>
      <c r="CU26" s="369"/>
      <c r="CV26" s="384"/>
      <c r="CW26" s="368"/>
      <c r="CX26" s="384"/>
      <c r="CY26" s="375"/>
      <c r="CZ26" s="387"/>
      <c r="DA26" s="368"/>
      <c r="DB26" s="369"/>
      <c r="DC26" s="369"/>
      <c r="DD26" s="384"/>
      <c r="DE26" s="387"/>
      <c r="DF26" s="384"/>
      <c r="DG26" s="384"/>
      <c r="DH26" s="370"/>
      <c r="DI26" s="368"/>
      <c r="DJ26" s="369"/>
      <c r="DK26" s="369"/>
      <c r="DL26" s="384"/>
      <c r="DM26" s="368"/>
      <c r="DN26" s="369"/>
      <c r="DO26" s="384"/>
      <c r="DP26" s="370"/>
      <c r="DQ26" s="369"/>
      <c r="DR26" s="384"/>
      <c r="DS26" s="372"/>
      <c r="DT26" s="369"/>
      <c r="DU26" s="384"/>
      <c r="DV26" s="372"/>
      <c r="DW26" s="373"/>
      <c r="DX26" s="373"/>
      <c r="DY26" s="373"/>
      <c r="DZ26" s="373"/>
      <c r="EA26" s="373"/>
      <c r="EB26" s="373"/>
      <c r="EC26" s="229" t="str">
        <f>+B60</f>
        <v>L-17</v>
      </c>
      <c r="ED26" s="328"/>
      <c r="EE26" s="329">
        <f>+AN83+AN84+AN85</f>
        <v>1160</v>
      </c>
      <c r="EF26" s="374" t="str">
        <f>+B63</f>
        <v>L-18</v>
      </c>
      <c r="EG26" s="275">
        <f t="shared" si="19"/>
        <v>0.82</v>
      </c>
      <c r="EH26" s="276">
        <f>+SUM(AM63:AM65)</f>
        <v>1826.7119796091758</v>
      </c>
      <c r="EI26" s="277">
        <f>+SUM(AJ63:AJ65)/60</f>
        <v>358.34</v>
      </c>
      <c r="EJ26" s="278">
        <f>+AR63</f>
        <v>309.94333333333333</v>
      </c>
      <c r="EK26" s="278">
        <f>+AF63</f>
        <v>437</v>
      </c>
      <c r="EL26" s="279">
        <f>+AN63+AN64+AN65</f>
        <v>1580</v>
      </c>
      <c r="EM26" s="280">
        <f>+AU63</f>
        <v>0.70925247902364608</v>
      </c>
      <c r="EN26" s="118"/>
      <c r="EO26" s="118"/>
      <c r="EP26" s="282"/>
      <c r="EQ26" s="283"/>
      <c r="ER26" s="428"/>
      <c r="ES26" s="429" t="str">
        <f t="shared" si="16"/>
        <v>H&amp;M</v>
      </c>
      <c r="ET26" s="429" t="str">
        <f t="shared" si="8"/>
        <v>241574-5832(S-03)</v>
      </c>
      <c r="EU26" s="430">
        <v>0</v>
      </c>
      <c r="EV26" s="430">
        <v>0</v>
      </c>
      <c r="EW26" s="284"/>
      <c r="EX26" s="285"/>
      <c r="EY26" s="286"/>
      <c r="EZ26" s="331">
        <f>+EY63</f>
        <v>48.396666666666654</v>
      </c>
      <c r="FA26" s="331">
        <f>+BP63</f>
        <v>21500.399999999998</v>
      </c>
      <c r="FB26" s="331">
        <f>+BQ63</f>
        <v>18596.599999999999</v>
      </c>
    </row>
    <row r="27" spans="1:158" s="357" customFormat="1" ht="27" customHeight="1" x14ac:dyDescent="0.55000000000000004">
      <c r="A27" s="235"/>
      <c r="B27" s="289"/>
      <c r="C27" s="169" t="s">
        <v>127</v>
      </c>
      <c r="D27" s="170">
        <v>4170005198</v>
      </c>
      <c r="E27" s="171" t="s">
        <v>158</v>
      </c>
      <c r="F27" s="172" t="s">
        <v>155</v>
      </c>
      <c r="G27" s="173">
        <v>44157</v>
      </c>
      <c r="H27" s="174">
        <v>8</v>
      </c>
      <c r="I27" s="175">
        <f>+O25-I26-I25</f>
        <v>4.0280000000000005</v>
      </c>
      <c r="J27" s="176">
        <v>24</v>
      </c>
      <c r="K27" s="176">
        <v>4</v>
      </c>
      <c r="L27" s="176">
        <v>36</v>
      </c>
      <c r="M27" s="176">
        <v>4</v>
      </c>
      <c r="N27" s="177">
        <f t="shared" si="9"/>
        <v>0</v>
      </c>
      <c r="O27" s="290"/>
      <c r="P27" s="179">
        <f t="shared" si="0"/>
        <v>2.3291153846153847</v>
      </c>
      <c r="Q27" s="291"/>
      <c r="R27" s="291">
        <f t="shared" ref="R27:AB27" si="30">IF($Q$7&gt;0,(Q25-Q26))</f>
        <v>24</v>
      </c>
      <c r="S27" s="291">
        <f t="shared" si="30"/>
        <v>24</v>
      </c>
      <c r="T27" s="291">
        <f t="shared" si="30"/>
        <v>24</v>
      </c>
      <c r="U27" s="291">
        <f t="shared" si="30"/>
        <v>24</v>
      </c>
      <c r="V27" s="291">
        <f t="shared" si="30"/>
        <v>24</v>
      </c>
      <c r="W27" s="291">
        <f t="shared" si="30"/>
        <v>0</v>
      </c>
      <c r="X27" s="291">
        <f t="shared" si="30"/>
        <v>0</v>
      </c>
      <c r="Y27" s="291">
        <f t="shared" si="30"/>
        <v>0</v>
      </c>
      <c r="Z27" s="291">
        <f t="shared" si="30"/>
        <v>0</v>
      </c>
      <c r="AA27" s="291">
        <f t="shared" si="30"/>
        <v>0</v>
      </c>
      <c r="AB27" s="291">
        <f t="shared" si="30"/>
        <v>0</v>
      </c>
      <c r="AC27" s="426"/>
      <c r="AD27" s="239">
        <f t="shared" si="10"/>
        <v>161.12</v>
      </c>
      <c r="AE27" s="239">
        <f t="shared" si="11"/>
        <v>161.12</v>
      </c>
      <c r="AF27" s="293"/>
      <c r="AG27" s="185">
        <v>12.66</v>
      </c>
      <c r="AH27" s="185">
        <v>0.7</v>
      </c>
      <c r="AI27" s="186">
        <f t="shared" si="12"/>
        <v>8.3999999999999986</v>
      </c>
      <c r="AJ27" s="187">
        <f t="shared" si="2"/>
        <v>6283.6800000000012</v>
      </c>
      <c r="AK27" s="188">
        <v>0.65</v>
      </c>
      <c r="AL27" s="189">
        <f t="shared" si="3"/>
        <v>123.22274881516587</v>
      </c>
      <c r="AM27" s="190">
        <f t="shared" si="13"/>
        <v>496.34123222748821</v>
      </c>
      <c r="AN27" s="191">
        <v>287</v>
      </c>
      <c r="AO27" s="189"/>
      <c r="AP27" s="191"/>
      <c r="AQ27" s="243">
        <f t="shared" si="14"/>
        <v>60.557000000000002</v>
      </c>
      <c r="AR27" s="294"/>
      <c r="AS27" s="194">
        <f t="shared" si="4"/>
        <v>0.5782312275609196</v>
      </c>
      <c r="AT27" s="195">
        <f t="shared" si="5"/>
        <v>0.37585029791459784</v>
      </c>
      <c r="AU27" s="297"/>
      <c r="AV27" s="197" t="s">
        <v>156</v>
      </c>
      <c r="AW27" s="191"/>
      <c r="AX27" s="198"/>
      <c r="AY27" s="246"/>
      <c r="AZ27" s="247"/>
      <c r="BA27" s="248"/>
      <c r="BB27" s="248"/>
      <c r="BC27" s="249"/>
      <c r="BD27" s="249"/>
      <c r="BE27" s="250"/>
      <c r="BF27" s="197"/>
      <c r="BG27" s="191"/>
      <c r="BH27" s="198"/>
      <c r="BI27" s="198"/>
      <c r="BJ27" s="198"/>
      <c r="BK27" s="204"/>
      <c r="BL27" s="422"/>
      <c r="BM27" s="298"/>
      <c r="BN27" s="299"/>
      <c r="BO27" s="300"/>
      <c r="BP27" s="301"/>
      <c r="BQ27" s="301"/>
      <c r="BR27" s="256">
        <f t="shared" si="15"/>
        <v>6283.6800000000012</v>
      </c>
      <c r="BS27" s="257">
        <f t="shared" si="6"/>
        <v>3633.42</v>
      </c>
      <c r="BT27" s="258" t="str">
        <f t="shared" si="7"/>
        <v>249206-5832(S-03)</v>
      </c>
      <c r="BU27" s="333">
        <v>44213</v>
      </c>
      <c r="BV27" s="334"/>
      <c r="BW27" s="334"/>
      <c r="BX27" s="431"/>
      <c r="BY27" s="335"/>
      <c r="BZ27" s="431"/>
      <c r="CA27" s="336"/>
      <c r="CB27" s="343"/>
      <c r="CC27" s="343"/>
      <c r="CD27" s="341"/>
      <c r="CE27" s="431"/>
      <c r="CF27" s="341"/>
      <c r="CG27" s="341"/>
      <c r="CH27" s="341"/>
      <c r="CI27" s="338"/>
      <c r="CJ27" s="339"/>
      <c r="CK27" s="340"/>
      <c r="CL27" s="341"/>
      <c r="CM27" s="341"/>
      <c r="CN27" s="341"/>
      <c r="CO27" s="342"/>
      <c r="CP27" s="432"/>
      <c r="CQ27" s="341"/>
      <c r="CR27" s="346"/>
      <c r="CS27" s="340"/>
      <c r="CT27" s="341"/>
      <c r="CU27" s="341"/>
      <c r="CV27" s="431"/>
      <c r="CW27" s="340"/>
      <c r="CX27" s="431"/>
      <c r="CY27" s="379"/>
      <c r="CZ27" s="342"/>
      <c r="DA27" s="340"/>
      <c r="DB27" s="341"/>
      <c r="DC27" s="341"/>
      <c r="DD27" s="431"/>
      <c r="DE27" s="342"/>
      <c r="DF27" s="431"/>
      <c r="DG27" s="431"/>
      <c r="DH27" s="346"/>
      <c r="DI27" s="340"/>
      <c r="DJ27" s="341"/>
      <c r="DK27" s="341"/>
      <c r="DL27" s="431"/>
      <c r="DM27" s="340"/>
      <c r="DN27" s="341"/>
      <c r="DO27" s="431"/>
      <c r="DP27" s="346"/>
      <c r="DQ27" s="341"/>
      <c r="DR27" s="431"/>
      <c r="DS27" s="348"/>
      <c r="DT27" s="341"/>
      <c r="DU27" s="431"/>
      <c r="DV27" s="348"/>
      <c r="DW27" s="349"/>
      <c r="DX27" s="349"/>
      <c r="DY27" s="349"/>
      <c r="DZ27" s="349"/>
      <c r="EA27" s="349"/>
      <c r="EB27" s="349"/>
      <c r="EC27" s="311" t="str">
        <f>+B63</f>
        <v>L-18</v>
      </c>
      <c r="ED27" s="350"/>
      <c r="EE27" s="351">
        <f>+AN86+AN87+AN88</f>
        <v>0</v>
      </c>
      <c r="EF27" s="314" t="str">
        <f>+B66</f>
        <v>L-19</v>
      </c>
      <c r="EG27" s="275" t="e">
        <f t="shared" si="19"/>
        <v>#DIV/0!</v>
      </c>
      <c r="EH27" s="276">
        <f>+SUM(AM66:AM68)</f>
        <v>0</v>
      </c>
      <c r="EI27" s="277">
        <f>+SUM(AJ66:AJ68)/60</f>
        <v>0</v>
      </c>
      <c r="EJ27" s="278">
        <f>+AR66</f>
        <v>0</v>
      </c>
      <c r="EK27" s="278">
        <f>+AF66</f>
        <v>0</v>
      </c>
      <c r="EL27" s="279">
        <f>+AN66+AN67+AN68</f>
        <v>0</v>
      </c>
      <c r="EM27" s="280" t="e">
        <f>+AU66</f>
        <v>#DIV/0!</v>
      </c>
      <c r="EN27" s="316"/>
      <c r="EO27" s="316"/>
      <c r="EP27" s="317"/>
      <c r="EQ27" s="318"/>
      <c r="ER27" s="311"/>
      <c r="ES27" s="319" t="str">
        <f t="shared" si="16"/>
        <v>H&amp;M</v>
      </c>
      <c r="ET27" s="319" t="str">
        <f t="shared" si="8"/>
        <v>249206-5832(S-03)</v>
      </c>
      <c r="EU27" s="320">
        <v>0</v>
      </c>
      <c r="EV27" s="320">
        <v>0</v>
      </c>
      <c r="EW27" s="321"/>
      <c r="EX27" s="322"/>
      <c r="EY27" s="323"/>
      <c r="EZ27" s="341" t="e">
        <f>+EY66</f>
        <v>#DIV/0!</v>
      </c>
      <c r="FA27" s="341">
        <f>+BP66</f>
        <v>0</v>
      </c>
      <c r="FB27" s="341">
        <f>+BQ66</f>
        <v>0</v>
      </c>
    </row>
    <row r="28" spans="1:158" s="332" customFormat="1" ht="27.9" customHeight="1" x14ac:dyDescent="0.6">
      <c r="A28" s="235"/>
      <c r="B28" s="168" t="s">
        <v>159</v>
      </c>
      <c r="C28" s="411" t="s">
        <v>140</v>
      </c>
      <c r="D28" s="170">
        <v>4170005042</v>
      </c>
      <c r="E28" s="171" t="s">
        <v>160</v>
      </c>
      <c r="F28" s="172" t="s">
        <v>161</v>
      </c>
      <c r="G28" s="173">
        <v>44193</v>
      </c>
      <c r="H28" s="174">
        <v>8</v>
      </c>
      <c r="I28" s="175">
        <f>+O28</f>
        <v>11</v>
      </c>
      <c r="J28" s="176">
        <v>17</v>
      </c>
      <c r="K28" s="176">
        <v>2</v>
      </c>
      <c r="L28" s="176">
        <v>15</v>
      </c>
      <c r="M28" s="176">
        <v>2</v>
      </c>
      <c r="N28" s="177">
        <f t="shared" si="9"/>
        <v>4.8392483660130718</v>
      </c>
      <c r="O28" s="178">
        <f>AC28/(L28+M28)</f>
        <v>11</v>
      </c>
      <c r="P28" s="179">
        <f t="shared" si="0"/>
        <v>9.5228104575163393</v>
      </c>
      <c r="Q28" s="180">
        <f>L28+M28</f>
        <v>17</v>
      </c>
      <c r="R28" s="180">
        <f t="shared" ref="R28:AB28" si="31">R30</f>
        <v>17</v>
      </c>
      <c r="S28" s="180">
        <f t="shared" si="31"/>
        <v>17</v>
      </c>
      <c r="T28" s="181">
        <f t="shared" si="31"/>
        <v>17</v>
      </c>
      <c r="U28" s="180">
        <f t="shared" si="31"/>
        <v>0</v>
      </c>
      <c r="V28" s="181">
        <f t="shared" si="31"/>
        <v>0</v>
      </c>
      <c r="W28" s="180">
        <f t="shared" si="31"/>
        <v>0</v>
      </c>
      <c r="X28" s="180">
        <f t="shared" si="31"/>
        <v>0</v>
      </c>
      <c r="Y28" s="180">
        <f t="shared" si="31"/>
        <v>0</v>
      </c>
      <c r="Z28" s="180">
        <f t="shared" si="31"/>
        <v>0</v>
      </c>
      <c r="AA28" s="180">
        <f t="shared" si="31"/>
        <v>0</v>
      </c>
      <c r="AB28" s="180">
        <f t="shared" si="31"/>
        <v>0</v>
      </c>
      <c r="AC28" s="423">
        <f>IF(E28="","",(Q28*8)+($Q$5-8)*Q28+($R$5-$Q$5)*R28+($S$5-$R$5)*S28+($T$5-$S$5)*T28+($U$5-$T$5)*U28+($V$5-$U$5)*V28+($W$5-$V$5)*W28+($X$5-$W$5)*X28+($Y$5-$X$5)*Y28+($Z$5-$Y$5)*Z28+($AA$5-$Z$5)*AA28+($AB$5-$AA$5)*AB28)-'[1]Short Leave'!S11</f>
        <v>187</v>
      </c>
      <c r="AD28" s="183">
        <f t="shared" si="10"/>
        <v>187</v>
      </c>
      <c r="AE28" s="183">
        <f t="shared" si="11"/>
        <v>187</v>
      </c>
      <c r="AF28" s="184">
        <f>IF(AE28="","",(AE28+AE29+AE30))</f>
        <v>187</v>
      </c>
      <c r="AG28" s="185">
        <v>3.97</v>
      </c>
      <c r="AH28" s="185">
        <v>0.3</v>
      </c>
      <c r="AI28" s="186">
        <f t="shared" si="12"/>
        <v>3.5999999999999996</v>
      </c>
      <c r="AJ28" s="187">
        <f t="shared" si="2"/>
        <v>10098</v>
      </c>
      <c r="AK28" s="188">
        <v>0.9</v>
      </c>
      <c r="AL28" s="187">
        <f t="shared" si="3"/>
        <v>231.23425692695216</v>
      </c>
      <c r="AM28" s="190">
        <f t="shared" si="13"/>
        <v>2543.5768261964736</v>
      </c>
      <c r="AN28" s="191">
        <v>2202</v>
      </c>
      <c r="AO28" s="189"/>
      <c r="AP28" s="191"/>
      <c r="AQ28" s="192">
        <f t="shared" si="14"/>
        <v>145.69900000000001</v>
      </c>
      <c r="AR28" s="193">
        <f>AQ28+AQ29+AQ30</f>
        <v>145.69900000000001</v>
      </c>
      <c r="AS28" s="194">
        <f t="shared" si="4"/>
        <v>0.86571004159239451</v>
      </c>
      <c r="AT28" s="195">
        <f t="shared" si="5"/>
        <v>0.77913903743315516</v>
      </c>
      <c r="AU28" s="196">
        <f>AR28/AF28</f>
        <v>0.77913903743315516</v>
      </c>
      <c r="AV28" s="197" t="s">
        <v>162</v>
      </c>
      <c r="AW28" s="191">
        <v>1119</v>
      </c>
      <c r="AX28" s="360">
        <v>3</v>
      </c>
      <c r="AY28" s="246"/>
      <c r="AZ28" s="247"/>
      <c r="BA28" s="248"/>
      <c r="BB28" s="248"/>
      <c r="BC28" s="249"/>
      <c r="BD28" s="249"/>
      <c r="BE28" s="250"/>
      <c r="BF28" s="197"/>
      <c r="BG28" s="191"/>
      <c r="BH28" s="198"/>
      <c r="BI28" s="198"/>
      <c r="BJ28" s="198"/>
      <c r="BK28" s="204"/>
      <c r="BL28" s="422"/>
      <c r="BM28" s="206">
        <v>4</v>
      </c>
      <c r="BN28" s="207">
        <v>6.45</v>
      </c>
      <c r="BO28" s="208">
        <f>BP28-BQ28</f>
        <v>1356.0599999999995</v>
      </c>
      <c r="BP28" s="209">
        <f>(((BR28+BR29+BR30))-(EQ28))</f>
        <v>10098</v>
      </c>
      <c r="BQ28" s="209">
        <f>(BS28+BS29+BS30)</f>
        <v>8741.94</v>
      </c>
      <c r="BR28" s="210">
        <f t="shared" si="15"/>
        <v>10098</v>
      </c>
      <c r="BS28" s="211">
        <f t="shared" si="6"/>
        <v>8741.94</v>
      </c>
      <c r="BT28" s="212" t="str">
        <f t="shared" si="7"/>
        <v>70026-1050</v>
      </c>
      <c r="BU28" s="333">
        <v>44214</v>
      </c>
      <c r="BV28" s="362"/>
      <c r="BW28" s="334"/>
      <c r="BX28" s="384"/>
      <c r="BY28" s="335"/>
      <c r="BZ28" s="384"/>
      <c r="CA28" s="385"/>
      <c r="CB28" s="386"/>
      <c r="CC28" s="386"/>
      <c r="CD28" s="369"/>
      <c r="CE28" s="384"/>
      <c r="CF28" s="369"/>
      <c r="CG28" s="369"/>
      <c r="CH28" s="369"/>
      <c r="CI28" s="367"/>
      <c r="CJ28" s="376"/>
      <c r="CK28" s="368"/>
      <c r="CL28" s="369"/>
      <c r="CM28" s="369"/>
      <c r="CN28" s="369"/>
      <c r="CO28" s="387"/>
      <c r="CP28" s="416"/>
      <c r="CQ28" s="369"/>
      <c r="CR28" s="370"/>
      <c r="CS28" s="368"/>
      <c r="CT28" s="369"/>
      <c r="CU28" s="369"/>
      <c r="CV28" s="384"/>
      <c r="CW28" s="368"/>
      <c r="CX28" s="384"/>
      <c r="CY28" s="375"/>
      <c r="CZ28" s="387"/>
      <c r="DA28" s="368"/>
      <c r="DB28" s="369"/>
      <c r="DC28" s="369"/>
      <c r="DD28" s="384"/>
      <c r="DE28" s="387"/>
      <c r="DF28" s="384"/>
      <c r="DG28" s="384"/>
      <c r="DH28" s="370"/>
      <c r="DI28" s="368"/>
      <c r="DJ28" s="369"/>
      <c r="DK28" s="369"/>
      <c r="DL28" s="384"/>
      <c r="DM28" s="368"/>
      <c r="DN28" s="369"/>
      <c r="DO28" s="384"/>
      <c r="DP28" s="370"/>
      <c r="DQ28" s="369"/>
      <c r="DR28" s="384"/>
      <c r="DS28" s="372"/>
      <c r="DT28" s="369"/>
      <c r="DU28" s="384"/>
      <c r="DV28" s="372"/>
      <c r="DW28" s="373"/>
      <c r="DX28" s="373"/>
      <c r="DY28" s="373"/>
      <c r="DZ28" s="373"/>
      <c r="EA28" s="373"/>
      <c r="EB28" s="373"/>
      <c r="EC28" s="229" t="str">
        <f>+B66</f>
        <v>L-19</v>
      </c>
      <c r="ED28" s="328"/>
      <c r="EE28" s="433">
        <f>+AN86+AN87+AN88</f>
        <v>0</v>
      </c>
      <c r="EF28" s="374" t="str">
        <f>+B69</f>
        <v>L-20</v>
      </c>
      <c r="EG28" s="275">
        <f t="shared" si="19"/>
        <v>0.78</v>
      </c>
      <c r="EH28" s="276">
        <f>+SUM(AM69:AM71)</f>
        <v>2878.2889733840307</v>
      </c>
      <c r="EI28" s="277">
        <f>+SUM(AJ69:AJ71)/60</f>
        <v>252.33</v>
      </c>
      <c r="EJ28" s="278">
        <f>+AR69</f>
        <v>225.30333333333331</v>
      </c>
      <c r="EK28" s="278">
        <f>+AF69</f>
        <v>323.5</v>
      </c>
      <c r="EL28" s="279">
        <f>+AN69+AN70+AN71</f>
        <v>2570</v>
      </c>
      <c r="EM28" s="280">
        <f>+AU69</f>
        <v>0.69645543534260679</v>
      </c>
      <c r="EN28" s="118"/>
      <c r="EO28" s="118"/>
      <c r="EP28" s="227">
        <f>AF28*60</f>
        <v>11220</v>
      </c>
      <c r="EQ28" s="228">
        <v>0</v>
      </c>
      <c r="ER28" s="229" t="str">
        <f>B28</f>
        <v>L-08</v>
      </c>
      <c r="ES28" s="160" t="str">
        <f t="shared" si="16"/>
        <v>Vertbaudet</v>
      </c>
      <c r="ET28" s="160" t="str">
        <f t="shared" si="8"/>
        <v>70026-1050</v>
      </c>
      <c r="EU28" s="162">
        <v>0</v>
      </c>
      <c r="EV28" s="162">
        <v>0</v>
      </c>
      <c r="EW28" s="230">
        <f>(BO28/EX28)/60</f>
        <v>1.3294705882352935</v>
      </c>
      <c r="EX28" s="231">
        <f>L28+M28</f>
        <v>17</v>
      </c>
      <c r="EY28" s="232">
        <f>EX28*EW28</f>
        <v>22.600999999999988</v>
      </c>
      <c r="EZ28" s="331">
        <f>+EY69</f>
        <v>27.026666666666706</v>
      </c>
      <c r="FA28" s="331">
        <f>+BP69</f>
        <v>15139.800000000001</v>
      </c>
      <c r="FB28" s="331">
        <f>+BQ69</f>
        <v>13518.199999999999</v>
      </c>
    </row>
    <row r="29" spans="1:158" s="357" customFormat="1" ht="27" hidden="1" customHeight="1" x14ac:dyDescent="0.55000000000000004">
      <c r="A29" s="235"/>
      <c r="B29" s="236"/>
      <c r="C29" s="411"/>
      <c r="D29" s="170"/>
      <c r="E29" s="171"/>
      <c r="F29" s="172"/>
      <c r="G29" s="173"/>
      <c r="H29" s="174">
        <v>8</v>
      </c>
      <c r="I29" s="175"/>
      <c r="J29" s="176"/>
      <c r="K29" s="176"/>
      <c r="L29" s="176"/>
      <c r="M29" s="176"/>
      <c r="N29" s="177" t="str">
        <f t="shared" si="9"/>
        <v/>
      </c>
      <c r="O29" s="237"/>
      <c r="P29" s="179" t="str">
        <f t="shared" si="0"/>
        <v/>
      </c>
      <c r="Q29" s="180"/>
      <c r="R29" s="180"/>
      <c r="S29" s="180"/>
      <c r="T29" s="180">
        <v>17</v>
      </c>
      <c r="U29" s="180"/>
      <c r="V29" s="180"/>
      <c r="W29" s="180"/>
      <c r="X29" s="180"/>
      <c r="Y29" s="180"/>
      <c r="Z29" s="180"/>
      <c r="AA29" s="180"/>
      <c r="AB29" s="180"/>
      <c r="AC29" s="424"/>
      <c r="AD29" s="239" t="str">
        <f t="shared" si="10"/>
        <v/>
      </c>
      <c r="AE29" s="239">
        <f t="shared" si="11"/>
        <v>0</v>
      </c>
      <c r="AF29" s="240"/>
      <c r="AG29" s="185"/>
      <c r="AH29" s="185"/>
      <c r="AI29" s="186">
        <f t="shared" si="12"/>
        <v>0</v>
      </c>
      <c r="AJ29" s="187" t="str">
        <f t="shared" si="2"/>
        <v/>
      </c>
      <c r="AK29" s="188"/>
      <c r="AL29" s="187" t="str">
        <f t="shared" si="3"/>
        <v/>
      </c>
      <c r="AM29" s="190" t="str">
        <f t="shared" si="13"/>
        <v/>
      </c>
      <c r="AN29" s="191"/>
      <c r="AO29" s="189"/>
      <c r="AP29" s="191"/>
      <c r="AQ29" s="192">
        <f t="shared" si="14"/>
        <v>0</v>
      </c>
      <c r="AR29" s="244"/>
      <c r="AS29" s="194" t="str">
        <f t="shared" si="4"/>
        <v/>
      </c>
      <c r="AT29" s="195" t="str">
        <f t="shared" si="5"/>
        <v/>
      </c>
      <c r="AU29" s="245"/>
      <c r="AV29" s="197" t="s">
        <v>162</v>
      </c>
      <c r="AW29" s="191"/>
      <c r="AX29" s="360"/>
      <c r="AY29" s="246"/>
      <c r="AZ29" s="247"/>
      <c r="BA29" s="248"/>
      <c r="BB29" s="248"/>
      <c r="BC29" s="249"/>
      <c r="BD29" s="249"/>
      <c r="BE29" s="250"/>
      <c r="BF29" s="197"/>
      <c r="BG29" s="191"/>
      <c r="BH29" s="198"/>
      <c r="BI29" s="198"/>
      <c r="BJ29" s="198"/>
      <c r="BK29" s="204"/>
      <c r="BL29" s="422"/>
      <c r="BM29" s="252"/>
      <c r="BN29" s="253"/>
      <c r="BO29" s="254"/>
      <c r="BP29" s="255"/>
      <c r="BQ29" s="255"/>
      <c r="BR29" s="256" t="b">
        <f t="shared" si="15"/>
        <v>0</v>
      </c>
      <c r="BS29" s="257">
        <f t="shared" si="6"/>
        <v>0</v>
      </c>
      <c r="BT29" s="258" t="str">
        <f t="shared" si="7"/>
        <v/>
      </c>
      <c r="BU29" s="333">
        <v>44215</v>
      </c>
      <c r="BV29" s="362"/>
      <c r="BW29" s="334"/>
      <c r="BX29" s="384"/>
      <c r="BY29" s="335"/>
      <c r="BZ29" s="384"/>
      <c r="CA29" s="385"/>
      <c r="CB29" s="386"/>
      <c r="CC29" s="386"/>
      <c r="CD29" s="369"/>
      <c r="CE29" s="384"/>
      <c r="CF29" s="369"/>
      <c r="CG29" s="369"/>
      <c r="CH29" s="369"/>
      <c r="CI29" s="367"/>
      <c r="CJ29" s="376"/>
      <c r="CK29" s="368"/>
      <c r="CL29" s="369"/>
      <c r="CM29" s="369"/>
      <c r="CN29" s="369"/>
      <c r="CO29" s="387"/>
      <c r="CP29" s="416"/>
      <c r="CQ29" s="369"/>
      <c r="CR29" s="370"/>
      <c r="CS29" s="368"/>
      <c r="CT29" s="369"/>
      <c r="CU29" s="369"/>
      <c r="CV29" s="384"/>
      <c r="CW29" s="368"/>
      <c r="CX29" s="384"/>
      <c r="CY29" s="375"/>
      <c r="CZ29" s="387"/>
      <c r="DA29" s="368"/>
      <c r="DB29" s="369"/>
      <c r="DC29" s="369"/>
      <c r="DD29" s="384"/>
      <c r="DE29" s="387"/>
      <c r="DF29" s="384"/>
      <c r="DG29" s="384"/>
      <c r="DH29" s="370"/>
      <c r="DI29" s="368"/>
      <c r="DJ29" s="369"/>
      <c r="DK29" s="369"/>
      <c r="DL29" s="384"/>
      <c r="DM29" s="368"/>
      <c r="DN29" s="369"/>
      <c r="DO29" s="384"/>
      <c r="DP29" s="370"/>
      <c r="DQ29" s="369"/>
      <c r="DR29" s="384"/>
      <c r="DS29" s="372"/>
      <c r="DT29" s="369"/>
      <c r="DU29" s="384"/>
      <c r="DV29" s="372"/>
      <c r="DW29" s="388"/>
      <c r="DX29" s="388"/>
      <c r="DY29" s="388"/>
      <c r="DZ29" s="388"/>
      <c r="EA29" s="388"/>
      <c r="EB29" s="388"/>
      <c r="EC29" s="229" t="str">
        <f>+B69</f>
        <v>L-20</v>
      </c>
      <c r="ED29" s="390"/>
      <c r="EE29" s="433">
        <f>+AN89+AN90+AN91</f>
        <v>3092</v>
      </c>
      <c r="EF29" s="374">
        <f>+B72</f>
        <v>0</v>
      </c>
      <c r="EG29" s="275" t="e">
        <f t="shared" si="19"/>
        <v>#DIV/0!</v>
      </c>
      <c r="EH29" s="276">
        <f>+SUM(AM72:AM74)</f>
        <v>0</v>
      </c>
      <c r="EI29" s="277">
        <f>+SUM(AJ72:AJ74)/60</f>
        <v>0</v>
      </c>
      <c r="EJ29" s="278">
        <f>+AR72</f>
        <v>0</v>
      </c>
      <c r="EK29" s="278">
        <f>+AF72</f>
        <v>0</v>
      </c>
      <c r="EL29" s="279">
        <f>+AN72+AN73+AN74</f>
        <v>0</v>
      </c>
      <c r="EM29" s="280" t="e">
        <f>+AU72</f>
        <v>#DIV/0!</v>
      </c>
      <c r="EN29" s="118"/>
      <c r="EO29" s="118"/>
      <c r="EP29" s="282"/>
      <c r="EQ29" s="283"/>
      <c r="ER29" s="229"/>
      <c r="ES29" s="160">
        <f t="shared" si="16"/>
        <v>0</v>
      </c>
      <c r="ET29" s="160">
        <f t="shared" si="8"/>
        <v>0</v>
      </c>
      <c r="EU29" s="162">
        <v>0</v>
      </c>
      <c r="EV29" s="162">
        <v>0</v>
      </c>
      <c r="EW29" s="284"/>
      <c r="EX29" s="285"/>
      <c r="EY29" s="286"/>
      <c r="EZ29" s="341" t="e">
        <f>+EY72</f>
        <v>#DIV/0!</v>
      </c>
      <c r="FA29" s="341">
        <f>+BP72</f>
        <v>0</v>
      </c>
      <c r="FB29" s="341">
        <f>+BQ72</f>
        <v>0</v>
      </c>
    </row>
    <row r="30" spans="1:158" s="357" customFormat="1" ht="27" hidden="1" customHeight="1" x14ac:dyDescent="0.55000000000000004">
      <c r="A30" s="235"/>
      <c r="B30" s="289"/>
      <c r="C30" s="411"/>
      <c r="D30" s="170"/>
      <c r="E30" s="171"/>
      <c r="F30" s="172"/>
      <c r="G30" s="173"/>
      <c r="H30" s="174">
        <v>8</v>
      </c>
      <c r="I30" s="175"/>
      <c r="J30" s="176"/>
      <c r="K30" s="176"/>
      <c r="L30" s="176"/>
      <c r="M30" s="176"/>
      <c r="N30" s="177" t="str">
        <f t="shared" si="9"/>
        <v/>
      </c>
      <c r="O30" s="290"/>
      <c r="P30" s="179" t="str">
        <f t="shared" si="0"/>
        <v/>
      </c>
      <c r="Q30" s="291"/>
      <c r="R30" s="291">
        <f>IF($Q$7&gt;0,(Q28-Q29))</f>
        <v>17</v>
      </c>
      <c r="S30" s="291">
        <f>IF($Q$7&gt;0,(R28-R29))</f>
        <v>17</v>
      </c>
      <c r="T30" s="291">
        <f>IF($Q$7&gt;0,(S28-S29))</f>
        <v>17</v>
      </c>
      <c r="U30" s="291">
        <f t="shared" ref="U30:AB30" si="32">IF($Q$7&gt;0,(T28-T29))</f>
        <v>0</v>
      </c>
      <c r="V30" s="291">
        <f t="shared" si="32"/>
        <v>0</v>
      </c>
      <c r="W30" s="291">
        <f t="shared" si="32"/>
        <v>0</v>
      </c>
      <c r="X30" s="291">
        <f t="shared" si="32"/>
        <v>0</v>
      </c>
      <c r="Y30" s="291">
        <f t="shared" si="32"/>
        <v>0</v>
      </c>
      <c r="Z30" s="291">
        <f t="shared" si="32"/>
        <v>0</v>
      </c>
      <c r="AA30" s="291">
        <f t="shared" si="32"/>
        <v>0</v>
      </c>
      <c r="AB30" s="291">
        <f t="shared" si="32"/>
        <v>0</v>
      </c>
      <c r="AC30" s="426"/>
      <c r="AD30" s="239" t="str">
        <f t="shared" si="10"/>
        <v/>
      </c>
      <c r="AE30" s="239">
        <f t="shared" si="11"/>
        <v>0</v>
      </c>
      <c r="AF30" s="293"/>
      <c r="AG30" s="185"/>
      <c r="AH30" s="185"/>
      <c r="AI30" s="186">
        <f t="shared" si="12"/>
        <v>0</v>
      </c>
      <c r="AJ30" s="187" t="str">
        <f t="shared" si="2"/>
        <v/>
      </c>
      <c r="AK30" s="188"/>
      <c r="AL30" s="187" t="str">
        <f t="shared" si="3"/>
        <v/>
      </c>
      <c r="AM30" s="190" t="str">
        <f t="shared" si="13"/>
        <v/>
      </c>
      <c r="AN30" s="191"/>
      <c r="AO30" s="241"/>
      <c r="AP30" s="434"/>
      <c r="AQ30" s="243">
        <f t="shared" si="14"/>
        <v>0</v>
      </c>
      <c r="AR30" s="294"/>
      <c r="AS30" s="295" t="str">
        <f t="shared" si="4"/>
        <v/>
      </c>
      <c r="AT30" s="296" t="str">
        <f t="shared" si="5"/>
        <v/>
      </c>
      <c r="AU30" s="297"/>
      <c r="AV30" s="197" t="s">
        <v>162</v>
      </c>
      <c r="AW30" s="191"/>
      <c r="AX30" s="360"/>
      <c r="AY30" s="246"/>
      <c r="AZ30" s="247"/>
      <c r="BA30" s="248"/>
      <c r="BB30" s="248"/>
      <c r="BC30" s="249"/>
      <c r="BD30" s="249"/>
      <c r="BE30" s="250"/>
      <c r="BF30" s="197"/>
      <c r="BG30" s="191"/>
      <c r="BH30" s="198"/>
      <c r="BI30" s="198"/>
      <c r="BJ30" s="198"/>
      <c r="BK30" s="204"/>
      <c r="BL30" s="422"/>
      <c r="BM30" s="298"/>
      <c r="BN30" s="299"/>
      <c r="BO30" s="300"/>
      <c r="BP30" s="301"/>
      <c r="BQ30" s="301"/>
      <c r="BR30" s="256" t="b">
        <f t="shared" si="15"/>
        <v>0</v>
      </c>
      <c r="BS30" s="257">
        <f t="shared" si="6"/>
        <v>0</v>
      </c>
      <c r="BT30" s="258" t="str">
        <f t="shared" si="7"/>
        <v/>
      </c>
      <c r="BU30" s="333">
        <v>44216</v>
      </c>
      <c r="BV30" s="334"/>
      <c r="BW30" s="334"/>
      <c r="BX30" s="431"/>
      <c r="BY30" s="335"/>
      <c r="BZ30" s="431"/>
      <c r="CA30" s="336"/>
      <c r="CB30" s="343"/>
      <c r="CC30" s="343"/>
      <c r="CD30" s="341"/>
      <c r="CE30" s="431"/>
      <c r="CF30" s="341"/>
      <c r="CG30" s="341"/>
      <c r="CH30" s="341"/>
      <c r="CI30" s="338"/>
      <c r="CJ30" s="339"/>
      <c r="CK30" s="340"/>
      <c r="CL30" s="341"/>
      <c r="CM30" s="341"/>
      <c r="CN30" s="341"/>
      <c r="CO30" s="342"/>
      <c r="CP30" s="432"/>
      <c r="CQ30" s="341"/>
      <c r="CR30" s="346"/>
      <c r="CS30" s="340"/>
      <c r="CT30" s="341"/>
      <c r="CU30" s="341"/>
      <c r="CV30" s="431"/>
      <c r="CW30" s="340"/>
      <c r="CX30" s="431"/>
      <c r="CY30" s="379"/>
      <c r="CZ30" s="342"/>
      <c r="DA30" s="340"/>
      <c r="DB30" s="341"/>
      <c r="DC30" s="341"/>
      <c r="DD30" s="431"/>
      <c r="DE30" s="342"/>
      <c r="DF30" s="431"/>
      <c r="DG30" s="431"/>
      <c r="DH30" s="346"/>
      <c r="DI30" s="340"/>
      <c r="DJ30" s="341"/>
      <c r="DK30" s="341"/>
      <c r="DL30" s="431"/>
      <c r="DM30" s="340"/>
      <c r="DN30" s="341"/>
      <c r="DO30" s="431"/>
      <c r="DP30" s="346"/>
      <c r="DQ30" s="341"/>
      <c r="DR30" s="431"/>
      <c r="DS30" s="348"/>
      <c r="DT30" s="341"/>
      <c r="DU30" s="431"/>
      <c r="DV30" s="348"/>
      <c r="DW30" s="435"/>
      <c r="DX30" s="435"/>
      <c r="DY30" s="435"/>
      <c r="DZ30" s="435"/>
      <c r="EA30" s="435"/>
      <c r="EB30" s="435"/>
      <c r="EC30" s="311">
        <f>+B72</f>
        <v>0</v>
      </c>
      <c r="ED30" s="436"/>
      <c r="EE30" s="437">
        <f>+AN92+AN93+AN94</f>
        <v>1919</v>
      </c>
      <c r="EF30" s="314">
        <f>+B75</f>
        <v>0</v>
      </c>
      <c r="EG30" s="275" t="e">
        <f t="shared" si="19"/>
        <v>#DIV/0!</v>
      </c>
      <c r="EH30" s="276">
        <f>+SUM(AM75:AM77)</f>
        <v>0</v>
      </c>
      <c r="EI30" s="277">
        <f>+SUM(AJ75:AJ77)/60</f>
        <v>0</v>
      </c>
      <c r="EJ30" s="278">
        <f>+AR75</f>
        <v>0</v>
      </c>
      <c r="EK30" s="278">
        <f>+AF75</f>
        <v>0</v>
      </c>
      <c r="EL30" s="279">
        <f>+AN75+AN76+AN77</f>
        <v>0</v>
      </c>
      <c r="EM30" s="280" t="e">
        <f>+AU75</f>
        <v>#DIV/0!</v>
      </c>
      <c r="EN30" s="316"/>
      <c r="EO30" s="316"/>
      <c r="EP30" s="317"/>
      <c r="EQ30" s="318"/>
      <c r="ER30" s="311"/>
      <c r="ES30" s="319">
        <f t="shared" si="16"/>
        <v>0</v>
      </c>
      <c r="ET30" s="319">
        <f t="shared" si="8"/>
        <v>0</v>
      </c>
      <c r="EU30" s="320">
        <v>0</v>
      </c>
      <c r="EV30" s="320">
        <v>0</v>
      </c>
      <c r="EW30" s="321"/>
      <c r="EX30" s="322"/>
      <c r="EY30" s="323"/>
      <c r="EZ30" s="341" t="e">
        <f>+EY75</f>
        <v>#DIV/0!</v>
      </c>
      <c r="FA30" s="341">
        <f>+BP75</f>
        <v>0</v>
      </c>
      <c r="FB30" s="341">
        <f>+BQ75</f>
        <v>0</v>
      </c>
    </row>
    <row r="31" spans="1:158" s="332" customFormat="1" ht="27" hidden="1" customHeight="1" x14ac:dyDescent="0.6">
      <c r="A31" s="235"/>
      <c r="B31" s="168" t="s">
        <v>163</v>
      </c>
      <c r="C31" s="169"/>
      <c r="D31" s="170"/>
      <c r="E31" s="324"/>
      <c r="F31" s="172"/>
      <c r="G31" s="173"/>
      <c r="H31" s="174">
        <v>8</v>
      </c>
      <c r="I31" s="175"/>
      <c r="J31" s="438">
        <v>20</v>
      </c>
      <c r="K31" s="438">
        <v>3</v>
      </c>
      <c r="L31" s="176"/>
      <c r="M31" s="176"/>
      <c r="N31" s="177" t="str">
        <f t="shared" si="9"/>
        <v/>
      </c>
      <c r="O31" s="178" t="e">
        <f>AC31/(L31+M31)</f>
        <v>#DIV/0!</v>
      </c>
      <c r="P31" s="179" t="str">
        <f t="shared" si="0"/>
        <v/>
      </c>
      <c r="Q31" s="180">
        <f>L31+M31</f>
        <v>0</v>
      </c>
      <c r="R31" s="180">
        <f t="shared" ref="R31:AB31" si="33">R33</f>
        <v>0</v>
      </c>
      <c r="S31" s="180">
        <f t="shared" si="33"/>
        <v>0</v>
      </c>
      <c r="T31" s="181">
        <f t="shared" si="33"/>
        <v>0</v>
      </c>
      <c r="U31" s="180">
        <f t="shared" si="33"/>
        <v>0</v>
      </c>
      <c r="V31" s="181">
        <f t="shared" si="33"/>
        <v>0</v>
      </c>
      <c r="W31" s="180">
        <f t="shared" si="33"/>
        <v>0</v>
      </c>
      <c r="X31" s="180">
        <f t="shared" si="33"/>
        <v>0</v>
      </c>
      <c r="Y31" s="180">
        <f t="shared" si="33"/>
        <v>0</v>
      </c>
      <c r="Z31" s="180">
        <f t="shared" si="33"/>
        <v>0</v>
      </c>
      <c r="AA31" s="180">
        <f t="shared" si="33"/>
        <v>0</v>
      </c>
      <c r="AB31" s="180">
        <f t="shared" si="33"/>
        <v>0</v>
      </c>
      <c r="AC31" s="423"/>
      <c r="AD31" s="183" t="str">
        <f t="shared" si="10"/>
        <v/>
      </c>
      <c r="AE31" s="183">
        <f t="shared" si="11"/>
        <v>0</v>
      </c>
      <c r="AF31" s="184">
        <f>IF(AE31="","",(AE31+AE32+AE33))</f>
        <v>0</v>
      </c>
      <c r="AG31" s="185"/>
      <c r="AH31" s="185"/>
      <c r="AI31" s="186">
        <f t="shared" si="12"/>
        <v>0</v>
      </c>
      <c r="AJ31" s="187" t="str">
        <f t="shared" si="2"/>
        <v/>
      </c>
      <c r="AK31" s="188"/>
      <c r="AL31" s="189" t="str">
        <f t="shared" si="3"/>
        <v/>
      </c>
      <c r="AM31" s="190" t="str">
        <f t="shared" si="13"/>
        <v/>
      </c>
      <c r="AN31" s="191"/>
      <c r="AO31" s="189"/>
      <c r="AP31" s="191"/>
      <c r="AQ31" s="192">
        <f t="shared" si="14"/>
        <v>0</v>
      </c>
      <c r="AR31" s="193">
        <f>AQ31+AQ32+AQ33</f>
        <v>0</v>
      </c>
      <c r="AS31" s="194" t="str">
        <f t="shared" si="4"/>
        <v/>
      </c>
      <c r="AT31" s="195" t="str">
        <f t="shared" si="5"/>
        <v/>
      </c>
      <c r="AU31" s="196" t="e">
        <f>AR31/AF31</f>
        <v>#DIV/0!</v>
      </c>
      <c r="AV31" s="197" t="s">
        <v>164</v>
      </c>
      <c r="AW31" s="191"/>
      <c r="AX31" s="360"/>
      <c r="AY31" s="246"/>
      <c r="AZ31" s="247"/>
      <c r="BA31" s="248"/>
      <c r="BB31" s="248"/>
      <c r="BC31" s="249"/>
      <c r="BD31" s="249"/>
      <c r="BE31" s="250"/>
      <c r="BF31" s="197"/>
      <c r="BG31" s="191"/>
      <c r="BH31" s="198"/>
      <c r="BI31" s="198"/>
      <c r="BJ31" s="198"/>
      <c r="BK31" s="204"/>
      <c r="BL31" s="439"/>
      <c r="BM31" s="206"/>
      <c r="BN31" s="207"/>
      <c r="BO31" s="208">
        <f>BP31-BQ31</f>
        <v>0</v>
      </c>
      <c r="BP31" s="209">
        <f>(((BR31+BR32+BR33))-(EQ31))</f>
        <v>0</v>
      </c>
      <c r="BQ31" s="209">
        <f>(BS31+BS32+BS33)</f>
        <v>0</v>
      </c>
      <c r="BR31" s="210" t="b">
        <f t="shared" si="15"/>
        <v>0</v>
      </c>
      <c r="BS31" s="211">
        <f t="shared" si="6"/>
        <v>0</v>
      </c>
      <c r="BT31" s="212" t="str">
        <f t="shared" si="7"/>
        <v/>
      </c>
      <c r="BU31" s="333">
        <v>44217</v>
      </c>
      <c r="BV31" s="440"/>
      <c r="BW31" s="334"/>
      <c r="BX31" s="441"/>
      <c r="BY31" s="335"/>
      <c r="BZ31" s="441"/>
      <c r="CA31" s="442"/>
      <c r="CB31" s="443"/>
      <c r="CC31" s="443"/>
      <c r="CD31" s="444"/>
      <c r="CE31" s="441"/>
      <c r="CF31" s="444"/>
      <c r="CG31" s="444"/>
      <c r="CH31" s="444"/>
      <c r="CI31" s="445"/>
      <c r="CJ31" s="446"/>
      <c r="CK31" s="447"/>
      <c r="CL31" s="444"/>
      <c r="CM31" s="444"/>
      <c r="CN31" s="444"/>
      <c r="CO31" s="448"/>
      <c r="CP31" s="449"/>
      <c r="CQ31" s="444"/>
      <c r="CR31" s="450"/>
      <c r="CS31" s="447"/>
      <c r="CT31" s="444"/>
      <c r="CU31" s="444"/>
      <c r="CV31" s="441"/>
      <c r="CW31" s="447"/>
      <c r="CX31" s="441"/>
      <c r="CY31" s="451"/>
      <c r="CZ31" s="448"/>
      <c r="DA31" s="447"/>
      <c r="DB31" s="444"/>
      <c r="DC31" s="444"/>
      <c r="DD31" s="441"/>
      <c r="DE31" s="448"/>
      <c r="DF31" s="441"/>
      <c r="DG31" s="441"/>
      <c r="DH31" s="450"/>
      <c r="DI31" s="447"/>
      <c r="DJ31" s="444"/>
      <c r="DK31" s="444"/>
      <c r="DL31" s="441"/>
      <c r="DM31" s="447"/>
      <c r="DN31" s="444"/>
      <c r="DO31" s="441"/>
      <c r="DP31" s="450"/>
      <c r="DQ31" s="444"/>
      <c r="DR31" s="441"/>
      <c r="DS31" s="452"/>
      <c r="DT31" s="444"/>
      <c r="DU31" s="441"/>
      <c r="DV31" s="452"/>
      <c r="DW31" s="453"/>
      <c r="DX31" s="453"/>
      <c r="DY31" s="453"/>
      <c r="DZ31" s="453"/>
      <c r="EA31" s="453"/>
      <c r="EB31" s="453"/>
      <c r="EC31" s="454">
        <f>+B75</f>
        <v>0</v>
      </c>
      <c r="ED31" s="455"/>
      <c r="EE31" s="456">
        <f>+AN83+AN84+AN85</f>
        <v>1160</v>
      </c>
      <c r="EF31" s="457" t="str">
        <f>+B80</f>
        <v>L-21</v>
      </c>
      <c r="EG31" s="275">
        <f t="shared" si="19"/>
        <v>1</v>
      </c>
      <c r="EH31" s="276">
        <f>+SUM(AM80:AM82)</f>
        <v>1260.347596303729</v>
      </c>
      <c r="EI31" s="277">
        <f>+SUM(AJ80:AJ82)/60</f>
        <v>256</v>
      </c>
      <c r="EJ31" s="278">
        <f>+AR80</f>
        <v>170.36933333333334</v>
      </c>
      <c r="EK31" s="278">
        <f>+AF80</f>
        <v>256</v>
      </c>
      <c r="EL31" s="279">
        <f>+AN80+AN81+AN82</f>
        <v>845</v>
      </c>
      <c r="EM31" s="280">
        <f>+AU80</f>
        <v>0.66550520833333338</v>
      </c>
      <c r="EN31" s="119"/>
      <c r="EO31" s="406"/>
      <c r="EP31" s="458">
        <f>AF31*60</f>
        <v>0</v>
      </c>
      <c r="EQ31" s="459">
        <v>0</v>
      </c>
      <c r="ER31" s="396" t="str">
        <f>B31</f>
        <v>L-09</v>
      </c>
      <c r="ES31" s="407">
        <f t="shared" si="16"/>
        <v>0</v>
      </c>
      <c r="ET31" s="407">
        <f t="shared" si="8"/>
        <v>0</v>
      </c>
      <c r="EU31" s="408">
        <v>0</v>
      </c>
      <c r="EV31" s="408">
        <v>0</v>
      </c>
      <c r="EW31" s="460" t="e">
        <f>(BO31/EX31)/60</f>
        <v>#DIV/0!</v>
      </c>
      <c r="EX31" s="461">
        <f>L31+M31</f>
        <v>0</v>
      </c>
      <c r="EY31" s="462" t="e">
        <f>EX31*EW31</f>
        <v>#DIV/0!</v>
      </c>
      <c r="EZ31" s="331"/>
      <c r="FA31" s="331"/>
      <c r="FB31" s="331"/>
    </row>
    <row r="32" spans="1:158" s="357" customFormat="1" ht="27" hidden="1" customHeight="1" x14ac:dyDescent="0.55000000000000004">
      <c r="A32" s="235"/>
      <c r="B32" s="236"/>
      <c r="C32" s="169"/>
      <c r="D32" s="170"/>
      <c r="E32" s="324"/>
      <c r="F32" s="172"/>
      <c r="G32" s="173"/>
      <c r="H32" s="174">
        <v>8</v>
      </c>
      <c r="I32" s="175"/>
      <c r="J32" s="438"/>
      <c r="K32" s="438"/>
      <c r="L32" s="176"/>
      <c r="M32" s="176"/>
      <c r="N32" s="463" t="str">
        <f>IF(E32="","",(AW32)/AL32)</f>
        <v/>
      </c>
      <c r="O32" s="237"/>
      <c r="P32" s="179" t="str">
        <f t="shared" si="0"/>
        <v/>
      </c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424"/>
      <c r="AD32" s="239" t="str">
        <f t="shared" si="10"/>
        <v/>
      </c>
      <c r="AE32" s="239">
        <f t="shared" si="11"/>
        <v>0</v>
      </c>
      <c r="AF32" s="240"/>
      <c r="AG32" s="185"/>
      <c r="AH32" s="185"/>
      <c r="AI32" s="186">
        <f t="shared" si="12"/>
        <v>0</v>
      </c>
      <c r="AJ32" s="187" t="str">
        <f t="shared" si="2"/>
        <v/>
      </c>
      <c r="AK32" s="188"/>
      <c r="AL32" s="189" t="str">
        <f t="shared" si="3"/>
        <v/>
      </c>
      <c r="AM32" s="190" t="str">
        <f t="shared" si="13"/>
        <v/>
      </c>
      <c r="AN32" s="191"/>
      <c r="AO32" s="189"/>
      <c r="AP32" s="191"/>
      <c r="AQ32" s="192">
        <f t="shared" si="14"/>
        <v>0</v>
      </c>
      <c r="AR32" s="244"/>
      <c r="AS32" s="194" t="str">
        <f t="shared" si="4"/>
        <v/>
      </c>
      <c r="AT32" s="195" t="str">
        <f t="shared" si="5"/>
        <v/>
      </c>
      <c r="AU32" s="245"/>
      <c r="AV32" s="197" t="s">
        <v>164</v>
      </c>
      <c r="AW32" s="191"/>
      <c r="AX32" s="360"/>
      <c r="AY32" s="246"/>
      <c r="AZ32" s="247"/>
      <c r="BA32" s="248"/>
      <c r="BB32" s="248"/>
      <c r="BC32" s="249"/>
      <c r="BD32" s="249"/>
      <c r="BE32" s="250"/>
      <c r="BF32" s="197"/>
      <c r="BG32" s="191"/>
      <c r="BH32" s="198"/>
      <c r="BI32" s="198"/>
      <c r="BJ32" s="198"/>
      <c r="BK32" s="204"/>
      <c r="BL32" s="422"/>
      <c r="BM32" s="252"/>
      <c r="BN32" s="253"/>
      <c r="BO32" s="254"/>
      <c r="BP32" s="255"/>
      <c r="BQ32" s="255"/>
      <c r="BR32" s="256" t="b">
        <f t="shared" si="15"/>
        <v>0</v>
      </c>
      <c r="BS32" s="257">
        <f t="shared" si="6"/>
        <v>0</v>
      </c>
      <c r="BT32" s="258" t="str">
        <f t="shared" si="7"/>
        <v/>
      </c>
      <c r="BU32" s="333">
        <v>44218</v>
      </c>
      <c r="BV32" s="334"/>
      <c r="BW32" s="334"/>
      <c r="BX32" s="431"/>
      <c r="BY32" s="335"/>
      <c r="BZ32" s="431"/>
      <c r="CA32" s="336"/>
      <c r="CB32" s="343"/>
      <c r="CC32" s="343"/>
      <c r="CD32" s="341"/>
      <c r="CE32" s="431"/>
      <c r="CF32" s="341"/>
      <c r="CG32" s="341"/>
      <c r="CH32" s="341"/>
      <c r="CI32" s="338"/>
      <c r="CJ32" s="339"/>
      <c r="CK32" s="340"/>
      <c r="CL32" s="341"/>
      <c r="CM32" s="341"/>
      <c r="CN32" s="341"/>
      <c r="CO32" s="342"/>
      <c r="CP32" s="432"/>
      <c r="CQ32" s="341"/>
      <c r="CR32" s="346"/>
      <c r="CS32" s="340"/>
      <c r="CT32" s="341"/>
      <c r="CU32" s="341"/>
      <c r="CV32" s="431"/>
      <c r="CW32" s="340"/>
      <c r="CX32" s="431"/>
      <c r="CY32" s="379"/>
      <c r="CZ32" s="342"/>
      <c r="DA32" s="340"/>
      <c r="DB32" s="341"/>
      <c r="DC32" s="341"/>
      <c r="DD32" s="431"/>
      <c r="DE32" s="342"/>
      <c r="DF32" s="431"/>
      <c r="DG32" s="431"/>
      <c r="DH32" s="346"/>
      <c r="DI32" s="340"/>
      <c r="DJ32" s="341"/>
      <c r="DK32" s="341"/>
      <c r="DL32" s="431"/>
      <c r="DM32" s="340"/>
      <c r="DN32" s="341"/>
      <c r="DO32" s="431"/>
      <c r="DP32" s="346"/>
      <c r="DQ32" s="341"/>
      <c r="DR32" s="431"/>
      <c r="DS32" s="348"/>
      <c r="DT32" s="341"/>
      <c r="DU32" s="431"/>
      <c r="DV32" s="348"/>
      <c r="DW32" s="409"/>
      <c r="DX32" s="409"/>
      <c r="DY32" s="409"/>
      <c r="DZ32" s="409"/>
      <c r="EA32" s="409"/>
      <c r="EB32" s="409"/>
      <c r="EC32" s="311" t="str">
        <f>+B80</f>
        <v>L-21</v>
      </c>
      <c r="ED32" s="312"/>
      <c r="EE32" s="437">
        <f>+AN86+AN87+AN88</f>
        <v>0</v>
      </c>
      <c r="EF32" s="314" t="str">
        <f>+B83</f>
        <v>L-22</v>
      </c>
      <c r="EG32" s="275">
        <f t="shared" si="19"/>
        <v>0.53</v>
      </c>
      <c r="EH32" s="276">
        <f>+SUM(AM83:AM85)</f>
        <v>1219.83429991715</v>
      </c>
      <c r="EI32" s="277">
        <f>+SUM(AJ83:AJ85)/60</f>
        <v>245.39000000000001</v>
      </c>
      <c r="EJ32" s="278">
        <f>+AR83</f>
        <v>233.35333333333335</v>
      </c>
      <c r="EK32" s="278">
        <f>+AF83</f>
        <v>463</v>
      </c>
      <c r="EL32" s="279">
        <f>+AN83+AN84+AN85</f>
        <v>1160</v>
      </c>
      <c r="EM32" s="280">
        <f>+AU83</f>
        <v>0.50400287976961844</v>
      </c>
      <c r="EN32" s="316"/>
      <c r="EO32" s="316"/>
      <c r="EP32" s="352"/>
      <c r="EQ32" s="353"/>
      <c r="ER32" s="311"/>
      <c r="ES32" s="319">
        <f t="shared" si="16"/>
        <v>0</v>
      </c>
      <c r="ET32" s="319">
        <f t="shared" si="8"/>
        <v>0</v>
      </c>
      <c r="EU32" s="320">
        <v>0</v>
      </c>
      <c r="EV32" s="320">
        <v>0</v>
      </c>
      <c r="EW32" s="354"/>
      <c r="EX32" s="355"/>
      <c r="EY32" s="356"/>
      <c r="EZ32" s="341">
        <f>+EY80</f>
        <v>85.63066666666667</v>
      </c>
      <c r="FA32" s="341">
        <f>+BP80</f>
        <v>15360</v>
      </c>
      <c r="FB32" s="341">
        <f>+BQ80</f>
        <v>10222.16</v>
      </c>
    </row>
    <row r="33" spans="1:158" s="357" customFormat="1" ht="27" hidden="1" customHeight="1" x14ac:dyDescent="0.55000000000000004">
      <c r="A33" s="235"/>
      <c r="B33" s="289"/>
      <c r="C33" s="169"/>
      <c r="D33" s="170"/>
      <c r="E33" s="171"/>
      <c r="F33" s="172"/>
      <c r="G33" s="173"/>
      <c r="H33" s="174">
        <v>8</v>
      </c>
      <c r="I33" s="464"/>
      <c r="J33" s="438"/>
      <c r="K33" s="438"/>
      <c r="L33" s="438"/>
      <c r="M33" s="176"/>
      <c r="N33" s="177" t="str">
        <f t="shared" si="9"/>
        <v/>
      </c>
      <c r="O33" s="290"/>
      <c r="P33" s="179" t="str">
        <f t="shared" si="0"/>
        <v/>
      </c>
      <c r="Q33" s="291"/>
      <c r="R33" s="291">
        <f t="shared" ref="R33:AB33" si="34">IF($Q$7&gt;0,(Q31-Q32))</f>
        <v>0</v>
      </c>
      <c r="S33" s="291">
        <f t="shared" si="34"/>
        <v>0</v>
      </c>
      <c r="T33" s="291">
        <f t="shared" si="34"/>
        <v>0</v>
      </c>
      <c r="U33" s="291">
        <f t="shared" si="34"/>
        <v>0</v>
      </c>
      <c r="V33" s="291">
        <f t="shared" si="34"/>
        <v>0</v>
      </c>
      <c r="W33" s="291">
        <f t="shared" si="34"/>
        <v>0</v>
      </c>
      <c r="X33" s="291">
        <f t="shared" si="34"/>
        <v>0</v>
      </c>
      <c r="Y33" s="291">
        <f t="shared" si="34"/>
        <v>0</v>
      </c>
      <c r="Z33" s="291">
        <f t="shared" si="34"/>
        <v>0</v>
      </c>
      <c r="AA33" s="291">
        <f t="shared" si="34"/>
        <v>0</v>
      </c>
      <c r="AB33" s="291">
        <f t="shared" si="34"/>
        <v>0</v>
      </c>
      <c r="AC33" s="426"/>
      <c r="AD33" s="239" t="str">
        <f t="shared" si="10"/>
        <v/>
      </c>
      <c r="AE33" s="239">
        <f t="shared" si="11"/>
        <v>0</v>
      </c>
      <c r="AF33" s="293"/>
      <c r="AG33" s="185"/>
      <c r="AH33" s="185"/>
      <c r="AI33" s="186">
        <f t="shared" si="12"/>
        <v>0</v>
      </c>
      <c r="AJ33" s="187" t="str">
        <f t="shared" si="2"/>
        <v/>
      </c>
      <c r="AK33" s="188"/>
      <c r="AL33" s="189" t="str">
        <f t="shared" si="3"/>
        <v/>
      </c>
      <c r="AM33" s="190" t="str">
        <f t="shared" si="13"/>
        <v/>
      </c>
      <c r="AN33" s="191"/>
      <c r="AO33" s="241"/>
      <c r="AP33" s="434"/>
      <c r="AQ33" s="243">
        <f t="shared" si="14"/>
        <v>0</v>
      </c>
      <c r="AR33" s="294"/>
      <c r="AS33" s="194" t="str">
        <f t="shared" si="4"/>
        <v/>
      </c>
      <c r="AT33" s="195" t="str">
        <f t="shared" si="5"/>
        <v/>
      </c>
      <c r="AU33" s="297"/>
      <c r="AV33" s="197" t="s">
        <v>164</v>
      </c>
      <c r="AW33" s="191"/>
      <c r="AX33" s="360"/>
      <c r="AY33" s="246"/>
      <c r="AZ33" s="247"/>
      <c r="BA33" s="248"/>
      <c r="BB33" s="248"/>
      <c r="BC33" s="249"/>
      <c r="BD33" s="249"/>
      <c r="BE33" s="250"/>
      <c r="BF33" s="197"/>
      <c r="BG33" s="191"/>
      <c r="BH33" s="198"/>
      <c r="BI33" s="198"/>
      <c r="BJ33" s="198"/>
      <c r="BK33" s="204"/>
      <c r="BL33" s="422"/>
      <c r="BM33" s="298"/>
      <c r="BN33" s="299"/>
      <c r="BO33" s="300"/>
      <c r="BP33" s="301"/>
      <c r="BQ33" s="301"/>
      <c r="BR33" s="256" t="b">
        <f t="shared" si="15"/>
        <v>0</v>
      </c>
      <c r="BS33" s="257">
        <f t="shared" si="6"/>
        <v>0</v>
      </c>
      <c r="BT33" s="258" t="str">
        <f t="shared" si="7"/>
        <v/>
      </c>
      <c r="BU33" s="333">
        <v>44219</v>
      </c>
      <c r="BV33" s="334"/>
      <c r="BW33" s="334"/>
      <c r="BX33" s="431"/>
      <c r="BY33" s="335"/>
      <c r="BZ33" s="431"/>
      <c r="CA33" s="336"/>
      <c r="CB33" s="343"/>
      <c r="CC33" s="343"/>
      <c r="CD33" s="341"/>
      <c r="CE33" s="431"/>
      <c r="CF33" s="341"/>
      <c r="CG33" s="341"/>
      <c r="CH33" s="341"/>
      <c r="CI33" s="338"/>
      <c r="CJ33" s="339"/>
      <c r="CK33" s="340"/>
      <c r="CL33" s="341"/>
      <c r="CM33" s="341"/>
      <c r="CN33" s="341"/>
      <c r="CO33" s="342"/>
      <c r="CP33" s="432"/>
      <c r="CQ33" s="341"/>
      <c r="CR33" s="346"/>
      <c r="CS33" s="340"/>
      <c r="CT33" s="341"/>
      <c r="CU33" s="341"/>
      <c r="CV33" s="431"/>
      <c r="CW33" s="340"/>
      <c r="CX33" s="431"/>
      <c r="CY33" s="379"/>
      <c r="CZ33" s="342"/>
      <c r="DA33" s="340"/>
      <c r="DB33" s="341"/>
      <c r="DC33" s="341"/>
      <c r="DD33" s="431"/>
      <c r="DE33" s="342"/>
      <c r="DF33" s="431"/>
      <c r="DG33" s="431"/>
      <c r="DH33" s="346"/>
      <c r="DI33" s="340"/>
      <c r="DJ33" s="341"/>
      <c r="DK33" s="341"/>
      <c r="DL33" s="431"/>
      <c r="DM33" s="340"/>
      <c r="DN33" s="341"/>
      <c r="DO33" s="431"/>
      <c r="DP33" s="346"/>
      <c r="DQ33" s="341"/>
      <c r="DR33" s="431"/>
      <c r="DS33" s="348"/>
      <c r="DT33" s="341"/>
      <c r="DU33" s="431"/>
      <c r="DV33" s="348"/>
      <c r="DW33" s="435"/>
      <c r="DX33" s="435"/>
      <c r="DY33" s="435"/>
      <c r="DZ33" s="435"/>
      <c r="EA33" s="435"/>
      <c r="EB33" s="435"/>
      <c r="EC33" s="311" t="str">
        <f>+B83</f>
        <v>L-22</v>
      </c>
      <c r="ED33" s="436"/>
      <c r="EE33" s="437">
        <f>+AN89+AN90+AN91</f>
        <v>3092</v>
      </c>
      <c r="EF33" s="314" t="str">
        <f>+B86</f>
        <v>L-23</v>
      </c>
      <c r="EG33" s="275" t="e">
        <f t="shared" si="19"/>
        <v>#DIV/0!</v>
      </c>
      <c r="EH33" s="276">
        <f>+SUM(AM86:AM88)</f>
        <v>0</v>
      </c>
      <c r="EI33" s="277">
        <f>+SUM(AJ86:AJ88)/60</f>
        <v>0</v>
      </c>
      <c r="EJ33" s="278">
        <f>+AR86</f>
        <v>0</v>
      </c>
      <c r="EK33" s="278">
        <f>+AF86</f>
        <v>0</v>
      </c>
      <c r="EL33" s="279">
        <f>+AN86+AN87+AN88</f>
        <v>0</v>
      </c>
      <c r="EM33" s="280" t="e">
        <f>+AU86</f>
        <v>#DIV/0!</v>
      </c>
      <c r="EN33" s="316"/>
      <c r="EO33" s="316"/>
      <c r="EP33" s="317"/>
      <c r="EQ33" s="318"/>
      <c r="ER33" s="311"/>
      <c r="ES33" s="319">
        <f t="shared" si="16"/>
        <v>0</v>
      </c>
      <c r="ET33" s="319">
        <f t="shared" si="8"/>
        <v>0</v>
      </c>
      <c r="EU33" s="320">
        <v>0</v>
      </c>
      <c r="EV33" s="320">
        <v>0</v>
      </c>
      <c r="EW33" s="321"/>
      <c r="EX33" s="322"/>
      <c r="EY33" s="323"/>
      <c r="EZ33" s="341">
        <f>+EY83</f>
        <v>12.03666666666668</v>
      </c>
      <c r="FA33" s="341">
        <f>+BP83</f>
        <v>14723.400000000001</v>
      </c>
      <c r="FB33" s="341">
        <f>+BQ83</f>
        <v>14001.2</v>
      </c>
    </row>
    <row r="34" spans="1:158" s="357" customFormat="1" ht="27.9" customHeight="1" x14ac:dyDescent="0.55000000000000004">
      <c r="A34" s="235"/>
      <c r="B34" s="168" t="s">
        <v>165</v>
      </c>
      <c r="C34" s="411" t="s">
        <v>127</v>
      </c>
      <c r="D34" s="170">
        <v>4170005177</v>
      </c>
      <c r="E34" s="324" t="s">
        <v>128</v>
      </c>
      <c r="F34" s="172" t="s">
        <v>129</v>
      </c>
      <c r="G34" s="173">
        <v>44163</v>
      </c>
      <c r="H34" s="174">
        <v>8</v>
      </c>
      <c r="I34" s="175">
        <v>5.1879999999999997</v>
      </c>
      <c r="J34" s="176">
        <v>22</v>
      </c>
      <c r="K34" s="176">
        <v>2</v>
      </c>
      <c r="L34" s="176">
        <v>19</v>
      </c>
      <c r="M34" s="176">
        <v>2</v>
      </c>
      <c r="N34" s="177">
        <f t="shared" si="9"/>
        <v>4.2443441938178781</v>
      </c>
      <c r="O34" s="178">
        <f>AC34/(L34+M34)</f>
        <v>12.75</v>
      </c>
      <c r="P34" s="179">
        <f t="shared" si="0"/>
        <v>5.1880534670008354</v>
      </c>
      <c r="Q34" s="180">
        <f>L34+M34</f>
        <v>21</v>
      </c>
      <c r="R34" s="180">
        <f t="shared" ref="R34:AB34" si="35">R36</f>
        <v>21</v>
      </c>
      <c r="S34" s="180">
        <f t="shared" si="35"/>
        <v>21</v>
      </c>
      <c r="T34" s="181">
        <f t="shared" si="35"/>
        <v>21</v>
      </c>
      <c r="U34" s="180">
        <f t="shared" si="35"/>
        <v>21</v>
      </c>
      <c r="V34" s="181">
        <f t="shared" si="35"/>
        <v>21</v>
      </c>
      <c r="W34" s="180">
        <f t="shared" si="35"/>
        <v>0</v>
      </c>
      <c r="X34" s="180">
        <f t="shared" si="35"/>
        <v>0</v>
      </c>
      <c r="Y34" s="180">
        <f t="shared" si="35"/>
        <v>0</v>
      </c>
      <c r="Z34" s="180">
        <f t="shared" si="35"/>
        <v>0</v>
      </c>
      <c r="AA34" s="180">
        <f t="shared" si="35"/>
        <v>0</v>
      </c>
      <c r="AB34" s="180">
        <f t="shared" si="35"/>
        <v>0</v>
      </c>
      <c r="AC34" s="423">
        <f>IF(E34="","",(Q34*8)+($Q$5-8)*Q34+($R$5-$Q$5)*R34+($S$5-$R$5)*S34+($T$5-$S$5)*T34+($U$5-$T$5)*U34+($V$5-$U$5)*V34+($W$5-$V$5)*W34+($X$5-$W$5)*X34+($Y$5-$X$5)*Y34+($Z$5-$Y$5)*Z34+($AA$5-$Z$5)*AA34+($AB$5-$AA$5)*AB34)-'[1]Short Leave'!S13</f>
        <v>267.75</v>
      </c>
      <c r="AD34" s="239">
        <f t="shared" si="10"/>
        <v>108.94799999999999</v>
      </c>
      <c r="AE34" s="239">
        <f t="shared" si="11"/>
        <v>108.94799999999999</v>
      </c>
      <c r="AF34" s="465">
        <f>IF(AE34="","",(AE34+AE35+AE36))</f>
        <v>267.75</v>
      </c>
      <c r="AG34" s="185">
        <v>5.62</v>
      </c>
      <c r="AH34" s="185">
        <v>0.3</v>
      </c>
      <c r="AI34" s="186">
        <f t="shared" si="12"/>
        <v>3.5999999999999996</v>
      </c>
      <c r="AJ34" s="187">
        <f t="shared" si="2"/>
        <v>6210.0360000000001</v>
      </c>
      <c r="AK34" s="188">
        <v>0.95</v>
      </c>
      <c r="AL34" s="189">
        <f t="shared" si="3"/>
        <v>212.98932384341637</v>
      </c>
      <c r="AM34" s="190">
        <f t="shared" si="13"/>
        <v>1104.9886120996441</v>
      </c>
      <c r="AN34" s="191">
        <v>1105</v>
      </c>
      <c r="AO34" s="241"/>
      <c r="AP34" s="242"/>
      <c r="AQ34" s="243">
        <f t="shared" si="14"/>
        <v>103.50166666666668</v>
      </c>
      <c r="AR34" s="466">
        <f>AQ34+AQ35+AQ36</f>
        <v>186.20933333333335</v>
      </c>
      <c r="AS34" s="295">
        <f t="shared" si="4"/>
        <v>1.0000103058983878</v>
      </c>
      <c r="AT34" s="296">
        <f t="shared" si="5"/>
        <v>0.95000979060346846</v>
      </c>
      <c r="AU34" s="467">
        <f>AR34/AF34</f>
        <v>0.69545969498910676</v>
      </c>
      <c r="AV34" s="197" t="s">
        <v>146</v>
      </c>
      <c r="AW34" s="191">
        <v>904</v>
      </c>
      <c r="AX34" s="198" t="s">
        <v>131</v>
      </c>
      <c r="AY34" s="246"/>
      <c r="AZ34" s="247"/>
      <c r="BA34" s="248"/>
      <c r="BB34" s="248"/>
      <c r="BC34" s="249"/>
      <c r="BD34" s="249"/>
      <c r="BE34" s="250"/>
      <c r="BF34" s="197"/>
      <c r="BG34" s="191"/>
      <c r="BH34" s="198"/>
      <c r="BI34" s="198"/>
      <c r="BJ34" s="198"/>
      <c r="BK34" s="204"/>
      <c r="BL34" s="422"/>
      <c r="BM34" s="206">
        <v>8</v>
      </c>
      <c r="BN34" s="207">
        <v>8.69</v>
      </c>
      <c r="BO34" s="468">
        <f>BP34-BQ34</f>
        <v>4089.1900000000005</v>
      </c>
      <c r="BP34" s="469">
        <f>(((BR34+BR35+BR36))-(EQ34))</f>
        <v>15261.750000000002</v>
      </c>
      <c r="BQ34" s="469">
        <f>(BS34+BS35+BS36)</f>
        <v>11172.560000000001</v>
      </c>
      <c r="BR34" s="256">
        <f t="shared" si="15"/>
        <v>6210.0360000000001</v>
      </c>
      <c r="BS34" s="257">
        <f t="shared" si="6"/>
        <v>6210.1</v>
      </c>
      <c r="BT34" s="258" t="str">
        <f t="shared" si="7"/>
        <v>118182-5832(S-03)</v>
      </c>
      <c r="BU34" s="333">
        <v>44220</v>
      </c>
      <c r="BV34" s="334"/>
      <c r="BW34" s="334"/>
      <c r="BX34" s="431"/>
      <c r="BY34" s="335"/>
      <c r="BZ34" s="431"/>
      <c r="CA34" s="336"/>
      <c r="CB34" s="343"/>
      <c r="CC34" s="343"/>
      <c r="CD34" s="341"/>
      <c r="CE34" s="431"/>
      <c r="CF34" s="341"/>
      <c r="CG34" s="341"/>
      <c r="CH34" s="341"/>
      <c r="CI34" s="338"/>
      <c r="CJ34" s="339"/>
      <c r="CK34" s="340"/>
      <c r="CL34" s="341"/>
      <c r="CM34" s="341"/>
      <c r="CN34" s="341"/>
      <c r="CO34" s="342"/>
      <c r="CP34" s="432"/>
      <c r="CQ34" s="341"/>
      <c r="CR34" s="346"/>
      <c r="CS34" s="340"/>
      <c r="CT34" s="341"/>
      <c r="CU34" s="341"/>
      <c r="CV34" s="431"/>
      <c r="CW34" s="340"/>
      <c r="CX34" s="431"/>
      <c r="CY34" s="379"/>
      <c r="CZ34" s="342"/>
      <c r="DA34" s="340"/>
      <c r="DB34" s="341"/>
      <c r="DC34" s="341"/>
      <c r="DD34" s="431"/>
      <c r="DE34" s="342"/>
      <c r="DF34" s="431"/>
      <c r="DG34" s="431"/>
      <c r="DH34" s="346"/>
      <c r="DI34" s="340"/>
      <c r="DJ34" s="341"/>
      <c r="DK34" s="341"/>
      <c r="DL34" s="431"/>
      <c r="DM34" s="340"/>
      <c r="DN34" s="341"/>
      <c r="DO34" s="431"/>
      <c r="DP34" s="346"/>
      <c r="DQ34" s="341"/>
      <c r="DR34" s="431"/>
      <c r="DS34" s="348"/>
      <c r="DT34" s="341"/>
      <c r="DU34" s="431"/>
      <c r="DV34" s="348"/>
      <c r="DW34" s="349"/>
      <c r="DX34" s="349"/>
      <c r="DY34" s="349"/>
      <c r="DZ34" s="349"/>
      <c r="EA34" s="349"/>
      <c r="EB34" s="349"/>
      <c r="EC34" s="311" t="str">
        <f>+B86</f>
        <v>L-23</v>
      </c>
      <c r="ED34" s="350"/>
      <c r="EE34" s="437">
        <f>+AN86+AN87+AN88</f>
        <v>0</v>
      </c>
      <c r="EF34" s="314" t="str">
        <f>+B89</f>
        <v>L-24</v>
      </c>
      <c r="EG34" s="275">
        <f t="shared" si="19"/>
        <v>1</v>
      </c>
      <c r="EH34" s="276">
        <f>+SUM(AM89:AM91)</f>
        <v>3480.7302231237322</v>
      </c>
      <c r="EI34" s="277">
        <f>+SUM(AJ89:AJ91)/60</f>
        <v>286</v>
      </c>
      <c r="EJ34" s="278">
        <f>+AR89</f>
        <v>254.05933333333331</v>
      </c>
      <c r="EK34" s="278">
        <f>+AF89</f>
        <v>286</v>
      </c>
      <c r="EL34" s="279">
        <f>+AN89+AN90+AN91</f>
        <v>3092</v>
      </c>
      <c r="EM34" s="280">
        <f>+AU89</f>
        <v>0.88831934731934725</v>
      </c>
      <c r="EN34" s="316"/>
      <c r="EO34" s="316"/>
      <c r="EP34" s="470">
        <f>AF34*60</f>
        <v>16065</v>
      </c>
      <c r="EQ34" s="471">
        <v>0</v>
      </c>
      <c r="ER34" s="311" t="str">
        <f>B34</f>
        <v>L-10</v>
      </c>
      <c r="ES34" s="319" t="str">
        <f t="shared" si="16"/>
        <v>H&amp;M</v>
      </c>
      <c r="ET34" s="319" t="str">
        <f t="shared" si="8"/>
        <v>118182-5832(S-03)</v>
      </c>
      <c r="EU34" s="320">
        <v>0</v>
      </c>
      <c r="EV34" s="320">
        <v>0</v>
      </c>
      <c r="EW34" s="472">
        <f>(BO34/EX34)/60</f>
        <v>3.2453888888888893</v>
      </c>
      <c r="EX34" s="473">
        <f>L34+M34</f>
        <v>21</v>
      </c>
      <c r="EY34" s="474">
        <f>EX34*EW34</f>
        <v>68.153166666666678</v>
      </c>
      <c r="EZ34" s="341" t="e">
        <f>+EY86</f>
        <v>#DIV/0!</v>
      </c>
      <c r="FA34" s="341">
        <f>+BP86</f>
        <v>0</v>
      </c>
      <c r="FB34" s="341">
        <f>+BQ86</f>
        <v>0</v>
      </c>
    </row>
    <row r="35" spans="1:158" s="357" customFormat="1" ht="27.9" customHeight="1" x14ac:dyDescent="0.55000000000000004">
      <c r="A35" s="235"/>
      <c r="B35" s="236" t="s">
        <v>165</v>
      </c>
      <c r="C35" s="411" t="s">
        <v>127</v>
      </c>
      <c r="D35" s="170">
        <v>4170005210</v>
      </c>
      <c r="E35" s="324" t="s">
        <v>133</v>
      </c>
      <c r="F35" s="172" t="s">
        <v>134</v>
      </c>
      <c r="G35" s="173">
        <v>44163</v>
      </c>
      <c r="H35" s="174">
        <v>8</v>
      </c>
      <c r="I35" s="175">
        <f>+O34-I34</f>
        <v>7.5620000000000003</v>
      </c>
      <c r="J35" s="176">
        <v>22</v>
      </c>
      <c r="K35" s="176">
        <v>2</v>
      </c>
      <c r="L35" s="176">
        <v>19</v>
      </c>
      <c r="M35" s="176">
        <v>2</v>
      </c>
      <c r="N35" s="177">
        <f t="shared" si="9"/>
        <v>0</v>
      </c>
      <c r="O35" s="237"/>
      <c r="P35" s="179">
        <f t="shared" si="0"/>
        <v>4.1457477025898077</v>
      </c>
      <c r="Q35" s="180"/>
      <c r="R35" s="180"/>
      <c r="S35" s="180"/>
      <c r="T35" s="180"/>
      <c r="U35" s="180"/>
      <c r="V35" s="180">
        <v>21</v>
      </c>
      <c r="W35" s="180"/>
      <c r="X35" s="180"/>
      <c r="Y35" s="180"/>
      <c r="Z35" s="180"/>
      <c r="AA35" s="180"/>
      <c r="AB35" s="180"/>
      <c r="AC35" s="424"/>
      <c r="AD35" s="239">
        <f t="shared" si="10"/>
        <v>158.80199999999999</v>
      </c>
      <c r="AE35" s="239">
        <f t="shared" si="11"/>
        <v>158.80199999999999</v>
      </c>
      <c r="AF35" s="475"/>
      <c r="AG35" s="185">
        <v>5.62</v>
      </c>
      <c r="AH35" s="185">
        <v>0.3</v>
      </c>
      <c r="AI35" s="186">
        <f t="shared" si="12"/>
        <v>3.5999999999999996</v>
      </c>
      <c r="AJ35" s="187">
        <f t="shared" si="2"/>
        <v>9051.7140000000018</v>
      </c>
      <c r="AK35" s="188">
        <v>0.95</v>
      </c>
      <c r="AL35" s="189">
        <f t="shared" si="3"/>
        <v>212.98932384341637</v>
      </c>
      <c r="AM35" s="190">
        <f t="shared" si="13"/>
        <v>1610.6252669039147</v>
      </c>
      <c r="AN35" s="191">
        <v>883</v>
      </c>
      <c r="AO35" s="241"/>
      <c r="AP35" s="242"/>
      <c r="AQ35" s="243">
        <f t="shared" si="14"/>
        <v>82.707666666666668</v>
      </c>
      <c r="AR35" s="476"/>
      <c r="AS35" s="295">
        <f t="shared" si="4"/>
        <v>0.54823429021288117</v>
      </c>
      <c r="AT35" s="296">
        <f t="shared" si="5"/>
        <v>0.52082257570223722</v>
      </c>
      <c r="AU35" s="477"/>
      <c r="AV35" s="197" t="s">
        <v>146</v>
      </c>
      <c r="AW35" s="191"/>
      <c r="AX35" s="198" t="s">
        <v>131</v>
      </c>
      <c r="AY35" s="246"/>
      <c r="AZ35" s="247"/>
      <c r="BA35" s="248"/>
      <c r="BB35" s="248"/>
      <c r="BC35" s="249"/>
      <c r="BD35" s="249"/>
      <c r="BE35" s="250"/>
      <c r="BF35" s="197"/>
      <c r="BG35" s="191"/>
      <c r="BH35" s="198"/>
      <c r="BI35" s="198"/>
      <c r="BJ35" s="198"/>
      <c r="BK35" s="204"/>
      <c r="BL35" s="422"/>
      <c r="BM35" s="252"/>
      <c r="BN35" s="253"/>
      <c r="BO35" s="478"/>
      <c r="BP35" s="255"/>
      <c r="BQ35" s="255"/>
      <c r="BR35" s="256">
        <f t="shared" si="15"/>
        <v>9051.7140000000018</v>
      </c>
      <c r="BS35" s="257">
        <f t="shared" si="6"/>
        <v>4962.46</v>
      </c>
      <c r="BT35" s="258" t="str">
        <f t="shared" si="7"/>
        <v>179603-5832(S-03)</v>
      </c>
      <c r="BU35" s="333">
        <v>44221</v>
      </c>
      <c r="BV35" s="334"/>
      <c r="BW35" s="334"/>
      <c r="BX35" s="431"/>
      <c r="BY35" s="335"/>
      <c r="BZ35" s="431"/>
      <c r="CA35" s="336"/>
      <c r="CB35" s="343"/>
      <c r="CC35" s="343"/>
      <c r="CD35" s="341"/>
      <c r="CE35" s="431"/>
      <c r="CF35" s="341"/>
      <c r="CG35" s="341"/>
      <c r="CH35" s="341"/>
      <c r="CI35" s="338"/>
      <c r="CJ35" s="339"/>
      <c r="CK35" s="340"/>
      <c r="CL35" s="341"/>
      <c r="CM35" s="341"/>
      <c r="CN35" s="341"/>
      <c r="CO35" s="342"/>
      <c r="CP35" s="432"/>
      <c r="CQ35" s="341"/>
      <c r="CR35" s="346"/>
      <c r="CS35" s="340"/>
      <c r="CT35" s="341"/>
      <c r="CU35" s="341"/>
      <c r="CV35" s="431"/>
      <c r="CW35" s="340"/>
      <c r="CX35" s="431"/>
      <c r="CY35" s="379"/>
      <c r="CZ35" s="342"/>
      <c r="DA35" s="340"/>
      <c r="DB35" s="341"/>
      <c r="DC35" s="341"/>
      <c r="DD35" s="431"/>
      <c r="DE35" s="342"/>
      <c r="DF35" s="431"/>
      <c r="DG35" s="431"/>
      <c r="DH35" s="346"/>
      <c r="DI35" s="340"/>
      <c r="DJ35" s="341"/>
      <c r="DK35" s="341"/>
      <c r="DL35" s="431"/>
      <c r="DM35" s="340"/>
      <c r="DN35" s="341"/>
      <c r="DO35" s="431"/>
      <c r="DP35" s="346"/>
      <c r="DQ35" s="341"/>
      <c r="DR35" s="431"/>
      <c r="DS35" s="348"/>
      <c r="DT35" s="341"/>
      <c r="DU35" s="431"/>
      <c r="DV35" s="348"/>
      <c r="DW35" s="409"/>
      <c r="DX35" s="409"/>
      <c r="DY35" s="409"/>
      <c r="DZ35" s="409"/>
      <c r="EA35" s="409"/>
      <c r="EB35" s="409"/>
      <c r="EC35" s="311" t="str">
        <f>+B89</f>
        <v>L-24</v>
      </c>
      <c r="ED35" s="312"/>
      <c r="EE35" s="437">
        <f>+AN89+AN90+AN91</f>
        <v>3092</v>
      </c>
      <c r="EF35" s="314" t="str">
        <f>+B92</f>
        <v>L-25</v>
      </c>
      <c r="EG35" s="275">
        <f t="shared" si="19"/>
        <v>0.90000000000000013</v>
      </c>
      <c r="EH35" s="276">
        <f>+SUM(AM92:AM94)</f>
        <v>2256.3894523326576</v>
      </c>
      <c r="EI35" s="277">
        <f>+SUM(AJ92:AJ94)/60</f>
        <v>185.40000000000003</v>
      </c>
      <c r="EJ35" s="278">
        <f>+AR92</f>
        <v>157.67783333333333</v>
      </c>
      <c r="EK35" s="278">
        <f>+AF92</f>
        <v>206</v>
      </c>
      <c r="EL35" s="279">
        <f>+AN92+AN93+AN94</f>
        <v>1919</v>
      </c>
      <c r="EM35" s="280">
        <f>+AU92</f>
        <v>0.76542637540453073</v>
      </c>
      <c r="EN35" s="316"/>
      <c r="EO35" s="316"/>
      <c r="EP35" s="352"/>
      <c r="EQ35" s="353"/>
      <c r="ER35" s="311"/>
      <c r="ES35" s="319" t="str">
        <f t="shared" si="16"/>
        <v>H&amp;M</v>
      </c>
      <c r="ET35" s="319" t="str">
        <f t="shared" si="8"/>
        <v>179603-5832(S-03)</v>
      </c>
      <c r="EU35" s="320">
        <v>0</v>
      </c>
      <c r="EV35" s="320">
        <v>0</v>
      </c>
      <c r="EW35" s="354"/>
      <c r="EX35" s="355"/>
      <c r="EY35" s="356"/>
      <c r="EZ35" s="341">
        <f>+EY89</f>
        <v>31.940666666666672</v>
      </c>
      <c r="FA35" s="341">
        <f>+BP89</f>
        <v>17160</v>
      </c>
      <c r="FB35" s="341">
        <f>+BQ89</f>
        <v>15243.56</v>
      </c>
    </row>
    <row r="36" spans="1:158" s="357" customFormat="1" ht="27" hidden="1" customHeight="1" x14ac:dyDescent="0.55000000000000004">
      <c r="A36" s="235"/>
      <c r="B36" s="289" t="s">
        <v>165</v>
      </c>
      <c r="C36" s="411"/>
      <c r="D36" s="170"/>
      <c r="E36" s="324"/>
      <c r="F36" s="172"/>
      <c r="G36" s="173"/>
      <c r="H36" s="174">
        <v>8</v>
      </c>
      <c r="I36" s="175"/>
      <c r="J36" s="176"/>
      <c r="K36" s="176"/>
      <c r="L36" s="176"/>
      <c r="M36" s="176"/>
      <c r="N36" s="177" t="str">
        <f t="shared" si="9"/>
        <v/>
      </c>
      <c r="O36" s="290"/>
      <c r="P36" s="179" t="str">
        <f t="shared" si="0"/>
        <v/>
      </c>
      <c r="Q36" s="291"/>
      <c r="R36" s="291">
        <f t="shared" ref="R36:AB36" si="36">IF($Q$7&gt;0,(Q34-Q35))</f>
        <v>21</v>
      </c>
      <c r="S36" s="291">
        <f t="shared" si="36"/>
        <v>21</v>
      </c>
      <c r="T36" s="291">
        <f t="shared" si="36"/>
        <v>21</v>
      </c>
      <c r="U36" s="291">
        <f t="shared" si="36"/>
        <v>21</v>
      </c>
      <c r="V36" s="291">
        <f t="shared" si="36"/>
        <v>21</v>
      </c>
      <c r="W36" s="291">
        <f t="shared" si="36"/>
        <v>0</v>
      </c>
      <c r="X36" s="291">
        <f t="shared" si="36"/>
        <v>0</v>
      </c>
      <c r="Y36" s="291">
        <f t="shared" si="36"/>
        <v>0</v>
      </c>
      <c r="Z36" s="291">
        <f t="shared" si="36"/>
        <v>0</v>
      </c>
      <c r="AA36" s="291">
        <f t="shared" si="36"/>
        <v>0</v>
      </c>
      <c r="AB36" s="291">
        <f t="shared" si="36"/>
        <v>0</v>
      </c>
      <c r="AC36" s="426"/>
      <c r="AD36" s="239" t="str">
        <f t="shared" si="10"/>
        <v/>
      </c>
      <c r="AE36" s="239">
        <f t="shared" si="11"/>
        <v>0</v>
      </c>
      <c r="AF36" s="479"/>
      <c r="AG36" s="185"/>
      <c r="AH36" s="185"/>
      <c r="AI36" s="186">
        <f t="shared" si="12"/>
        <v>0</v>
      </c>
      <c r="AJ36" s="187" t="str">
        <f t="shared" si="2"/>
        <v/>
      </c>
      <c r="AK36" s="188"/>
      <c r="AL36" s="189" t="str">
        <f t="shared" si="3"/>
        <v/>
      </c>
      <c r="AM36" s="190" t="str">
        <f t="shared" si="13"/>
        <v/>
      </c>
      <c r="AN36" s="191"/>
      <c r="AO36" s="241"/>
      <c r="AP36" s="434"/>
      <c r="AQ36" s="243">
        <f t="shared" si="14"/>
        <v>0</v>
      </c>
      <c r="AR36" s="480"/>
      <c r="AS36" s="295" t="str">
        <f t="shared" si="4"/>
        <v/>
      </c>
      <c r="AT36" s="296" t="str">
        <f t="shared" si="5"/>
        <v/>
      </c>
      <c r="AU36" s="481"/>
      <c r="AV36" s="197" t="s">
        <v>146</v>
      </c>
      <c r="AW36" s="191"/>
      <c r="AX36" s="198"/>
      <c r="AY36" s="246"/>
      <c r="AZ36" s="247"/>
      <c r="BA36" s="248"/>
      <c r="BB36" s="248"/>
      <c r="BC36" s="249"/>
      <c r="BD36" s="249"/>
      <c r="BE36" s="250"/>
      <c r="BF36" s="197"/>
      <c r="BG36" s="191"/>
      <c r="BH36" s="198"/>
      <c r="BI36" s="198"/>
      <c r="BJ36" s="198"/>
      <c r="BK36" s="204"/>
      <c r="BL36" s="422"/>
      <c r="BM36" s="298"/>
      <c r="BN36" s="299"/>
      <c r="BO36" s="482"/>
      <c r="BP36" s="301"/>
      <c r="BQ36" s="301"/>
      <c r="BR36" s="256" t="b">
        <f t="shared" si="15"/>
        <v>0</v>
      </c>
      <c r="BS36" s="257">
        <f t="shared" si="6"/>
        <v>0</v>
      </c>
      <c r="BT36" s="258" t="str">
        <f t="shared" si="7"/>
        <v/>
      </c>
      <c r="BU36" s="333">
        <v>44222</v>
      </c>
      <c r="BV36" s="334"/>
      <c r="BW36" s="334"/>
      <c r="BX36" s="431"/>
      <c r="BY36" s="335"/>
      <c r="BZ36" s="431"/>
      <c r="CA36" s="336"/>
      <c r="CB36" s="343"/>
      <c r="CC36" s="343"/>
      <c r="CD36" s="341"/>
      <c r="CE36" s="431"/>
      <c r="CF36" s="341"/>
      <c r="CG36" s="341"/>
      <c r="CH36" s="341"/>
      <c r="CI36" s="338"/>
      <c r="CJ36" s="339"/>
      <c r="CK36" s="340"/>
      <c r="CL36" s="341"/>
      <c r="CM36" s="341"/>
      <c r="CN36" s="341"/>
      <c r="CO36" s="342"/>
      <c r="CP36" s="432"/>
      <c r="CQ36" s="341"/>
      <c r="CR36" s="346"/>
      <c r="CS36" s="340"/>
      <c r="CT36" s="341"/>
      <c r="CU36" s="341"/>
      <c r="CV36" s="431"/>
      <c r="CW36" s="340"/>
      <c r="CX36" s="431"/>
      <c r="CY36" s="379"/>
      <c r="CZ36" s="342"/>
      <c r="DA36" s="340"/>
      <c r="DB36" s="341"/>
      <c r="DC36" s="341"/>
      <c r="DD36" s="431"/>
      <c r="DE36" s="342"/>
      <c r="DF36" s="431"/>
      <c r="DG36" s="431"/>
      <c r="DH36" s="346"/>
      <c r="DI36" s="340"/>
      <c r="DJ36" s="341"/>
      <c r="DK36" s="341"/>
      <c r="DL36" s="431"/>
      <c r="DM36" s="340"/>
      <c r="DN36" s="341"/>
      <c r="DO36" s="431"/>
      <c r="DP36" s="346"/>
      <c r="DQ36" s="341"/>
      <c r="DR36" s="431"/>
      <c r="DS36" s="348"/>
      <c r="DT36" s="341"/>
      <c r="DU36" s="431"/>
      <c r="DV36" s="348"/>
      <c r="DW36" s="435"/>
      <c r="DX36" s="435"/>
      <c r="DY36" s="435"/>
      <c r="DZ36" s="435"/>
      <c r="EA36" s="435"/>
      <c r="EB36" s="435"/>
      <c r="EC36" s="311" t="str">
        <f>+B92</f>
        <v>L-25</v>
      </c>
      <c r="ED36" s="436"/>
      <c r="EE36" s="437">
        <f>+AN92+AN93+AN94</f>
        <v>1919</v>
      </c>
      <c r="EF36" s="314" t="str">
        <f>+B95</f>
        <v>L-26</v>
      </c>
      <c r="EG36" s="275">
        <f t="shared" si="19"/>
        <v>0.90000000000000013</v>
      </c>
      <c r="EH36" s="276">
        <f>+SUM(AM95:AM97)</f>
        <v>1566.3286004056797</v>
      </c>
      <c r="EI36" s="277">
        <f>+SUM(AJ95:AJ97)/60</f>
        <v>128.70000000000002</v>
      </c>
      <c r="EJ36" s="278">
        <f>+AR95</f>
        <v>84.220833333333331</v>
      </c>
      <c r="EK36" s="278">
        <f>+AF95</f>
        <v>143</v>
      </c>
      <c r="EL36" s="279">
        <f>+AN95+AN96+AN97</f>
        <v>1025</v>
      </c>
      <c r="EM36" s="280">
        <f>+AU95</f>
        <v>0.58895687645687644</v>
      </c>
      <c r="EN36" s="316"/>
      <c r="EO36" s="316"/>
      <c r="EP36" s="317"/>
      <c r="EQ36" s="318"/>
      <c r="ER36" s="311"/>
      <c r="ES36" s="319">
        <f t="shared" si="16"/>
        <v>0</v>
      </c>
      <c r="ET36" s="319">
        <f t="shared" si="8"/>
        <v>0</v>
      </c>
      <c r="EU36" s="320">
        <v>0</v>
      </c>
      <c r="EV36" s="320">
        <v>0</v>
      </c>
      <c r="EW36" s="321"/>
      <c r="EX36" s="322"/>
      <c r="EY36" s="323"/>
      <c r="EZ36" s="341">
        <f>+EY92</f>
        <v>27.722166666666691</v>
      </c>
      <c r="FA36" s="341">
        <f>+BP92</f>
        <v>11124.000000000002</v>
      </c>
      <c r="FB36" s="341">
        <f>+BQ92</f>
        <v>9460.67</v>
      </c>
    </row>
    <row r="37" spans="1:158" s="357" customFormat="1" ht="27" hidden="1" customHeight="1" x14ac:dyDescent="0.55000000000000004">
      <c r="A37" s="235"/>
      <c r="B37" s="168"/>
      <c r="C37" s="169"/>
      <c r="D37" s="170"/>
      <c r="E37" s="324"/>
      <c r="F37" s="172"/>
      <c r="G37" s="173"/>
      <c r="H37" s="174">
        <v>8</v>
      </c>
      <c r="I37" s="175"/>
      <c r="J37" s="176"/>
      <c r="K37" s="176"/>
      <c r="L37" s="176"/>
      <c r="M37" s="176"/>
      <c r="N37" s="177" t="str">
        <f t="shared" si="9"/>
        <v/>
      </c>
      <c r="O37" s="178"/>
      <c r="P37" s="179" t="str">
        <f t="shared" si="0"/>
        <v/>
      </c>
      <c r="Q37" s="180">
        <f>L37+M37</f>
        <v>0</v>
      </c>
      <c r="R37" s="180">
        <f t="shared" ref="R37:AB37" si="37">R39</f>
        <v>0</v>
      </c>
      <c r="S37" s="180">
        <f t="shared" si="37"/>
        <v>0</v>
      </c>
      <c r="T37" s="181">
        <f t="shared" si="37"/>
        <v>0</v>
      </c>
      <c r="U37" s="180">
        <f t="shared" si="37"/>
        <v>0</v>
      </c>
      <c r="V37" s="181">
        <f t="shared" si="37"/>
        <v>0</v>
      </c>
      <c r="W37" s="180">
        <f t="shared" si="37"/>
        <v>0</v>
      </c>
      <c r="X37" s="180">
        <f t="shared" si="37"/>
        <v>0</v>
      </c>
      <c r="Y37" s="180">
        <f t="shared" si="37"/>
        <v>0</v>
      </c>
      <c r="Z37" s="180">
        <f t="shared" si="37"/>
        <v>0</v>
      </c>
      <c r="AA37" s="180">
        <f t="shared" si="37"/>
        <v>0</v>
      </c>
      <c r="AB37" s="180">
        <f t="shared" si="37"/>
        <v>0</v>
      </c>
      <c r="AC37" s="423" t="str">
        <f>IF(E37="","",(Q37*8)+($Q$5-8)*Q37+($R$5-$Q$5)*R37+($S$5-$R$5)*S37+($T$5-$S$5)*T37+($U$5-$T$5)*U37+($V$5-$U$5)*V37+($W$5-$V$5)*W37+($X$5-$W$5)*X37+($Y$5-$X$5)*Y37+($Z$5-$Y$5)*Z37+($AA$5-$Z$5)*AA37+($AB$5-$AA$5)*AB37)</f>
        <v/>
      </c>
      <c r="AD37" s="239" t="str">
        <f t="shared" si="10"/>
        <v/>
      </c>
      <c r="AE37" s="239">
        <f t="shared" si="11"/>
        <v>0</v>
      </c>
      <c r="AF37" s="465">
        <f>IF(AE37="","",(AE37+AE38+AE39))</f>
        <v>0</v>
      </c>
      <c r="AG37" s="185"/>
      <c r="AH37" s="185"/>
      <c r="AI37" s="186">
        <f t="shared" si="12"/>
        <v>0</v>
      </c>
      <c r="AJ37" s="187" t="str">
        <f t="shared" si="2"/>
        <v/>
      </c>
      <c r="AK37" s="188"/>
      <c r="AL37" s="189" t="str">
        <f t="shared" si="3"/>
        <v/>
      </c>
      <c r="AM37" s="190" t="str">
        <f t="shared" si="13"/>
        <v/>
      </c>
      <c r="AN37" s="191"/>
      <c r="AO37" s="241"/>
      <c r="AP37" s="242"/>
      <c r="AQ37" s="243">
        <f t="shared" si="14"/>
        <v>0</v>
      </c>
      <c r="AR37" s="466">
        <f>AQ37+AQ38+AQ39</f>
        <v>0</v>
      </c>
      <c r="AS37" s="194" t="str">
        <f t="shared" si="4"/>
        <v/>
      </c>
      <c r="AT37" s="195" t="str">
        <f t="shared" si="5"/>
        <v/>
      </c>
      <c r="AU37" s="467" t="e">
        <f>AR37/AF37</f>
        <v>#DIV/0!</v>
      </c>
      <c r="AV37" s="197"/>
      <c r="AW37" s="191"/>
      <c r="AX37" s="360"/>
      <c r="AY37" s="246"/>
      <c r="AZ37" s="247"/>
      <c r="BA37" s="248"/>
      <c r="BB37" s="248"/>
      <c r="BC37" s="249"/>
      <c r="BD37" s="249"/>
      <c r="BE37" s="250"/>
      <c r="BF37" s="197"/>
      <c r="BG37" s="191"/>
      <c r="BH37" s="198"/>
      <c r="BI37" s="198"/>
      <c r="BJ37" s="198"/>
      <c r="BK37" s="204"/>
      <c r="BL37" s="422"/>
      <c r="BM37" s="206"/>
      <c r="BN37" s="207"/>
      <c r="BO37" s="468">
        <f>BP37-BQ37</f>
        <v>0</v>
      </c>
      <c r="BP37" s="469">
        <f>(((BR37+BR38+BR39))-(EQ37))</f>
        <v>0</v>
      </c>
      <c r="BQ37" s="469">
        <f>(BS37+BS38+BS39)</f>
        <v>0</v>
      </c>
      <c r="BR37" s="256" t="b">
        <f t="shared" si="15"/>
        <v>0</v>
      </c>
      <c r="BS37" s="257">
        <f>AN37*AG37</f>
        <v>0</v>
      </c>
      <c r="BT37" s="258" t="str">
        <f t="shared" si="7"/>
        <v/>
      </c>
      <c r="BU37" s="333">
        <v>44223</v>
      </c>
      <c r="BV37" s="334"/>
      <c r="BW37" s="334"/>
      <c r="BX37" s="431"/>
      <c r="BY37" s="335"/>
      <c r="BZ37" s="431"/>
      <c r="CA37" s="336"/>
      <c r="CB37" s="343"/>
      <c r="CC37" s="343"/>
      <c r="CD37" s="341"/>
      <c r="CE37" s="431"/>
      <c r="CF37" s="341"/>
      <c r="CG37" s="341"/>
      <c r="CH37" s="341"/>
      <c r="CI37" s="338"/>
      <c r="CJ37" s="339"/>
      <c r="CK37" s="340"/>
      <c r="CL37" s="341"/>
      <c r="CM37" s="341"/>
      <c r="CN37" s="341"/>
      <c r="CO37" s="342"/>
      <c r="CP37" s="432"/>
      <c r="CQ37" s="341"/>
      <c r="CR37" s="346"/>
      <c r="CS37" s="340"/>
      <c r="CT37" s="341"/>
      <c r="CU37" s="341"/>
      <c r="CV37" s="431"/>
      <c r="CW37" s="340"/>
      <c r="CX37" s="431"/>
      <c r="CY37" s="379"/>
      <c r="CZ37" s="342"/>
      <c r="DA37" s="340"/>
      <c r="DB37" s="341"/>
      <c r="DC37" s="341"/>
      <c r="DD37" s="431"/>
      <c r="DE37" s="342"/>
      <c r="DF37" s="431"/>
      <c r="DG37" s="431"/>
      <c r="DH37" s="346"/>
      <c r="DI37" s="340"/>
      <c r="DJ37" s="341"/>
      <c r="DK37" s="341"/>
      <c r="DL37" s="431"/>
      <c r="DM37" s="340"/>
      <c r="DN37" s="341"/>
      <c r="DO37" s="431"/>
      <c r="DP37" s="346"/>
      <c r="DQ37" s="341"/>
      <c r="DR37" s="431"/>
      <c r="DS37" s="348"/>
      <c r="DT37" s="341"/>
      <c r="DU37" s="431"/>
      <c r="DV37" s="348"/>
      <c r="DW37" s="349"/>
      <c r="DX37" s="349"/>
      <c r="DY37" s="349"/>
      <c r="DZ37" s="349"/>
      <c r="EA37" s="349"/>
      <c r="EB37" s="349"/>
      <c r="EC37" s="311" t="str">
        <f>+B95</f>
        <v>L-26</v>
      </c>
      <c r="ED37" s="350"/>
      <c r="EE37" s="437">
        <f>+AN89+AN90+AN91</f>
        <v>3092</v>
      </c>
      <c r="EF37" s="314" t="str">
        <f>+B98</f>
        <v>L-27</v>
      </c>
      <c r="EG37" s="275">
        <f t="shared" si="19"/>
        <v>1</v>
      </c>
      <c r="EH37" s="276">
        <f>+SUM(AM98:AM100)</f>
        <v>2553.1914893617022</v>
      </c>
      <c r="EI37" s="277">
        <f>+SUM(AJ98:AJ100)/60</f>
        <v>200</v>
      </c>
      <c r="EJ37" s="278">
        <f>+AR98</f>
        <v>164.26499999999999</v>
      </c>
      <c r="EK37" s="278">
        <f>+AF98</f>
        <v>200</v>
      </c>
      <c r="EL37" s="279">
        <f>+AN98+AN99+AN100</f>
        <v>2097</v>
      </c>
      <c r="EM37" s="280">
        <f>+AU98</f>
        <v>0.82132499999999997</v>
      </c>
      <c r="EN37" s="316"/>
      <c r="EO37" s="316"/>
      <c r="EP37" s="470">
        <f>AF37*60</f>
        <v>0</v>
      </c>
      <c r="EQ37" s="471">
        <v>0</v>
      </c>
      <c r="ER37" s="311">
        <f>B37</f>
        <v>0</v>
      </c>
      <c r="ES37" s="319">
        <f t="shared" si="16"/>
        <v>0</v>
      </c>
      <c r="ET37" s="319">
        <f t="shared" si="8"/>
        <v>0</v>
      </c>
      <c r="EU37" s="320">
        <v>0</v>
      </c>
      <c r="EV37" s="320">
        <v>0</v>
      </c>
      <c r="EW37" s="472" t="e">
        <f>(BO37/EX37)/60</f>
        <v>#DIV/0!</v>
      </c>
      <c r="EX37" s="473">
        <f>L37+M37</f>
        <v>0</v>
      </c>
      <c r="EY37" s="474" t="e">
        <f>EX37*EW37</f>
        <v>#DIV/0!</v>
      </c>
      <c r="EZ37" s="341">
        <f>+EY95</f>
        <v>44.479166666666679</v>
      </c>
      <c r="FA37" s="341">
        <f>+BP95</f>
        <v>7722.0000000000009</v>
      </c>
      <c r="FB37" s="341">
        <f>+BQ95</f>
        <v>5053.25</v>
      </c>
    </row>
    <row r="38" spans="1:158" s="357" customFormat="1" ht="27" hidden="1" customHeight="1" x14ac:dyDescent="0.55000000000000004">
      <c r="A38" s="235"/>
      <c r="B38" s="236"/>
      <c r="C38" s="169"/>
      <c r="D38" s="483"/>
      <c r="E38" s="324"/>
      <c r="F38" s="172"/>
      <c r="G38" s="173"/>
      <c r="H38" s="174">
        <v>8</v>
      </c>
      <c r="I38" s="175"/>
      <c r="J38" s="176"/>
      <c r="K38" s="176"/>
      <c r="L38" s="176"/>
      <c r="M38" s="176"/>
      <c r="N38" s="177" t="str">
        <f t="shared" si="9"/>
        <v/>
      </c>
      <c r="O38" s="237"/>
      <c r="P38" s="179" t="str">
        <f t="shared" si="0"/>
        <v/>
      </c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424"/>
      <c r="AD38" s="239" t="str">
        <f t="shared" si="10"/>
        <v/>
      </c>
      <c r="AE38" s="239">
        <f t="shared" si="11"/>
        <v>0</v>
      </c>
      <c r="AF38" s="475"/>
      <c r="AG38" s="185"/>
      <c r="AH38" s="185"/>
      <c r="AI38" s="186">
        <f t="shared" si="12"/>
        <v>0</v>
      </c>
      <c r="AJ38" s="187" t="str">
        <f t="shared" si="2"/>
        <v/>
      </c>
      <c r="AK38" s="188"/>
      <c r="AL38" s="189" t="str">
        <f t="shared" si="3"/>
        <v/>
      </c>
      <c r="AM38" s="190" t="str">
        <f t="shared" si="13"/>
        <v/>
      </c>
      <c r="AN38" s="191"/>
      <c r="AO38" s="241"/>
      <c r="AP38" s="242"/>
      <c r="AQ38" s="243">
        <f t="shared" si="14"/>
        <v>0</v>
      </c>
      <c r="AR38" s="476"/>
      <c r="AS38" s="194" t="str">
        <f t="shared" si="4"/>
        <v/>
      </c>
      <c r="AT38" s="195" t="str">
        <f t="shared" si="5"/>
        <v/>
      </c>
      <c r="AU38" s="477"/>
      <c r="AV38" s="197"/>
      <c r="AW38" s="191"/>
      <c r="AX38" s="360"/>
      <c r="AY38" s="246"/>
      <c r="AZ38" s="247"/>
      <c r="BA38" s="248"/>
      <c r="BB38" s="248"/>
      <c r="BC38" s="249"/>
      <c r="BD38" s="249"/>
      <c r="BE38" s="250"/>
      <c r="BF38" s="197"/>
      <c r="BG38" s="191"/>
      <c r="BH38" s="198"/>
      <c r="BI38" s="198"/>
      <c r="BJ38" s="198"/>
      <c r="BK38" s="204"/>
      <c r="BL38" s="422"/>
      <c r="BM38" s="252"/>
      <c r="BN38" s="253"/>
      <c r="BO38" s="478"/>
      <c r="BP38" s="255"/>
      <c r="BQ38" s="255"/>
      <c r="BR38" s="256" t="b">
        <f t="shared" si="15"/>
        <v>0</v>
      </c>
      <c r="BS38" s="257">
        <f t="shared" si="6"/>
        <v>0</v>
      </c>
      <c r="BT38" s="258" t="str">
        <f t="shared" si="7"/>
        <v/>
      </c>
      <c r="BU38" s="333">
        <v>44224</v>
      </c>
      <c r="BV38" s="334"/>
      <c r="BW38" s="334"/>
      <c r="BX38" s="431"/>
      <c r="BY38" s="335"/>
      <c r="BZ38" s="431"/>
      <c r="CA38" s="336"/>
      <c r="CB38" s="343"/>
      <c r="CC38" s="343"/>
      <c r="CD38" s="341"/>
      <c r="CE38" s="431"/>
      <c r="CF38" s="341"/>
      <c r="CG38" s="341"/>
      <c r="CH38" s="341"/>
      <c r="CI38" s="338"/>
      <c r="CJ38" s="339"/>
      <c r="CK38" s="340"/>
      <c r="CL38" s="341"/>
      <c r="CM38" s="341"/>
      <c r="CN38" s="341"/>
      <c r="CO38" s="342"/>
      <c r="CP38" s="432"/>
      <c r="CQ38" s="341"/>
      <c r="CR38" s="346"/>
      <c r="CS38" s="340"/>
      <c r="CT38" s="341"/>
      <c r="CU38" s="341"/>
      <c r="CV38" s="431"/>
      <c r="CW38" s="340"/>
      <c r="CX38" s="431"/>
      <c r="CY38" s="379"/>
      <c r="CZ38" s="342"/>
      <c r="DA38" s="340"/>
      <c r="DB38" s="341"/>
      <c r="DC38" s="341"/>
      <c r="DD38" s="431"/>
      <c r="DE38" s="342"/>
      <c r="DF38" s="431"/>
      <c r="DG38" s="431"/>
      <c r="DH38" s="346"/>
      <c r="DI38" s="340"/>
      <c r="DJ38" s="341"/>
      <c r="DK38" s="341"/>
      <c r="DL38" s="431"/>
      <c r="DM38" s="340"/>
      <c r="DN38" s="341"/>
      <c r="DO38" s="431"/>
      <c r="DP38" s="346"/>
      <c r="DQ38" s="341"/>
      <c r="DR38" s="431"/>
      <c r="DS38" s="348"/>
      <c r="DT38" s="341"/>
      <c r="DU38" s="431"/>
      <c r="DV38" s="348"/>
      <c r="DW38" s="409"/>
      <c r="DX38" s="409"/>
      <c r="DY38" s="409"/>
      <c r="DZ38" s="409"/>
      <c r="EA38" s="409"/>
      <c r="EB38" s="409"/>
      <c r="EC38" s="311" t="str">
        <f>+B98</f>
        <v>L-27</v>
      </c>
      <c r="ED38" s="312"/>
      <c r="EE38" s="437">
        <f>+AN92+AN93+AN94</f>
        <v>1919</v>
      </c>
      <c r="EF38" s="314" t="str">
        <f>+B101</f>
        <v>L-28</v>
      </c>
      <c r="EG38" s="275">
        <f t="shared" si="19"/>
        <v>0.6</v>
      </c>
      <c r="EH38" s="276">
        <f>+SUM(AM101:AM103)</f>
        <v>1504.8231511254021</v>
      </c>
      <c r="EI38" s="277">
        <f>+SUM(AJ101:AJ103)/60</f>
        <v>156</v>
      </c>
      <c r="EJ38" s="278">
        <f>+AR101</f>
        <v>70.907999999999987</v>
      </c>
      <c r="EK38" s="278">
        <f>+AF101</f>
        <v>260</v>
      </c>
      <c r="EL38" s="279">
        <f>+AN101+AN102+AN103</f>
        <v>684</v>
      </c>
      <c r="EM38" s="280">
        <f>+AU101</f>
        <v>0.27272307692307685</v>
      </c>
      <c r="EN38" s="316"/>
      <c r="EO38" s="316"/>
      <c r="EP38" s="352"/>
      <c r="EQ38" s="353"/>
      <c r="ER38" s="311"/>
      <c r="ES38" s="319">
        <f t="shared" si="16"/>
        <v>0</v>
      </c>
      <c r="ET38" s="319">
        <f t="shared" si="8"/>
        <v>0</v>
      </c>
      <c r="EU38" s="320">
        <v>0</v>
      </c>
      <c r="EV38" s="320">
        <v>0</v>
      </c>
      <c r="EW38" s="354"/>
      <c r="EX38" s="355"/>
      <c r="EY38" s="356"/>
      <c r="EZ38" s="341">
        <f>+EY98</f>
        <v>35.735000000000007</v>
      </c>
      <c r="FA38" s="341">
        <f>+BP98</f>
        <v>12000</v>
      </c>
      <c r="FB38" s="341">
        <f>+BQ98</f>
        <v>9855.9</v>
      </c>
    </row>
    <row r="39" spans="1:158" s="357" customFormat="1" ht="27" hidden="1" customHeight="1" x14ac:dyDescent="0.55000000000000004">
      <c r="A39" s="235"/>
      <c r="B39" s="289"/>
      <c r="C39" s="169"/>
      <c r="D39" s="483"/>
      <c r="E39" s="484"/>
      <c r="F39" s="172"/>
      <c r="G39" s="173"/>
      <c r="H39" s="174">
        <v>8</v>
      </c>
      <c r="I39" s="175"/>
      <c r="J39" s="176"/>
      <c r="K39" s="176"/>
      <c r="L39" s="176"/>
      <c r="M39" s="176"/>
      <c r="N39" s="177" t="str">
        <f t="shared" si="9"/>
        <v/>
      </c>
      <c r="O39" s="485"/>
      <c r="P39" s="179" t="str">
        <f t="shared" si="0"/>
        <v/>
      </c>
      <c r="Q39" s="291"/>
      <c r="R39" s="291">
        <f t="shared" ref="R39:AB39" si="38">IF($Q$7&gt;0,(Q37-Q38))</f>
        <v>0</v>
      </c>
      <c r="S39" s="291">
        <f t="shared" si="38"/>
        <v>0</v>
      </c>
      <c r="T39" s="291">
        <f t="shared" si="38"/>
        <v>0</v>
      </c>
      <c r="U39" s="291">
        <f t="shared" si="38"/>
        <v>0</v>
      </c>
      <c r="V39" s="291">
        <f t="shared" si="38"/>
        <v>0</v>
      </c>
      <c r="W39" s="291">
        <f t="shared" si="38"/>
        <v>0</v>
      </c>
      <c r="X39" s="291">
        <f t="shared" si="38"/>
        <v>0</v>
      </c>
      <c r="Y39" s="291">
        <f t="shared" si="38"/>
        <v>0</v>
      </c>
      <c r="Z39" s="291">
        <f t="shared" si="38"/>
        <v>0</v>
      </c>
      <c r="AA39" s="291">
        <f t="shared" si="38"/>
        <v>0</v>
      </c>
      <c r="AB39" s="291">
        <f t="shared" si="38"/>
        <v>0</v>
      </c>
      <c r="AC39" s="486"/>
      <c r="AD39" s="239" t="str">
        <f t="shared" si="10"/>
        <v/>
      </c>
      <c r="AE39" s="239">
        <f t="shared" si="11"/>
        <v>0</v>
      </c>
      <c r="AF39" s="487"/>
      <c r="AG39" s="185"/>
      <c r="AH39" s="185"/>
      <c r="AI39" s="186">
        <f t="shared" si="12"/>
        <v>0</v>
      </c>
      <c r="AJ39" s="187" t="str">
        <f t="shared" si="2"/>
        <v/>
      </c>
      <c r="AK39" s="188"/>
      <c r="AL39" s="189" t="str">
        <f t="shared" si="3"/>
        <v/>
      </c>
      <c r="AM39" s="190" t="str">
        <f t="shared" si="13"/>
        <v/>
      </c>
      <c r="AN39" s="191"/>
      <c r="AO39" s="241"/>
      <c r="AP39" s="242"/>
      <c r="AQ39" s="243">
        <f t="shared" si="14"/>
        <v>0</v>
      </c>
      <c r="AR39" s="488"/>
      <c r="AS39" s="194" t="str">
        <f t="shared" si="4"/>
        <v/>
      </c>
      <c r="AT39" s="195" t="str">
        <f t="shared" si="5"/>
        <v/>
      </c>
      <c r="AU39" s="489"/>
      <c r="AV39" s="197"/>
      <c r="AW39" s="191"/>
      <c r="AX39" s="490"/>
      <c r="AY39" s="491"/>
      <c r="AZ39" s="492"/>
      <c r="BA39" s="493"/>
      <c r="BB39" s="493"/>
      <c r="BC39" s="494"/>
      <c r="BD39" s="249"/>
      <c r="BE39" s="250"/>
      <c r="BF39" s="197"/>
      <c r="BG39" s="191"/>
      <c r="BH39" s="490"/>
      <c r="BI39" s="490"/>
      <c r="BJ39" s="490"/>
      <c r="BK39" s="495"/>
      <c r="BL39" s="422"/>
      <c r="BM39" s="496"/>
      <c r="BN39" s="497"/>
      <c r="BO39" s="478"/>
      <c r="BP39" s="255"/>
      <c r="BQ39" s="255"/>
      <c r="BR39" s="256" t="b">
        <f t="shared" si="15"/>
        <v>0</v>
      </c>
      <c r="BS39" s="257">
        <f t="shared" si="6"/>
        <v>0</v>
      </c>
      <c r="BT39" s="258" t="str">
        <f t="shared" si="7"/>
        <v/>
      </c>
      <c r="BU39" s="333">
        <v>44225</v>
      </c>
      <c r="BV39" s="334"/>
      <c r="BW39" s="334"/>
      <c r="BX39" s="431"/>
      <c r="BY39" s="335"/>
      <c r="BZ39" s="431"/>
      <c r="CA39" s="336"/>
      <c r="CB39" s="343"/>
      <c r="CC39" s="343"/>
      <c r="CD39" s="341"/>
      <c r="CE39" s="431"/>
      <c r="CF39" s="341"/>
      <c r="CG39" s="341"/>
      <c r="CH39" s="341"/>
      <c r="CI39" s="338"/>
      <c r="CJ39" s="339"/>
      <c r="CK39" s="340"/>
      <c r="CL39" s="341"/>
      <c r="CM39" s="341"/>
      <c r="CN39" s="341"/>
      <c r="CO39" s="342"/>
      <c r="CP39" s="432"/>
      <c r="CQ39" s="341"/>
      <c r="CR39" s="346"/>
      <c r="CS39" s="340"/>
      <c r="CT39" s="341"/>
      <c r="CU39" s="341"/>
      <c r="CV39" s="431"/>
      <c r="CW39" s="340"/>
      <c r="CX39" s="431"/>
      <c r="CY39" s="379"/>
      <c r="CZ39" s="342"/>
      <c r="DA39" s="340"/>
      <c r="DB39" s="341"/>
      <c r="DC39" s="341"/>
      <c r="DD39" s="431"/>
      <c r="DE39" s="342"/>
      <c r="DF39" s="431"/>
      <c r="DG39" s="431"/>
      <c r="DH39" s="346"/>
      <c r="DI39" s="340"/>
      <c r="DJ39" s="341"/>
      <c r="DK39" s="341"/>
      <c r="DL39" s="431"/>
      <c r="DM39" s="340"/>
      <c r="DN39" s="341"/>
      <c r="DO39" s="431"/>
      <c r="DP39" s="346"/>
      <c r="DQ39" s="341"/>
      <c r="DR39" s="431"/>
      <c r="DS39" s="348"/>
      <c r="DT39" s="341"/>
      <c r="DU39" s="431"/>
      <c r="DV39" s="348"/>
      <c r="DW39" s="435"/>
      <c r="DX39" s="435"/>
      <c r="DY39" s="435"/>
      <c r="DZ39" s="435"/>
      <c r="EA39" s="435"/>
      <c r="EB39" s="435"/>
      <c r="EC39" s="311" t="str">
        <f>+B101</f>
        <v>L-28</v>
      </c>
      <c r="ED39" s="436"/>
      <c r="EE39" s="437">
        <f>+AN95+AN96+AN97</f>
        <v>1025</v>
      </c>
      <c r="EF39" s="314" t="str">
        <f>+B104</f>
        <v>L-29</v>
      </c>
      <c r="EG39" s="275">
        <f t="shared" si="19"/>
        <v>0.80000000000000016</v>
      </c>
      <c r="EH39" s="276">
        <f>+SUM(AM104:AM106)</f>
        <v>786.38297872340434</v>
      </c>
      <c r="EI39" s="277">
        <f>+SUM(AJ104:AJ106)/60</f>
        <v>61.600000000000009</v>
      </c>
      <c r="EJ39" s="278">
        <f>+AR104</f>
        <v>31.333333333333332</v>
      </c>
      <c r="EK39" s="278">
        <f>+AF104</f>
        <v>77</v>
      </c>
      <c r="EL39" s="279">
        <f>+AN104+AN105+AN106</f>
        <v>400</v>
      </c>
      <c r="EM39" s="280">
        <f>+AU104</f>
        <v>0.40692640692640691</v>
      </c>
      <c r="EN39" s="316"/>
      <c r="EO39" s="316"/>
      <c r="EP39" s="317"/>
      <c r="EQ39" s="318"/>
      <c r="ER39" s="311"/>
      <c r="ES39" s="319">
        <f t="shared" si="16"/>
        <v>0</v>
      </c>
      <c r="ET39" s="319">
        <f t="shared" si="8"/>
        <v>0</v>
      </c>
      <c r="EU39" s="320">
        <v>0</v>
      </c>
      <c r="EV39" s="320">
        <v>0</v>
      </c>
      <c r="EW39" s="321"/>
      <c r="EX39" s="322"/>
      <c r="EY39" s="323"/>
      <c r="EZ39" s="341">
        <f>+EY101</f>
        <v>85.091999999999999</v>
      </c>
      <c r="FA39" s="341">
        <f>+BP101</f>
        <v>9360</v>
      </c>
      <c r="FB39" s="341">
        <f>+BQ101</f>
        <v>4254.4799999999996</v>
      </c>
    </row>
    <row r="40" spans="1:158" s="234" customFormat="1" ht="27.9" customHeight="1" x14ac:dyDescent="0.6">
      <c r="A40" s="498"/>
      <c r="B40" s="499" t="s">
        <v>31</v>
      </c>
      <c r="C40" s="499"/>
      <c r="D40" s="500"/>
      <c r="E40" s="501"/>
      <c r="F40" s="502"/>
      <c r="G40" s="499"/>
      <c r="H40" s="499"/>
      <c r="I40" s="503"/>
      <c r="J40" s="504">
        <f>J25+J22+J16+J10+J128+J19+J13+J37+J34+J31+J28</f>
        <v>189</v>
      </c>
      <c r="K40" s="504">
        <f>K25+K22+K16+K10+K128+K19+K13+K37+K34+K31+K28</f>
        <v>23</v>
      </c>
      <c r="L40" s="504">
        <f>+L37+L34+L31+L28+L25+L22+L19+L16+L13+L10+L7</f>
        <v>211</v>
      </c>
      <c r="M40" s="504">
        <f>+M37+M34+M31+M28+M25+M22+M19+M16+M13+M10+M7</f>
        <v>27</v>
      </c>
      <c r="N40" s="177">
        <f>(AW40)/AL40</f>
        <v>10.465112799161831</v>
      </c>
      <c r="O40" s="505"/>
      <c r="P40" s="179">
        <f>AN40/AL40</f>
        <v>8.1671637349646282</v>
      </c>
      <c r="Q40" s="506">
        <f>+Q37+Q34+Q31+Q25+Q28+Q22+Q19+Q16+Q13+Q10+Q7</f>
        <v>238</v>
      </c>
      <c r="R40" s="506">
        <f t="shared" ref="R40:AB40" si="39">+R37+R34+R31+R25+R28+R22+R19+R16+R13+R10+R7</f>
        <v>183</v>
      </c>
      <c r="S40" s="506">
        <f>+S37+S34+S31+S25+S28+S22+S19+S16+S13+S10+S7</f>
        <v>183</v>
      </c>
      <c r="T40" s="507">
        <f t="shared" si="39"/>
        <v>174</v>
      </c>
      <c r="U40" s="506">
        <f t="shared" si="39"/>
        <v>101</v>
      </c>
      <c r="V40" s="507">
        <f t="shared" si="39"/>
        <v>101</v>
      </c>
      <c r="W40" s="506">
        <f t="shared" si="39"/>
        <v>0</v>
      </c>
      <c r="X40" s="506">
        <f t="shared" si="39"/>
        <v>0</v>
      </c>
      <c r="Y40" s="506">
        <f t="shared" si="39"/>
        <v>0</v>
      </c>
      <c r="Z40" s="506">
        <f t="shared" si="39"/>
        <v>0</v>
      </c>
      <c r="AA40" s="506">
        <f t="shared" si="39"/>
        <v>0</v>
      </c>
      <c r="AB40" s="506">
        <f t="shared" si="39"/>
        <v>0</v>
      </c>
      <c r="AC40" s="508">
        <f>SUM(AC7:AC39)</f>
        <v>2593.75</v>
      </c>
      <c r="AD40" s="509">
        <f>SUM(AD7:AD39)</f>
        <v>2593.75</v>
      </c>
      <c r="AE40" s="509">
        <f>SUM(AE7:AE39)</f>
        <v>2593.75</v>
      </c>
      <c r="AF40" s="510">
        <f>SUM(AF7:AF39)</f>
        <v>2593.75</v>
      </c>
      <c r="AG40" s="511">
        <f>AJ40/AM40</f>
        <v>7.4930508243658931</v>
      </c>
      <c r="AH40" s="511"/>
      <c r="AI40" s="511"/>
      <c r="AJ40" s="512">
        <f>SUM(AJ7:AJ39)</f>
        <v>120183</v>
      </c>
      <c r="AK40" s="513">
        <f>AJ40/(AE40*60)</f>
        <v>0.77226024096385537</v>
      </c>
      <c r="AL40" s="509">
        <f>AM40/I41</f>
        <v>1471.7471560587071</v>
      </c>
      <c r="AM40" s="514">
        <f>SUM(AM7:AM39)</f>
        <v>16039.261285828874</v>
      </c>
      <c r="AN40" s="514">
        <f>+SUM(AN7:AN39)</f>
        <v>12020</v>
      </c>
      <c r="AO40" s="515"/>
      <c r="AP40" s="515"/>
      <c r="AQ40" s="516">
        <f>SUM(AQ7:AQ39)</f>
        <v>1467.0063333333335</v>
      </c>
      <c r="AR40" s="516">
        <f>SUM(AR7:AR39)</f>
        <v>1467.0063333333333</v>
      </c>
      <c r="AS40" s="517">
        <f>AN40/AM40</f>
        <v>0.74941107235530846</v>
      </c>
      <c r="AT40" s="518">
        <f>AQ40/AE40</f>
        <v>0.56559280321285144</v>
      </c>
      <c r="AU40" s="519">
        <f>AQ40/AE40</f>
        <v>0.56559280321285144</v>
      </c>
      <c r="AV40" s="520" t="s">
        <v>166</v>
      </c>
      <c r="AW40" s="521">
        <f>SUM(AW7:AW39)</f>
        <v>15402</v>
      </c>
      <c r="AX40" s="521"/>
      <c r="AY40" s="521"/>
      <c r="AZ40" s="522"/>
      <c r="BA40" s="523"/>
      <c r="BB40" s="523"/>
      <c r="BC40" s="523"/>
      <c r="BD40" s="249"/>
      <c r="BE40" s="250"/>
      <c r="BF40" s="520"/>
      <c r="BG40" s="512"/>
      <c r="BH40" s="521"/>
      <c r="BI40" s="521"/>
      <c r="BJ40" s="521"/>
      <c r="BK40" s="524"/>
      <c r="BL40" s="525"/>
      <c r="BM40" s="526">
        <f>SUBTOTAL(9,BM7:BM39)</f>
        <v>62</v>
      </c>
      <c r="BN40" s="527">
        <v>8.77</v>
      </c>
      <c r="BO40" s="213"/>
      <c r="BP40" s="213"/>
      <c r="BQ40" s="213"/>
      <c r="BR40" s="528"/>
      <c r="BS40" s="213"/>
      <c r="BT40" s="212" t="str">
        <f>B40</f>
        <v>Total</v>
      </c>
      <c r="BU40" s="333">
        <v>44226</v>
      </c>
      <c r="BV40" s="362"/>
      <c r="BW40" s="334"/>
      <c r="BX40" s="384"/>
      <c r="BY40" s="335"/>
      <c r="BZ40" s="384"/>
      <c r="CA40" s="385"/>
      <c r="CB40" s="386"/>
      <c r="CC40" s="386"/>
      <c r="CD40" s="369"/>
      <c r="CE40" s="384"/>
      <c r="CF40" s="369"/>
      <c r="CG40" s="369"/>
      <c r="CH40" s="369"/>
      <c r="CI40" s="367"/>
      <c r="CJ40" s="376"/>
      <c r="CK40" s="368"/>
      <c r="CL40" s="369"/>
      <c r="CM40" s="369"/>
      <c r="CN40" s="369"/>
      <c r="CO40" s="387"/>
      <c r="CP40" s="416"/>
      <c r="CQ40" s="369"/>
      <c r="CR40" s="370"/>
      <c r="CS40" s="368"/>
      <c r="CT40" s="369"/>
      <c r="CU40" s="369"/>
      <c r="CV40" s="384"/>
      <c r="CW40" s="368"/>
      <c r="CX40" s="384"/>
      <c r="CY40" s="375"/>
      <c r="CZ40" s="387"/>
      <c r="DA40" s="368"/>
      <c r="DB40" s="369"/>
      <c r="DC40" s="369"/>
      <c r="DD40" s="384"/>
      <c r="DE40" s="387"/>
      <c r="DF40" s="384"/>
      <c r="DG40" s="384"/>
      <c r="DH40" s="370"/>
      <c r="DI40" s="368"/>
      <c r="DJ40" s="369"/>
      <c r="DK40" s="369"/>
      <c r="DL40" s="384"/>
      <c r="DM40" s="368"/>
      <c r="DN40" s="369"/>
      <c r="DO40" s="384"/>
      <c r="DP40" s="370"/>
      <c r="DQ40" s="369"/>
      <c r="DR40" s="384"/>
      <c r="DS40" s="372"/>
      <c r="DT40" s="369"/>
      <c r="DU40" s="384"/>
      <c r="DV40" s="372"/>
      <c r="DW40" s="388"/>
      <c r="DX40" s="388"/>
      <c r="DY40" s="388"/>
      <c r="DZ40" s="388"/>
      <c r="EA40" s="388"/>
      <c r="EB40" s="388"/>
      <c r="EC40" s="229" t="str">
        <f>+B107</f>
        <v>L-30</v>
      </c>
      <c r="ED40" s="390"/>
      <c r="EE40" s="329">
        <f>+AN101+AN102+AN103</f>
        <v>684</v>
      </c>
      <c r="EF40" s="374" t="str">
        <f>+B107</f>
        <v>L-30</v>
      </c>
      <c r="EG40" s="275">
        <f t="shared" si="19"/>
        <v>1</v>
      </c>
      <c r="EH40" s="276">
        <f>+SUM(AM107:AM109)</f>
        <v>1327.6595744680851</v>
      </c>
      <c r="EI40" s="277">
        <f>+SUM(AJ107:AJ109)/60</f>
        <v>104</v>
      </c>
      <c r="EJ40" s="278">
        <f>+AR107</f>
        <v>96.74166666666666</v>
      </c>
      <c r="EK40" s="278">
        <f>+AF107</f>
        <v>104</v>
      </c>
      <c r="EL40" s="279">
        <f>+AN107+AN108+AN109</f>
        <v>1235</v>
      </c>
      <c r="EM40" s="280">
        <f>+AU107</f>
        <v>0.9302083333333333</v>
      </c>
      <c r="EN40" s="118"/>
      <c r="EO40" s="118"/>
      <c r="EP40" s="118"/>
      <c r="EQ40" s="223"/>
      <c r="ER40" s="223"/>
      <c r="ES40" s="223"/>
      <c r="ET40" s="223"/>
      <c r="EU40" s="223"/>
      <c r="EV40" s="223"/>
      <c r="EW40" s="223"/>
      <c r="EX40" s="223"/>
      <c r="EY40" s="223"/>
      <c r="EZ40" s="233">
        <f>+EY104</f>
        <v>30.266666666666676</v>
      </c>
      <c r="FA40" s="233">
        <f>+BP104</f>
        <v>3696.0000000000005</v>
      </c>
      <c r="FB40" s="233">
        <f>+BQ104</f>
        <v>1880</v>
      </c>
    </row>
    <row r="41" spans="1:158" s="564" customFormat="1" ht="27.9" customHeight="1" x14ac:dyDescent="0.6">
      <c r="A41" s="529"/>
      <c r="B41" s="530"/>
      <c r="C41" s="530"/>
      <c r="D41" s="530"/>
      <c r="E41" s="531"/>
      <c r="F41" s="532"/>
      <c r="G41" s="533"/>
      <c r="H41" s="533"/>
      <c r="I41" s="534">
        <f>AE40/L41</f>
        <v>10.89810924369748</v>
      </c>
      <c r="J41" s="535">
        <f>J40+K40</f>
        <v>212</v>
      </c>
      <c r="K41" s="536"/>
      <c r="L41" s="535">
        <f>L40+M40</f>
        <v>238</v>
      </c>
      <c r="M41" s="536"/>
      <c r="N41" s="537"/>
      <c r="O41" s="538"/>
      <c r="P41" s="539"/>
      <c r="Q41" s="506">
        <f>+Q38+Q35+Q32+Q29+Q26+Q23+Q20+Q17+Q14+Q11+Q8</f>
        <v>55</v>
      </c>
      <c r="R41" s="506">
        <f>+R38+R35+R32+R29+R26+R23+R20+R17+R14+R11+R8</f>
        <v>0</v>
      </c>
      <c r="S41" s="506">
        <f>+S38+S35+S32+S29+S26+S23+S20+S17+S14+S11+S8</f>
        <v>9</v>
      </c>
      <c r="T41" s="507">
        <f t="shared" ref="T41:AB41" si="40">+T38+T35+T32+T29+T26+T23+T20+T17+T14+T11+T8</f>
        <v>73</v>
      </c>
      <c r="U41" s="506">
        <f t="shared" si="40"/>
        <v>0</v>
      </c>
      <c r="V41" s="507">
        <f t="shared" si="40"/>
        <v>101</v>
      </c>
      <c r="W41" s="506">
        <f t="shared" si="40"/>
        <v>0</v>
      </c>
      <c r="X41" s="506">
        <f t="shared" si="40"/>
        <v>0</v>
      </c>
      <c r="Y41" s="506">
        <f t="shared" si="40"/>
        <v>0</v>
      </c>
      <c r="Z41" s="506">
        <f t="shared" si="40"/>
        <v>0</v>
      </c>
      <c r="AA41" s="506">
        <f t="shared" si="40"/>
        <v>0</v>
      </c>
      <c r="AB41" s="506">
        <f t="shared" si="40"/>
        <v>0</v>
      </c>
      <c r="AC41" s="540"/>
      <c r="AD41" s="541" t="s">
        <v>167</v>
      </c>
      <c r="AE41" s="542"/>
      <c r="AF41" s="543">
        <f>M197+M203</f>
        <v>240</v>
      </c>
      <c r="AG41" s="544" t="s">
        <v>168</v>
      </c>
      <c r="AH41" s="545"/>
      <c r="AI41" s="545"/>
      <c r="AJ41" s="546"/>
      <c r="AK41" s="547">
        <f>L41-AF41</f>
        <v>-2</v>
      </c>
      <c r="AL41" s="548"/>
      <c r="AM41" s="509"/>
      <c r="AN41" s="549"/>
      <c r="AO41" s="549"/>
      <c r="AP41" s="549"/>
      <c r="AQ41" s="550"/>
      <c r="AR41" s="549"/>
      <c r="AS41" s="551"/>
      <c r="AT41" s="552"/>
      <c r="AU41" s="551"/>
      <c r="AV41" s="553"/>
      <c r="AW41" s="554"/>
      <c r="AX41" s="555"/>
      <c r="AY41" s="555"/>
      <c r="AZ41" s="556"/>
      <c r="BA41" s="557"/>
      <c r="BB41" s="557"/>
      <c r="BC41" s="557"/>
      <c r="BD41" s="249"/>
      <c r="BE41" s="250"/>
      <c r="BF41" s="553"/>
      <c r="BG41" s="554"/>
      <c r="BH41" s="555"/>
      <c r="BI41" s="555"/>
      <c r="BJ41" s="555"/>
      <c r="BK41" s="558"/>
      <c r="BL41" s="559"/>
      <c r="BM41" s="560"/>
      <c r="BN41" s="561"/>
      <c r="BO41" s="562"/>
      <c r="BP41" s="562"/>
      <c r="BQ41" s="562"/>
      <c r="BR41" s="562"/>
      <c r="BS41" s="562"/>
      <c r="BT41" s="212" t="str">
        <f>A7</f>
        <v>Unit: 01(Mr.Liton)</v>
      </c>
      <c r="BU41" s="333">
        <v>44227</v>
      </c>
      <c r="BV41" s="362"/>
      <c r="BW41" s="384"/>
      <c r="BX41" s="384"/>
      <c r="BY41" s="384"/>
      <c r="BZ41" s="384"/>
      <c r="CA41" s="385"/>
      <c r="CB41" s="386"/>
      <c r="CC41" s="386"/>
      <c r="CD41" s="369"/>
      <c r="CE41" s="384"/>
      <c r="CF41" s="369"/>
      <c r="CG41" s="369"/>
      <c r="CH41" s="369"/>
      <c r="CI41" s="367"/>
      <c r="CJ41" s="376"/>
      <c r="CK41" s="368"/>
      <c r="CL41" s="369"/>
      <c r="CM41" s="369"/>
      <c r="CN41" s="369"/>
      <c r="CO41" s="387"/>
      <c r="CP41" s="416"/>
      <c r="CQ41" s="369"/>
      <c r="CR41" s="370"/>
      <c r="CS41" s="368"/>
      <c r="CT41" s="369"/>
      <c r="CU41" s="369"/>
      <c r="CV41" s="384"/>
      <c r="CW41" s="368"/>
      <c r="CX41" s="384"/>
      <c r="CY41" s="375"/>
      <c r="CZ41" s="387"/>
      <c r="DA41" s="368"/>
      <c r="DB41" s="369"/>
      <c r="DC41" s="369"/>
      <c r="DD41" s="384"/>
      <c r="DE41" s="387"/>
      <c r="DF41" s="384"/>
      <c r="DG41" s="384"/>
      <c r="DH41" s="370"/>
      <c r="DI41" s="368"/>
      <c r="DJ41" s="369"/>
      <c r="DK41" s="369"/>
      <c r="DL41" s="384"/>
      <c r="DM41" s="368"/>
      <c r="DN41" s="369"/>
      <c r="DO41" s="384"/>
      <c r="DP41" s="370"/>
      <c r="DQ41" s="369"/>
      <c r="DR41" s="384"/>
      <c r="DS41" s="372"/>
      <c r="DT41" s="369"/>
      <c r="DU41" s="384"/>
      <c r="DV41" s="372"/>
      <c r="DW41" s="388"/>
      <c r="DX41" s="388"/>
      <c r="DY41" s="388"/>
      <c r="DZ41" s="388"/>
      <c r="EA41" s="388"/>
      <c r="EB41" s="388"/>
      <c r="EC41" s="229">
        <f>+B110</f>
        <v>0</v>
      </c>
      <c r="ED41" s="390"/>
      <c r="EE41" s="329">
        <f>+AN119+AN120+AN121</f>
        <v>0</v>
      </c>
      <c r="EF41" s="374">
        <f>+B110</f>
        <v>0</v>
      </c>
      <c r="EG41" s="275" t="e">
        <f t="shared" si="19"/>
        <v>#DIV/0!</v>
      </c>
      <c r="EH41" s="276">
        <f>+SUM(AM110:AM112)</f>
        <v>0</v>
      </c>
      <c r="EI41" s="277">
        <f>+SUM(AJ110:AJ112)/60</f>
        <v>0</v>
      </c>
      <c r="EJ41" s="278">
        <f>+AR110</f>
        <v>0</v>
      </c>
      <c r="EK41" s="278">
        <f>+AF110</f>
        <v>0</v>
      </c>
      <c r="EL41" s="279">
        <f>+AN110+AN111+AN112</f>
        <v>0</v>
      </c>
      <c r="EM41" s="280" t="e">
        <f>+AU110</f>
        <v>#DIV/0!</v>
      </c>
      <c r="EN41" s="118"/>
      <c r="EO41" s="118"/>
      <c r="EP41" s="118"/>
      <c r="EQ41" s="223"/>
      <c r="ER41" s="223"/>
      <c r="ES41" s="223"/>
      <c r="ET41" s="223"/>
      <c r="EU41" s="223"/>
      <c r="EV41" s="223"/>
      <c r="EW41" s="223"/>
      <c r="EX41" s="223"/>
      <c r="EY41" s="223"/>
      <c r="EZ41" s="563">
        <f>+EY107</f>
        <v>7.2583333333333337</v>
      </c>
      <c r="FA41" s="563">
        <f>+BP107</f>
        <v>6240</v>
      </c>
      <c r="FB41" s="563">
        <f>+BQ107</f>
        <v>5804.5</v>
      </c>
    </row>
    <row r="42" spans="1:158" s="234" customFormat="1" ht="27.9" customHeight="1" x14ac:dyDescent="0.6">
      <c r="A42" s="565" t="s">
        <v>169</v>
      </c>
      <c r="B42" s="168" t="s">
        <v>170</v>
      </c>
      <c r="C42" s="411" t="s">
        <v>148</v>
      </c>
      <c r="D42" s="170">
        <v>4170005095</v>
      </c>
      <c r="E42" s="566" t="s">
        <v>171</v>
      </c>
      <c r="F42" s="172" t="s">
        <v>152</v>
      </c>
      <c r="G42" s="173">
        <v>44196</v>
      </c>
      <c r="H42" s="567">
        <v>8</v>
      </c>
      <c r="I42" s="568">
        <f>+O42</f>
        <v>10.625</v>
      </c>
      <c r="J42" s="176">
        <v>22</v>
      </c>
      <c r="K42" s="176">
        <v>2</v>
      </c>
      <c r="L42" s="176">
        <v>22</v>
      </c>
      <c r="M42" s="569">
        <v>2</v>
      </c>
      <c r="N42" s="177">
        <f>IF(E42="","",(AW42)/AL42)</f>
        <v>5.5499084249084252</v>
      </c>
      <c r="O42" s="570">
        <f>AC42/(L42+M42)</f>
        <v>10.625</v>
      </c>
      <c r="P42" s="179">
        <f t="shared" ref="P42:P77" si="41">IF(C42="","",(AN42/AL42))</f>
        <v>7.1604700854700853</v>
      </c>
      <c r="Q42" s="180">
        <f>L42+M42</f>
        <v>24</v>
      </c>
      <c r="R42" s="180">
        <f t="shared" ref="R42:AB42" si="42">R44</f>
        <v>24</v>
      </c>
      <c r="S42" s="180">
        <f t="shared" si="42"/>
        <v>24</v>
      </c>
      <c r="T42" s="181">
        <f t="shared" si="42"/>
        <v>24</v>
      </c>
      <c r="U42" s="180">
        <f t="shared" si="42"/>
        <v>4</v>
      </c>
      <c r="V42" s="181">
        <f t="shared" si="42"/>
        <v>4</v>
      </c>
      <c r="W42" s="180">
        <f t="shared" si="42"/>
        <v>0</v>
      </c>
      <c r="X42" s="180">
        <f t="shared" si="42"/>
        <v>0</v>
      </c>
      <c r="Y42" s="180">
        <f t="shared" si="42"/>
        <v>0</v>
      </c>
      <c r="Z42" s="180">
        <f t="shared" si="42"/>
        <v>0</v>
      </c>
      <c r="AA42" s="180">
        <f t="shared" si="42"/>
        <v>0</v>
      </c>
      <c r="AB42" s="180">
        <f t="shared" si="42"/>
        <v>0</v>
      </c>
      <c r="AC42" s="571">
        <f>IF(E42="","",(Q42*8)+($Q$5-8)*Q42+($R$5-$Q$5)*R42+($S$5-$R$5)*S42+($T$5-$S$5)*T42+($U$5-$T$5)*U42+($V$5-$U$5)*V42+($W$5-$V$5)*W42+($X$5-$W$5)*X42+($Y$5-$X$5)*Y42+($Z$5-$Y$5)*Z42+($AA$5-$Z$5)*AA42+($AB$5-$AA$5)*AB42)-'[1]Short Leave'!S14</f>
        <v>255</v>
      </c>
      <c r="AD42" s="572">
        <f>IF(E42="","",(L42+M42)*I42)</f>
        <v>255</v>
      </c>
      <c r="AE42" s="572">
        <f>(L42+M42)*I42</f>
        <v>255</v>
      </c>
      <c r="AF42" s="573">
        <f>AE42+AE43+AE44</f>
        <v>255</v>
      </c>
      <c r="AG42" s="185">
        <v>7.13</v>
      </c>
      <c r="AH42" s="359">
        <v>0.44</v>
      </c>
      <c r="AI42" s="574">
        <f>+AH42*12</f>
        <v>5.28</v>
      </c>
      <c r="AJ42" s="575">
        <f t="shared" ref="AJ42:AJ77" si="43">IF(C42="","",(AG42*AM42))</f>
        <v>13923</v>
      </c>
      <c r="AK42" s="188">
        <v>0.91</v>
      </c>
      <c r="AL42" s="576">
        <f t="shared" ref="AL42:AL77" si="44">IF(E42="","",(AM42/I42))</f>
        <v>183.78681626928471</v>
      </c>
      <c r="AM42" s="577">
        <f t="shared" ref="AM42:AM77" si="45">IF(E42="","",(((L42+M42)*(I42*60))/AG42)*AK42)</f>
        <v>1952.7349228611502</v>
      </c>
      <c r="AN42" s="191">
        <v>1316</v>
      </c>
      <c r="AO42" s="578"/>
      <c r="AP42" s="578"/>
      <c r="AQ42" s="579">
        <f t="shared" ref="AQ42:AQ77" si="46">AG42*AN42/60</f>
        <v>156.38466666666667</v>
      </c>
      <c r="AR42" s="580">
        <f>AQ42+AQ43+AQ44</f>
        <v>156.38466666666667</v>
      </c>
      <c r="AS42" s="581">
        <f t="shared" ref="AS42:AS77" si="47">IF(F42="","",(AN42/AM42))</f>
        <v>0.67392659627953744</v>
      </c>
      <c r="AT42" s="582">
        <f t="shared" ref="AT42:AT77" si="48">IF(E42="","",(AQ42/AE42))</f>
        <v>0.61327320261437912</v>
      </c>
      <c r="AU42" s="583">
        <f>AR42/AF42</f>
        <v>0.61327320261437912</v>
      </c>
      <c r="AV42" s="584" t="s">
        <v>172</v>
      </c>
      <c r="AW42" s="191">
        <v>1020</v>
      </c>
      <c r="AX42" s="585">
        <v>15</v>
      </c>
      <c r="AY42" s="199" t="s">
        <v>173</v>
      </c>
      <c r="AZ42" s="586">
        <f>+(AR42+AR45+AR48+AR51+AR54)/(+AF154+AF51+AF48+AF45+AF42)</f>
        <v>0.47953611750520664</v>
      </c>
      <c r="BA42" s="201">
        <f>AU78</f>
        <v>0.61905704546916196</v>
      </c>
      <c r="BB42" s="201">
        <f>+'[1]Monthly Summary'!AG37</f>
        <v>0.61905704546916207</v>
      </c>
      <c r="BC42" s="201">
        <f>AS78</f>
        <v>0.82811781393933348</v>
      </c>
      <c r="BD42" s="249"/>
      <c r="BE42" s="250"/>
      <c r="BF42" s="584"/>
      <c r="BG42" s="191"/>
      <c r="BH42" s="198"/>
      <c r="BI42" s="198"/>
      <c r="BJ42" s="198"/>
      <c r="BK42" s="587"/>
      <c r="BL42" s="588"/>
      <c r="BM42" s="206">
        <v>15</v>
      </c>
      <c r="BN42" s="589">
        <v>9.2899999999999991</v>
      </c>
      <c r="BO42" s="208">
        <f>BP42-BQ42</f>
        <v>4539.92</v>
      </c>
      <c r="BP42" s="209">
        <f>(((BR42+BR43+BR44))-(EQ42))</f>
        <v>13923</v>
      </c>
      <c r="BQ42" s="209">
        <f>(BS42+BS43+BS44)</f>
        <v>9383.08</v>
      </c>
      <c r="BR42" s="210">
        <f t="shared" ref="BR42:BR77" si="49">IF(AG42&gt;0,(AG42*AM42))</f>
        <v>13923</v>
      </c>
      <c r="BS42" s="211">
        <f t="shared" ref="BS42:BS77" si="50">AN42*AG42</f>
        <v>9383.08</v>
      </c>
      <c r="BT42" s="212" t="str">
        <f>IF(C42="","",E42)</f>
        <v>EPB5TS1902A</v>
      </c>
      <c r="BU42" s="333"/>
      <c r="BV42" s="362"/>
      <c r="BW42" s="384"/>
      <c r="BX42" s="384"/>
      <c r="BY42" s="384"/>
      <c r="BZ42" s="384"/>
      <c r="CA42" s="385"/>
      <c r="CB42" s="386"/>
      <c r="CC42" s="386"/>
      <c r="CD42" s="369"/>
      <c r="CE42" s="384"/>
      <c r="CF42" s="369"/>
      <c r="CG42" s="369"/>
      <c r="CH42" s="369"/>
      <c r="CI42" s="367"/>
      <c r="CJ42" s="376"/>
      <c r="CK42" s="368"/>
      <c r="CL42" s="369"/>
      <c r="CM42" s="369"/>
      <c r="CN42" s="369"/>
      <c r="CO42" s="387"/>
      <c r="CP42" s="416"/>
      <c r="CQ42" s="369"/>
      <c r="CR42" s="370"/>
      <c r="CS42" s="368"/>
      <c r="CT42" s="369"/>
      <c r="CU42" s="369"/>
      <c r="CV42" s="384"/>
      <c r="CW42" s="368"/>
      <c r="CX42" s="384"/>
      <c r="CY42" s="375"/>
      <c r="CZ42" s="387"/>
      <c r="DA42" s="368"/>
      <c r="DB42" s="369"/>
      <c r="DC42" s="369"/>
      <c r="DD42" s="384"/>
      <c r="DE42" s="387"/>
      <c r="DF42" s="384"/>
      <c r="DG42" s="384"/>
      <c r="DH42" s="370"/>
      <c r="DI42" s="368"/>
      <c r="DJ42" s="369"/>
      <c r="DK42" s="369"/>
      <c r="DL42" s="384"/>
      <c r="DM42" s="368"/>
      <c r="DN42" s="369"/>
      <c r="DO42" s="384"/>
      <c r="DP42" s="370"/>
      <c r="DQ42" s="369"/>
      <c r="DR42" s="384"/>
      <c r="DS42" s="372"/>
      <c r="DT42" s="369"/>
      <c r="DU42" s="384"/>
      <c r="DV42" s="372"/>
      <c r="DW42" s="388"/>
      <c r="DX42" s="388"/>
      <c r="DY42" s="388"/>
      <c r="DZ42" s="388"/>
      <c r="EA42" s="388"/>
      <c r="EB42" s="388"/>
      <c r="EC42" s="229" t="str">
        <f>+B113</f>
        <v>A</v>
      </c>
      <c r="ED42" s="390"/>
      <c r="EE42" s="329">
        <f>+AN124+AN125+AN126</f>
        <v>1000</v>
      </c>
      <c r="EF42" s="374" t="str">
        <f>+B113</f>
        <v>A</v>
      </c>
      <c r="EG42" s="275" t="e">
        <f t="shared" si="19"/>
        <v>#DIV/0!</v>
      </c>
      <c r="EH42" s="276">
        <f>+SUM(AM113:AM115)</f>
        <v>0</v>
      </c>
      <c r="EI42" s="277">
        <f>+SUM(AJ113:AJ115)/60</f>
        <v>0</v>
      </c>
      <c r="EJ42" s="278">
        <f>+AR113</f>
        <v>0</v>
      </c>
      <c r="EK42" s="278">
        <f>+AF113</f>
        <v>0</v>
      </c>
      <c r="EL42" s="279">
        <f>+AN113+AN114+AN115</f>
        <v>0</v>
      </c>
      <c r="EM42" s="280" t="e">
        <f>+AU113</f>
        <v>#DIV/0!</v>
      </c>
      <c r="EN42" s="118"/>
      <c r="EO42" s="118"/>
      <c r="EP42" s="227">
        <f>AF42*60</f>
        <v>15300</v>
      </c>
      <c r="EQ42" s="228">
        <v>0</v>
      </c>
      <c r="ER42" s="229" t="str">
        <f>B42</f>
        <v>L-11</v>
      </c>
      <c r="ES42" s="160" t="str">
        <f>C42</f>
        <v>A.Tion Fashion</v>
      </c>
      <c r="ET42" s="160" t="str">
        <f>E42</f>
        <v>EPB5TS1902A</v>
      </c>
      <c r="EU42" s="162">
        <v>0</v>
      </c>
      <c r="EV42" s="162">
        <v>0</v>
      </c>
      <c r="EW42" s="230">
        <f>(BO42/EX42)/60</f>
        <v>3.1527222222222222</v>
      </c>
      <c r="EX42" s="231">
        <f>L42+M42</f>
        <v>24</v>
      </c>
      <c r="EY42" s="232">
        <f>EX42*EW42</f>
        <v>75.665333333333336</v>
      </c>
      <c r="EZ42" s="233" t="e">
        <f>+EY110</f>
        <v>#DIV/0!</v>
      </c>
      <c r="FA42" s="233">
        <f>+BP110</f>
        <v>0</v>
      </c>
      <c r="FB42" s="233">
        <f>+BQ110</f>
        <v>0</v>
      </c>
    </row>
    <row r="43" spans="1:158" s="288" customFormat="1" ht="27" hidden="1" customHeight="1" x14ac:dyDescent="0.55000000000000004">
      <c r="A43" s="590"/>
      <c r="B43" s="236" t="s">
        <v>170</v>
      </c>
      <c r="C43" s="411"/>
      <c r="D43" s="170"/>
      <c r="E43" s="566"/>
      <c r="F43" s="172"/>
      <c r="G43" s="173"/>
      <c r="H43" s="567">
        <v>8</v>
      </c>
      <c r="I43" s="568"/>
      <c r="J43" s="176"/>
      <c r="K43" s="176"/>
      <c r="L43" s="176"/>
      <c r="M43" s="569"/>
      <c r="N43" s="177" t="str">
        <f t="shared" ref="N43:N77" si="51">IF(E43="","",(AW43)/AL43)</f>
        <v/>
      </c>
      <c r="O43" s="237"/>
      <c r="P43" s="179" t="str">
        <f t="shared" si="41"/>
        <v/>
      </c>
      <c r="Q43" s="180"/>
      <c r="R43" s="180"/>
      <c r="S43" s="180"/>
      <c r="T43" s="180">
        <v>20</v>
      </c>
      <c r="U43" s="180"/>
      <c r="V43" s="180">
        <v>4</v>
      </c>
      <c r="W43" s="180"/>
      <c r="X43" s="180"/>
      <c r="Y43" s="180"/>
      <c r="Z43" s="180"/>
      <c r="AA43" s="180"/>
      <c r="AB43" s="180"/>
      <c r="AC43" s="238"/>
      <c r="AD43" s="591" t="str">
        <f t="shared" ref="AD43:AD77" si="52">IF(E43="","",(L43+M43)*I43)</f>
        <v/>
      </c>
      <c r="AE43" s="591">
        <f t="shared" ref="AE43:AE77" si="53">(L43+M43)*I43</f>
        <v>0</v>
      </c>
      <c r="AF43" s="240"/>
      <c r="AG43" s="185"/>
      <c r="AH43" s="359"/>
      <c r="AI43" s="574">
        <f t="shared" ref="AI43:AI77" si="54">+AH43*12</f>
        <v>0</v>
      </c>
      <c r="AJ43" s="575" t="str">
        <f t="shared" si="43"/>
        <v/>
      </c>
      <c r="AK43" s="188"/>
      <c r="AL43" s="576" t="str">
        <f t="shared" si="44"/>
        <v/>
      </c>
      <c r="AM43" s="577" t="str">
        <f t="shared" si="45"/>
        <v/>
      </c>
      <c r="AN43" s="191"/>
      <c r="AO43" s="578"/>
      <c r="AP43" s="578"/>
      <c r="AQ43" s="579">
        <f t="shared" si="46"/>
        <v>0</v>
      </c>
      <c r="AR43" s="244"/>
      <c r="AS43" s="592" t="str">
        <f t="shared" si="47"/>
        <v/>
      </c>
      <c r="AT43" s="593" t="str">
        <f t="shared" si="48"/>
        <v/>
      </c>
      <c r="AU43" s="245"/>
      <c r="AV43" s="584" t="s">
        <v>172</v>
      </c>
      <c r="AW43" s="191"/>
      <c r="AX43" s="585"/>
      <c r="AY43" s="246"/>
      <c r="AZ43" s="594"/>
      <c r="BA43" s="248"/>
      <c r="BB43" s="248"/>
      <c r="BC43" s="248"/>
      <c r="BD43" s="249"/>
      <c r="BE43" s="250"/>
      <c r="BF43" s="595"/>
      <c r="BG43" s="191"/>
      <c r="BH43" s="198"/>
      <c r="BI43" s="198"/>
      <c r="BJ43" s="198"/>
      <c r="BK43" s="587"/>
      <c r="BL43" s="251"/>
      <c r="BM43" s="252"/>
      <c r="BN43" s="253"/>
      <c r="BO43" s="254"/>
      <c r="BP43" s="255"/>
      <c r="BQ43" s="255"/>
      <c r="BR43" s="256" t="b">
        <f t="shared" si="49"/>
        <v>0</v>
      </c>
      <c r="BS43" s="257">
        <f t="shared" si="50"/>
        <v>0</v>
      </c>
      <c r="BT43" s="258" t="str">
        <f>IF(C43="","",E43)</f>
        <v/>
      </c>
      <c r="BU43" s="333"/>
      <c r="BV43" s="334"/>
      <c r="BW43" s="431"/>
      <c r="BX43" s="431"/>
      <c r="BY43" s="431"/>
      <c r="BZ43" s="431"/>
      <c r="CA43" s="336"/>
      <c r="CB43" s="343"/>
      <c r="CC43" s="343"/>
      <c r="CD43" s="341"/>
      <c r="CE43" s="431"/>
      <c r="CF43" s="341"/>
      <c r="CG43" s="341"/>
      <c r="CH43" s="341"/>
      <c r="CI43" s="338"/>
      <c r="CJ43" s="339"/>
      <c r="CK43" s="340"/>
      <c r="CL43" s="341"/>
      <c r="CM43" s="341"/>
      <c r="CN43" s="341"/>
      <c r="CO43" s="342"/>
      <c r="CP43" s="432"/>
      <c r="CQ43" s="341"/>
      <c r="CR43" s="346"/>
      <c r="CS43" s="340"/>
      <c r="CT43" s="341"/>
      <c r="CU43" s="341"/>
      <c r="CV43" s="431"/>
      <c r="CW43" s="340"/>
      <c r="CX43" s="431"/>
      <c r="CY43" s="379"/>
      <c r="CZ43" s="342"/>
      <c r="DA43" s="340"/>
      <c r="DB43" s="341"/>
      <c r="DC43" s="341"/>
      <c r="DD43" s="431"/>
      <c r="DE43" s="342"/>
      <c r="DF43" s="431"/>
      <c r="DG43" s="431"/>
      <c r="DH43" s="346"/>
      <c r="DI43" s="340"/>
      <c r="DJ43" s="341"/>
      <c r="DK43" s="341"/>
      <c r="DL43" s="431"/>
      <c r="DM43" s="340"/>
      <c r="DN43" s="341"/>
      <c r="DO43" s="431"/>
      <c r="DP43" s="346"/>
      <c r="DQ43" s="341"/>
      <c r="DR43" s="431"/>
      <c r="DS43" s="348"/>
      <c r="DT43" s="341"/>
      <c r="DU43" s="431"/>
      <c r="DV43" s="348"/>
      <c r="DW43" s="409"/>
      <c r="DX43" s="409"/>
      <c r="DY43" s="409"/>
      <c r="DZ43" s="409"/>
      <c r="EA43" s="409"/>
      <c r="EB43" s="409"/>
      <c r="EC43" s="311" t="str">
        <f>+B116</f>
        <v>B</v>
      </c>
      <c r="ED43" s="312"/>
      <c r="EE43" s="351">
        <f>+AN127+AN128+AN129</f>
        <v>972</v>
      </c>
      <c r="EF43" s="314" t="str">
        <f>+B116</f>
        <v>B</v>
      </c>
      <c r="EG43" s="275" t="e">
        <f t="shared" si="19"/>
        <v>#DIV/0!</v>
      </c>
      <c r="EH43" s="276">
        <f>+SUM(AM116:AM118)</f>
        <v>0</v>
      </c>
      <c r="EI43" s="277">
        <f>+SUM(AJ116:AJ118)/60</f>
        <v>0</v>
      </c>
      <c r="EJ43" s="278">
        <f>+AR116</f>
        <v>0</v>
      </c>
      <c r="EK43" s="278">
        <f>+AF116</f>
        <v>0</v>
      </c>
      <c r="EL43" s="279">
        <f>+AN116+AN117+AN118</f>
        <v>0</v>
      </c>
      <c r="EM43" s="280" t="e">
        <f>+AU116</f>
        <v>#DIV/0!</v>
      </c>
      <c r="EN43" s="316"/>
      <c r="EO43" s="316"/>
      <c r="EP43" s="352"/>
      <c r="EQ43" s="353"/>
      <c r="ER43" s="311"/>
      <c r="ES43" s="319">
        <f t="shared" ref="ES43:ES77" si="55">C43</f>
        <v>0</v>
      </c>
      <c r="ET43" s="319">
        <f>E43</f>
        <v>0</v>
      </c>
      <c r="EU43" s="320">
        <v>0</v>
      </c>
      <c r="EV43" s="320">
        <v>0</v>
      </c>
      <c r="EW43" s="354"/>
      <c r="EX43" s="355"/>
      <c r="EY43" s="356"/>
      <c r="EZ43" s="287" t="e">
        <f>+EY113</f>
        <v>#DIV/0!</v>
      </c>
      <c r="FA43" s="287">
        <f>+BP113</f>
        <v>0</v>
      </c>
      <c r="FB43" s="287">
        <f>+BQ113</f>
        <v>0</v>
      </c>
    </row>
    <row r="44" spans="1:158" s="288" customFormat="1" ht="27" hidden="1" customHeight="1" x14ac:dyDescent="0.55000000000000004">
      <c r="A44" s="590"/>
      <c r="B44" s="289" t="s">
        <v>170</v>
      </c>
      <c r="C44" s="169"/>
      <c r="D44" s="170"/>
      <c r="E44" s="566"/>
      <c r="F44" s="172"/>
      <c r="G44" s="173"/>
      <c r="H44" s="567">
        <v>8</v>
      </c>
      <c r="I44" s="568"/>
      <c r="J44" s="176"/>
      <c r="K44" s="176"/>
      <c r="L44" s="176"/>
      <c r="M44" s="569"/>
      <c r="N44" s="177" t="str">
        <f t="shared" si="51"/>
        <v/>
      </c>
      <c r="O44" s="290"/>
      <c r="P44" s="179" t="str">
        <f t="shared" si="41"/>
        <v/>
      </c>
      <c r="Q44" s="291"/>
      <c r="R44" s="291">
        <f t="shared" ref="R44:AB44" si="56">IF($Q$7&gt;0,(Q42-Q43))</f>
        <v>24</v>
      </c>
      <c r="S44" s="291">
        <f t="shared" si="56"/>
        <v>24</v>
      </c>
      <c r="T44" s="291">
        <f t="shared" si="56"/>
        <v>24</v>
      </c>
      <c r="U44" s="291">
        <f t="shared" si="56"/>
        <v>4</v>
      </c>
      <c r="V44" s="291">
        <f t="shared" si="56"/>
        <v>4</v>
      </c>
      <c r="W44" s="291">
        <f t="shared" si="56"/>
        <v>0</v>
      </c>
      <c r="X44" s="291">
        <f t="shared" si="56"/>
        <v>0</v>
      </c>
      <c r="Y44" s="291">
        <f t="shared" si="56"/>
        <v>0</v>
      </c>
      <c r="Z44" s="291">
        <f t="shared" si="56"/>
        <v>0</v>
      </c>
      <c r="AA44" s="291">
        <f t="shared" si="56"/>
        <v>0</v>
      </c>
      <c r="AB44" s="291">
        <f t="shared" si="56"/>
        <v>0</v>
      </c>
      <c r="AC44" s="292"/>
      <c r="AD44" s="591" t="str">
        <f t="shared" si="52"/>
        <v/>
      </c>
      <c r="AE44" s="591">
        <f t="shared" si="53"/>
        <v>0</v>
      </c>
      <c r="AF44" s="293"/>
      <c r="AG44" s="185"/>
      <c r="AH44" s="359"/>
      <c r="AI44" s="574">
        <f t="shared" si="54"/>
        <v>0</v>
      </c>
      <c r="AJ44" s="575" t="str">
        <f t="shared" si="43"/>
        <v/>
      </c>
      <c r="AK44" s="188"/>
      <c r="AL44" s="576" t="str">
        <f t="shared" si="44"/>
        <v/>
      </c>
      <c r="AM44" s="577" t="str">
        <f t="shared" si="45"/>
        <v/>
      </c>
      <c r="AN44" s="191"/>
      <c r="AO44" s="578"/>
      <c r="AP44" s="578"/>
      <c r="AQ44" s="579">
        <f t="shared" si="46"/>
        <v>0</v>
      </c>
      <c r="AR44" s="294"/>
      <c r="AS44" s="592" t="str">
        <f t="shared" si="47"/>
        <v/>
      </c>
      <c r="AT44" s="593" t="str">
        <f t="shared" si="48"/>
        <v/>
      </c>
      <c r="AU44" s="297"/>
      <c r="AV44" s="584" t="s">
        <v>172</v>
      </c>
      <c r="AW44" s="191"/>
      <c r="AX44" s="585"/>
      <c r="AY44" s="246"/>
      <c r="AZ44" s="594"/>
      <c r="BA44" s="248"/>
      <c r="BB44" s="248"/>
      <c r="BC44" s="248"/>
      <c r="BD44" s="249"/>
      <c r="BE44" s="250"/>
      <c r="BF44" s="595"/>
      <c r="BG44" s="191"/>
      <c r="BH44" s="198"/>
      <c r="BI44" s="198"/>
      <c r="BJ44" s="198"/>
      <c r="BK44" s="596"/>
      <c r="BL44" s="251"/>
      <c r="BM44" s="298"/>
      <c r="BN44" s="299"/>
      <c r="BO44" s="300"/>
      <c r="BP44" s="301"/>
      <c r="BQ44" s="301"/>
      <c r="BR44" s="256" t="b">
        <f t="shared" si="49"/>
        <v>0</v>
      </c>
      <c r="BS44" s="257">
        <f t="shared" si="50"/>
        <v>0</v>
      </c>
      <c r="BT44" s="258" t="str">
        <f>IF(C44="","",E44)</f>
        <v/>
      </c>
      <c r="BU44" s="333"/>
      <c r="BV44" s="334"/>
      <c r="BW44" s="431"/>
      <c r="BX44" s="431"/>
      <c r="BY44" s="431"/>
      <c r="BZ44" s="431"/>
      <c r="CA44" s="336"/>
      <c r="CB44" s="343"/>
      <c r="CC44" s="343"/>
      <c r="CD44" s="341"/>
      <c r="CE44" s="431"/>
      <c r="CF44" s="341"/>
      <c r="CG44" s="341"/>
      <c r="CH44" s="341"/>
      <c r="CI44" s="338"/>
      <c r="CJ44" s="339"/>
      <c r="CK44" s="340"/>
      <c r="CL44" s="341"/>
      <c r="CM44" s="341"/>
      <c r="CN44" s="341"/>
      <c r="CO44" s="342"/>
      <c r="CP44" s="432"/>
      <c r="CQ44" s="341"/>
      <c r="CR44" s="346"/>
      <c r="CS44" s="340"/>
      <c r="CT44" s="341"/>
      <c r="CU44" s="341"/>
      <c r="CV44" s="431"/>
      <c r="CW44" s="340"/>
      <c r="CX44" s="431"/>
      <c r="CY44" s="379"/>
      <c r="CZ44" s="342"/>
      <c r="DA44" s="340"/>
      <c r="DB44" s="341"/>
      <c r="DC44" s="341"/>
      <c r="DD44" s="431"/>
      <c r="DE44" s="342"/>
      <c r="DF44" s="431"/>
      <c r="DG44" s="431"/>
      <c r="DH44" s="346"/>
      <c r="DI44" s="340"/>
      <c r="DJ44" s="341"/>
      <c r="DK44" s="341"/>
      <c r="DL44" s="431"/>
      <c r="DM44" s="340"/>
      <c r="DN44" s="341"/>
      <c r="DO44" s="431"/>
      <c r="DP44" s="346"/>
      <c r="DQ44" s="341"/>
      <c r="DR44" s="431"/>
      <c r="DS44" s="348"/>
      <c r="DT44" s="341"/>
      <c r="DU44" s="431"/>
      <c r="DV44" s="348"/>
      <c r="DW44" s="409"/>
      <c r="DX44" s="409"/>
      <c r="DY44" s="409"/>
      <c r="DZ44" s="409"/>
      <c r="EA44" s="409"/>
      <c r="EB44" s="409"/>
      <c r="EC44" s="311" t="str">
        <f>+B119</f>
        <v>C</v>
      </c>
      <c r="ED44" s="312"/>
      <c r="EE44" s="351">
        <f>+AN130+AN131+AN132</f>
        <v>1021</v>
      </c>
      <c r="EF44" s="314" t="str">
        <f>+B119</f>
        <v>C</v>
      </c>
      <c r="EG44" s="275" t="e">
        <f t="shared" si="19"/>
        <v>#DIV/0!</v>
      </c>
      <c r="EH44" s="276">
        <f>+SUM(AM119:AM121)</f>
        <v>0</v>
      </c>
      <c r="EI44" s="277">
        <f>+SUM(AJ119:AJ121)/60</f>
        <v>0</v>
      </c>
      <c r="EJ44" s="278">
        <f>+AR119</f>
        <v>0</v>
      </c>
      <c r="EK44" s="278">
        <f>+AF119</f>
        <v>0</v>
      </c>
      <c r="EL44" s="279">
        <f>+AN119+AN120+AN121</f>
        <v>0</v>
      </c>
      <c r="EM44" s="280" t="e">
        <f>+AU119</f>
        <v>#DIV/0!</v>
      </c>
      <c r="EN44" s="316"/>
      <c r="EO44" s="316"/>
      <c r="EP44" s="317"/>
      <c r="EQ44" s="318"/>
      <c r="ER44" s="311"/>
      <c r="ES44" s="319">
        <f t="shared" si="55"/>
        <v>0</v>
      </c>
      <c r="ET44" s="319">
        <f>E44</f>
        <v>0</v>
      </c>
      <c r="EU44" s="320">
        <v>0</v>
      </c>
      <c r="EV44" s="320">
        <v>0</v>
      </c>
      <c r="EW44" s="321"/>
      <c r="EX44" s="322"/>
      <c r="EY44" s="323"/>
      <c r="EZ44" s="287" t="e">
        <f>+EY116</f>
        <v>#DIV/0!</v>
      </c>
      <c r="FA44" s="287">
        <f>+BP116</f>
        <v>0</v>
      </c>
      <c r="FB44" s="287">
        <f>+BQ116</f>
        <v>0</v>
      </c>
    </row>
    <row r="45" spans="1:158" s="234" customFormat="1" ht="27.9" customHeight="1" x14ac:dyDescent="0.6">
      <c r="A45" s="590"/>
      <c r="B45" s="168" t="s">
        <v>174</v>
      </c>
      <c r="C45" s="411" t="s">
        <v>140</v>
      </c>
      <c r="D45" s="170">
        <v>4170005068</v>
      </c>
      <c r="E45" s="566" t="s">
        <v>175</v>
      </c>
      <c r="F45" s="172" t="s">
        <v>176</v>
      </c>
      <c r="G45" s="173">
        <v>44198</v>
      </c>
      <c r="H45" s="567">
        <v>8</v>
      </c>
      <c r="I45" s="568">
        <f>+O45</f>
        <v>10.020833333333334</v>
      </c>
      <c r="J45" s="176">
        <v>22</v>
      </c>
      <c r="K45" s="176">
        <v>4</v>
      </c>
      <c r="L45" s="176">
        <v>22</v>
      </c>
      <c r="M45" s="569">
        <v>2</v>
      </c>
      <c r="N45" s="177">
        <f t="shared" si="51"/>
        <v>6.1024305555555554</v>
      </c>
      <c r="O45" s="178">
        <f>AC45/(L45+M45)</f>
        <v>10.020833333333334</v>
      </c>
      <c r="P45" s="179">
        <f t="shared" si="41"/>
        <v>11.27025462962963</v>
      </c>
      <c r="Q45" s="180">
        <f>L45+M45</f>
        <v>24</v>
      </c>
      <c r="R45" s="180">
        <f t="shared" ref="R45:AB45" si="57">R47</f>
        <v>24</v>
      </c>
      <c r="S45" s="180">
        <f t="shared" si="57"/>
        <v>24</v>
      </c>
      <c r="T45" s="181">
        <f t="shared" si="57"/>
        <v>24</v>
      </c>
      <c r="U45" s="180">
        <f t="shared" si="57"/>
        <v>2</v>
      </c>
      <c r="V45" s="181">
        <f t="shared" si="57"/>
        <v>2</v>
      </c>
      <c r="W45" s="180">
        <f t="shared" si="57"/>
        <v>0</v>
      </c>
      <c r="X45" s="180">
        <f t="shared" si="57"/>
        <v>0</v>
      </c>
      <c r="Y45" s="180">
        <f t="shared" si="57"/>
        <v>0</v>
      </c>
      <c r="Z45" s="180">
        <f t="shared" si="57"/>
        <v>0</v>
      </c>
      <c r="AA45" s="180">
        <f t="shared" si="57"/>
        <v>0</v>
      </c>
      <c r="AB45" s="180">
        <f t="shared" si="57"/>
        <v>0</v>
      </c>
      <c r="AC45" s="182">
        <f>IF(E45="","",(Q45*8)+($Q$5-8)*Q45+($R$5-$Q$5)*R45+($S$5-$R$5)*S45+($T$5-$S$5)*T45+($U$5-$T$5)*U45+($V$5-$U$5)*V45+($W$5-$V$5)*W45+($X$5-$W$5)*X45+($Y$5-$X$5)*Y45+($Z$5-$Y$5)*Z45+($AA$5-$Z$5)*AA45+($AB$5-$AA$5)*AB45)-'[1]Short Leave'!S15</f>
        <v>240.5</v>
      </c>
      <c r="AD45" s="572">
        <f t="shared" si="52"/>
        <v>240.5</v>
      </c>
      <c r="AE45" s="572">
        <f t="shared" si="53"/>
        <v>240.5</v>
      </c>
      <c r="AF45" s="184">
        <f>AE45+AE46+AE47</f>
        <v>240.5</v>
      </c>
      <c r="AG45" s="185">
        <v>4.75</v>
      </c>
      <c r="AH45" s="359">
        <v>0.31</v>
      </c>
      <c r="AI45" s="574">
        <f t="shared" si="54"/>
        <v>3.7199999999999998</v>
      </c>
      <c r="AJ45" s="575">
        <f t="shared" si="43"/>
        <v>8658</v>
      </c>
      <c r="AK45" s="188">
        <v>0.6</v>
      </c>
      <c r="AL45" s="576">
        <f t="shared" si="44"/>
        <v>181.89473684210526</v>
      </c>
      <c r="AM45" s="577">
        <f t="shared" si="45"/>
        <v>1822.7368421052631</v>
      </c>
      <c r="AN45" s="191">
        <v>2050</v>
      </c>
      <c r="AO45" s="578"/>
      <c r="AP45" s="578"/>
      <c r="AQ45" s="579">
        <f>AG45*AN45/60</f>
        <v>162.29166666666666</v>
      </c>
      <c r="AR45" s="193">
        <f>AQ45+AQ46+AQ47</f>
        <v>162.29166666666666</v>
      </c>
      <c r="AS45" s="581">
        <f t="shared" si="47"/>
        <v>1.1246823746823746</v>
      </c>
      <c r="AT45" s="582">
        <f t="shared" si="48"/>
        <v>0.67480942480942474</v>
      </c>
      <c r="AU45" s="196">
        <f>AR45/AF45</f>
        <v>0.67480942480942474</v>
      </c>
      <c r="AV45" s="595" t="s">
        <v>177</v>
      </c>
      <c r="AW45" s="191">
        <v>1110</v>
      </c>
      <c r="AX45" s="360">
        <v>1</v>
      </c>
      <c r="AY45" s="246"/>
      <c r="AZ45" s="594"/>
      <c r="BA45" s="248"/>
      <c r="BB45" s="248"/>
      <c r="BC45" s="248"/>
      <c r="BD45" s="249"/>
      <c r="BE45" s="250"/>
      <c r="BF45" s="595"/>
      <c r="BG45" s="191"/>
      <c r="BH45" s="198"/>
      <c r="BI45" s="198"/>
      <c r="BJ45" s="198"/>
      <c r="BK45" s="587"/>
      <c r="BL45" s="597"/>
      <c r="BM45" s="206">
        <v>8</v>
      </c>
      <c r="BN45" s="598">
        <v>4.68</v>
      </c>
      <c r="BO45" s="208">
        <f>BP45-BQ45</f>
        <v>-1079.5</v>
      </c>
      <c r="BP45" s="209">
        <f>(((BR45+BR46+BR47))-(EQ45))</f>
        <v>8658</v>
      </c>
      <c r="BQ45" s="209">
        <f>(BS45+BS46+BS47)</f>
        <v>9737.5</v>
      </c>
      <c r="BR45" s="210">
        <f t="shared" si="49"/>
        <v>8658</v>
      </c>
      <c r="BS45" s="211">
        <f>AN45*AG45</f>
        <v>9737.5</v>
      </c>
      <c r="BT45" s="212" t="str">
        <f>IF(C45="","",E45)</f>
        <v>70209-0423</v>
      </c>
      <c r="BU45" s="333"/>
      <c r="BV45" s="362"/>
      <c r="BW45" s="384"/>
      <c r="BX45" s="384"/>
      <c r="BY45" s="384"/>
      <c r="BZ45" s="384"/>
      <c r="CA45" s="385"/>
      <c r="CB45" s="386"/>
      <c r="CC45" s="386"/>
      <c r="CD45" s="369"/>
      <c r="CE45" s="384"/>
      <c r="CF45" s="369"/>
      <c r="CG45" s="369"/>
      <c r="CH45" s="369"/>
      <c r="CI45" s="367"/>
      <c r="CJ45" s="376"/>
      <c r="CK45" s="368"/>
      <c r="CL45" s="369"/>
      <c r="CM45" s="369"/>
      <c r="CN45" s="369"/>
      <c r="CO45" s="387"/>
      <c r="CP45" s="416"/>
      <c r="CQ45" s="369"/>
      <c r="CR45" s="370"/>
      <c r="CS45" s="368"/>
      <c r="CT45" s="369"/>
      <c r="CU45" s="369"/>
      <c r="CV45" s="384"/>
      <c r="CW45" s="368"/>
      <c r="CX45" s="384"/>
      <c r="CY45" s="375"/>
      <c r="CZ45" s="387"/>
      <c r="DA45" s="368"/>
      <c r="DB45" s="369"/>
      <c r="DC45" s="369"/>
      <c r="DD45" s="384"/>
      <c r="DE45" s="387"/>
      <c r="DF45" s="384"/>
      <c r="DG45" s="384"/>
      <c r="DH45" s="370"/>
      <c r="DI45" s="368"/>
      <c r="DJ45" s="369"/>
      <c r="DK45" s="369"/>
      <c r="DL45" s="384"/>
      <c r="DM45" s="368"/>
      <c r="DN45" s="369"/>
      <c r="DO45" s="384"/>
      <c r="DP45" s="370"/>
      <c r="DQ45" s="369"/>
      <c r="DR45" s="384"/>
      <c r="DS45" s="372"/>
      <c r="DT45" s="369"/>
      <c r="DU45" s="384"/>
      <c r="DV45" s="372"/>
      <c r="DW45" s="388"/>
      <c r="DX45" s="388"/>
      <c r="DY45" s="388"/>
      <c r="DZ45" s="388"/>
      <c r="EA45" s="388"/>
      <c r="EB45" s="388"/>
      <c r="EC45" s="229" t="s">
        <v>178</v>
      </c>
      <c r="ED45" s="390"/>
      <c r="EE45" s="329">
        <f>+AN133+AN134+AN135</f>
        <v>2280</v>
      </c>
      <c r="EF45" s="374" t="str">
        <f>+B124</f>
        <v>L-31</v>
      </c>
      <c r="EG45" s="275">
        <f t="shared" si="19"/>
        <v>0.55000000000000004</v>
      </c>
      <c r="EH45" s="276">
        <f>+SUM(AM124:AM126)</f>
        <v>1050</v>
      </c>
      <c r="EI45" s="277">
        <f>+SUM(AJ124:AJ126)/60</f>
        <v>154</v>
      </c>
      <c r="EJ45" s="278">
        <f>+AR124</f>
        <v>146.66666666666666</v>
      </c>
      <c r="EK45" s="278">
        <f>+AF124</f>
        <v>280</v>
      </c>
      <c r="EL45" s="279">
        <f>+AN124+AN125+AN126</f>
        <v>1000</v>
      </c>
      <c r="EM45" s="280">
        <f>+AU124</f>
        <v>0.52380952380952372</v>
      </c>
      <c r="EN45" s="118"/>
      <c r="EO45" s="118"/>
      <c r="EP45" s="227">
        <f>AF45*60</f>
        <v>14430</v>
      </c>
      <c r="EQ45" s="228">
        <v>0</v>
      </c>
      <c r="ER45" s="229" t="str">
        <f>B45</f>
        <v>L-12</v>
      </c>
      <c r="ES45" s="160" t="str">
        <f t="shared" si="55"/>
        <v>Vertbaudet</v>
      </c>
      <c r="ET45" s="160" t="str">
        <f>E45</f>
        <v>70209-0423</v>
      </c>
      <c r="EU45" s="162">
        <v>0</v>
      </c>
      <c r="EV45" s="162">
        <v>0</v>
      </c>
      <c r="EW45" s="230">
        <f>(BO45/EX45)/60</f>
        <v>-0.74965277777777772</v>
      </c>
      <c r="EX45" s="231">
        <f>L45+M45</f>
        <v>24</v>
      </c>
      <c r="EY45" s="599">
        <f>EX45*EW45</f>
        <v>-17.991666666666667</v>
      </c>
      <c r="EZ45" s="234" t="e">
        <f>+EY119</f>
        <v>#DIV/0!</v>
      </c>
      <c r="FA45" s="234">
        <f>+BP119</f>
        <v>0</v>
      </c>
      <c r="FB45" s="234">
        <f>+BQ119</f>
        <v>0</v>
      </c>
    </row>
    <row r="46" spans="1:158" s="234" customFormat="1" ht="27" hidden="1" customHeight="1" x14ac:dyDescent="0.6">
      <c r="A46" s="590"/>
      <c r="B46" s="236" t="s">
        <v>174</v>
      </c>
      <c r="C46" s="411"/>
      <c r="D46" s="170"/>
      <c r="E46" s="566"/>
      <c r="F46" s="172"/>
      <c r="G46" s="173"/>
      <c r="H46" s="567">
        <v>8</v>
      </c>
      <c r="I46" s="568"/>
      <c r="J46" s="176"/>
      <c r="K46" s="176"/>
      <c r="L46" s="176"/>
      <c r="M46" s="569"/>
      <c r="N46" s="177" t="str">
        <f t="shared" si="51"/>
        <v/>
      </c>
      <c r="O46" s="237"/>
      <c r="P46" s="179" t="str">
        <f t="shared" si="41"/>
        <v/>
      </c>
      <c r="Q46" s="180"/>
      <c r="R46" s="180"/>
      <c r="S46" s="180"/>
      <c r="T46" s="180">
        <v>22</v>
      </c>
      <c r="U46" s="180"/>
      <c r="V46" s="180">
        <v>2</v>
      </c>
      <c r="W46" s="180"/>
      <c r="X46" s="180"/>
      <c r="Y46" s="180"/>
      <c r="Z46" s="180"/>
      <c r="AA46" s="180"/>
      <c r="AB46" s="180"/>
      <c r="AC46" s="238"/>
      <c r="AD46" s="591" t="str">
        <f t="shared" si="52"/>
        <v/>
      </c>
      <c r="AE46" s="591">
        <f t="shared" si="53"/>
        <v>0</v>
      </c>
      <c r="AF46" s="240"/>
      <c r="AG46" s="185"/>
      <c r="AH46" s="359"/>
      <c r="AI46" s="574">
        <f t="shared" si="54"/>
        <v>0</v>
      </c>
      <c r="AJ46" s="575" t="str">
        <f t="shared" si="43"/>
        <v/>
      </c>
      <c r="AK46" s="188"/>
      <c r="AL46" s="576" t="str">
        <f t="shared" si="44"/>
        <v/>
      </c>
      <c r="AM46" s="577" t="str">
        <f t="shared" si="45"/>
        <v/>
      </c>
      <c r="AN46" s="191"/>
      <c r="AO46" s="600"/>
      <c r="AP46" s="600"/>
      <c r="AQ46" s="579">
        <f>AG46*AN46/60</f>
        <v>0</v>
      </c>
      <c r="AR46" s="244"/>
      <c r="AS46" s="581" t="str">
        <f>IF(F46="","",(AN46/AM46))</f>
        <v/>
      </c>
      <c r="AT46" s="582" t="str">
        <f t="shared" si="48"/>
        <v/>
      </c>
      <c r="AU46" s="245"/>
      <c r="AV46" s="595" t="s">
        <v>177</v>
      </c>
      <c r="AW46" s="191"/>
      <c r="AX46" s="360"/>
      <c r="AY46" s="246"/>
      <c r="AZ46" s="594"/>
      <c r="BA46" s="248"/>
      <c r="BB46" s="248"/>
      <c r="BC46" s="248"/>
      <c r="BD46" s="249"/>
      <c r="BE46" s="250"/>
      <c r="BF46" s="595"/>
      <c r="BG46" s="191"/>
      <c r="BH46" s="198"/>
      <c r="BI46" s="198"/>
      <c r="BJ46" s="198"/>
      <c r="BK46" s="587"/>
      <c r="BL46" s="171"/>
      <c r="BM46" s="252"/>
      <c r="BN46" s="601"/>
      <c r="BO46" s="254"/>
      <c r="BP46" s="602"/>
      <c r="BQ46" s="602"/>
      <c r="BR46" s="210" t="b">
        <f t="shared" si="49"/>
        <v>0</v>
      </c>
      <c r="BS46" s="211">
        <f>AN46*AG46</f>
        <v>0</v>
      </c>
      <c r="BT46" s="212" t="str">
        <f>IF(C46="","",#REF!)</f>
        <v/>
      </c>
      <c r="BU46" s="333"/>
      <c r="BV46" s="362"/>
      <c r="BW46" s="384"/>
      <c r="BX46" s="384"/>
      <c r="BY46" s="384"/>
      <c r="BZ46" s="384"/>
      <c r="CA46" s="385"/>
      <c r="CB46" s="386"/>
      <c r="CC46" s="386"/>
      <c r="CD46" s="369"/>
      <c r="CE46" s="384"/>
      <c r="CF46" s="369"/>
      <c r="CG46" s="369"/>
      <c r="CH46" s="369"/>
      <c r="CI46" s="367"/>
      <c r="CJ46" s="376"/>
      <c r="CK46" s="368"/>
      <c r="CL46" s="369"/>
      <c r="CM46" s="369"/>
      <c r="CN46" s="369"/>
      <c r="CO46" s="387"/>
      <c r="CP46" s="416"/>
      <c r="CQ46" s="369"/>
      <c r="CR46" s="370"/>
      <c r="CS46" s="368"/>
      <c r="CT46" s="369"/>
      <c r="CU46" s="369"/>
      <c r="CV46" s="384"/>
      <c r="CW46" s="368"/>
      <c r="CX46" s="384"/>
      <c r="CY46" s="375"/>
      <c r="CZ46" s="387"/>
      <c r="DA46" s="368"/>
      <c r="DB46" s="369"/>
      <c r="DC46" s="369"/>
      <c r="DD46" s="384"/>
      <c r="DE46" s="387"/>
      <c r="DF46" s="384"/>
      <c r="DG46" s="384"/>
      <c r="DH46" s="370"/>
      <c r="DI46" s="368"/>
      <c r="DJ46" s="369"/>
      <c r="DK46" s="369"/>
      <c r="DL46" s="384"/>
      <c r="DM46" s="368"/>
      <c r="DN46" s="369"/>
      <c r="DO46" s="384"/>
      <c r="DP46" s="370"/>
      <c r="DQ46" s="369"/>
      <c r="DR46" s="384"/>
      <c r="DS46" s="372"/>
      <c r="DT46" s="369"/>
      <c r="DU46" s="384"/>
      <c r="DV46" s="372"/>
      <c r="DW46" s="388"/>
      <c r="DX46" s="388"/>
      <c r="DY46" s="388"/>
      <c r="DZ46" s="388"/>
      <c r="EA46" s="388"/>
      <c r="EB46" s="388"/>
      <c r="EC46" s="229" t="s">
        <v>179</v>
      </c>
      <c r="ED46" s="390"/>
      <c r="EE46" s="329">
        <f>+AN136+AN137+AN138</f>
        <v>1776</v>
      </c>
      <c r="EF46" s="374" t="str">
        <f>+B127</f>
        <v>L-32</v>
      </c>
      <c r="EG46" s="275">
        <f t="shared" si="19"/>
        <v>0.74999999999999978</v>
      </c>
      <c r="EH46" s="276">
        <f>+SUM(AM127:AM129)</f>
        <v>1158.6206896551721</v>
      </c>
      <c r="EI46" s="277">
        <f>+SUM(AJ127:AJ129)/60</f>
        <v>251.99999999999994</v>
      </c>
      <c r="EJ46" s="278">
        <f>+AR127</f>
        <v>211.41</v>
      </c>
      <c r="EK46" s="278">
        <f>+AF127</f>
        <v>336</v>
      </c>
      <c r="EL46" s="279">
        <f>+AN127+AN128+AN129</f>
        <v>972</v>
      </c>
      <c r="EM46" s="280">
        <f>+AU127</f>
        <v>0.62919642857142855</v>
      </c>
      <c r="EN46" s="118"/>
      <c r="EO46" s="118"/>
      <c r="EP46" s="282"/>
      <c r="EQ46" s="283"/>
      <c r="ER46" s="229"/>
      <c r="ES46" s="160">
        <f t="shared" si="55"/>
        <v>0</v>
      </c>
      <c r="ET46" s="160" t="e">
        <f>#REF!</f>
        <v>#REF!</v>
      </c>
      <c r="EU46" s="162">
        <v>0</v>
      </c>
      <c r="EV46" s="162">
        <v>0</v>
      </c>
      <c r="EW46" s="284"/>
      <c r="EX46" s="285"/>
      <c r="EY46" s="603"/>
      <c r="FA46" s="234">
        <f>+BP91</f>
        <v>0</v>
      </c>
      <c r="FB46" s="234">
        <f>+BQ91</f>
        <v>0</v>
      </c>
    </row>
    <row r="47" spans="1:158" s="288" customFormat="1" ht="27" hidden="1" customHeight="1" x14ac:dyDescent="0.55000000000000004">
      <c r="A47" s="590"/>
      <c r="B47" s="289" t="s">
        <v>174</v>
      </c>
      <c r="C47" s="411"/>
      <c r="D47" s="170"/>
      <c r="E47" s="566"/>
      <c r="F47" s="172"/>
      <c r="G47" s="173"/>
      <c r="H47" s="567">
        <v>8</v>
      </c>
      <c r="I47" s="568"/>
      <c r="J47" s="176"/>
      <c r="K47" s="176"/>
      <c r="L47" s="176"/>
      <c r="M47" s="569"/>
      <c r="N47" s="177" t="str">
        <f t="shared" si="51"/>
        <v/>
      </c>
      <c r="O47" s="290"/>
      <c r="P47" s="179" t="str">
        <f t="shared" si="41"/>
        <v/>
      </c>
      <c r="Q47" s="291"/>
      <c r="R47" s="291">
        <f t="shared" ref="R47:AB47" si="58">IF($Q$7&gt;0,(Q45-Q46))</f>
        <v>24</v>
      </c>
      <c r="S47" s="291">
        <f t="shared" si="58"/>
        <v>24</v>
      </c>
      <c r="T47" s="291">
        <f t="shared" si="58"/>
        <v>24</v>
      </c>
      <c r="U47" s="291">
        <f t="shared" si="58"/>
        <v>2</v>
      </c>
      <c r="V47" s="291">
        <f t="shared" si="58"/>
        <v>2</v>
      </c>
      <c r="W47" s="291">
        <f t="shared" si="58"/>
        <v>0</v>
      </c>
      <c r="X47" s="291">
        <f t="shared" si="58"/>
        <v>0</v>
      </c>
      <c r="Y47" s="291">
        <f t="shared" si="58"/>
        <v>0</v>
      </c>
      <c r="Z47" s="291">
        <f t="shared" si="58"/>
        <v>0</v>
      </c>
      <c r="AA47" s="291">
        <f t="shared" si="58"/>
        <v>0</v>
      </c>
      <c r="AB47" s="291">
        <f t="shared" si="58"/>
        <v>0</v>
      </c>
      <c r="AC47" s="292"/>
      <c r="AD47" s="591" t="str">
        <f t="shared" si="52"/>
        <v/>
      </c>
      <c r="AE47" s="591">
        <f t="shared" si="53"/>
        <v>0</v>
      </c>
      <c r="AF47" s="293"/>
      <c r="AG47" s="185"/>
      <c r="AH47" s="359"/>
      <c r="AI47" s="574">
        <f t="shared" si="54"/>
        <v>0</v>
      </c>
      <c r="AJ47" s="575" t="str">
        <f t="shared" si="43"/>
        <v/>
      </c>
      <c r="AK47" s="188"/>
      <c r="AL47" s="576" t="str">
        <f t="shared" si="44"/>
        <v/>
      </c>
      <c r="AM47" s="577" t="str">
        <f t="shared" si="45"/>
        <v/>
      </c>
      <c r="AN47" s="191"/>
      <c r="AO47" s="600"/>
      <c r="AP47" s="600"/>
      <c r="AQ47" s="579">
        <f t="shared" si="46"/>
        <v>0</v>
      </c>
      <c r="AR47" s="294"/>
      <c r="AS47" s="581" t="str">
        <f t="shared" si="47"/>
        <v/>
      </c>
      <c r="AT47" s="582" t="str">
        <f t="shared" si="48"/>
        <v/>
      </c>
      <c r="AU47" s="297"/>
      <c r="AV47" s="595" t="s">
        <v>177</v>
      </c>
      <c r="AW47" s="191"/>
      <c r="AX47" s="360"/>
      <c r="AY47" s="246"/>
      <c r="AZ47" s="594"/>
      <c r="BA47" s="248"/>
      <c r="BB47" s="248"/>
      <c r="BC47" s="248"/>
      <c r="BD47" s="249"/>
      <c r="BE47" s="250"/>
      <c r="BF47" s="595"/>
      <c r="BG47" s="191"/>
      <c r="BH47" s="198"/>
      <c r="BI47" s="198"/>
      <c r="BJ47" s="198"/>
      <c r="BK47" s="587"/>
      <c r="BL47" s="251"/>
      <c r="BM47" s="298"/>
      <c r="BN47" s="604"/>
      <c r="BO47" s="300"/>
      <c r="BP47" s="301"/>
      <c r="BQ47" s="301"/>
      <c r="BR47" s="256" t="b">
        <f t="shared" si="49"/>
        <v>0</v>
      </c>
      <c r="BS47" s="257">
        <f t="shared" si="50"/>
        <v>0</v>
      </c>
      <c r="BT47" s="258" t="str">
        <f t="shared" ref="BT47:BT77" si="59">IF(C47="","",E47)</f>
        <v/>
      </c>
      <c r="BU47" s="333"/>
      <c r="BV47" s="334"/>
      <c r="BW47" s="431"/>
      <c r="BX47" s="431"/>
      <c r="BY47" s="431"/>
      <c r="BZ47" s="431"/>
      <c r="CA47" s="336"/>
      <c r="CB47" s="343"/>
      <c r="CC47" s="343"/>
      <c r="CD47" s="341"/>
      <c r="CE47" s="431"/>
      <c r="CF47" s="341"/>
      <c r="CG47" s="341"/>
      <c r="CH47" s="341"/>
      <c r="CI47" s="338"/>
      <c r="CJ47" s="339"/>
      <c r="CK47" s="340"/>
      <c r="CL47" s="341"/>
      <c r="CM47" s="341"/>
      <c r="CN47" s="341"/>
      <c r="CO47" s="342"/>
      <c r="CP47" s="432"/>
      <c r="CQ47" s="341"/>
      <c r="CR47" s="346"/>
      <c r="CS47" s="340"/>
      <c r="CT47" s="341"/>
      <c r="CU47" s="341"/>
      <c r="CV47" s="431"/>
      <c r="CW47" s="340"/>
      <c r="CX47" s="431"/>
      <c r="CY47" s="379"/>
      <c r="CZ47" s="342"/>
      <c r="DA47" s="340"/>
      <c r="DB47" s="341"/>
      <c r="DC47" s="341"/>
      <c r="DD47" s="431"/>
      <c r="DE47" s="342"/>
      <c r="DF47" s="431"/>
      <c r="DG47" s="431"/>
      <c r="DH47" s="346"/>
      <c r="DI47" s="340"/>
      <c r="DJ47" s="341"/>
      <c r="DK47" s="341"/>
      <c r="DL47" s="431"/>
      <c r="DM47" s="340"/>
      <c r="DN47" s="341"/>
      <c r="DO47" s="431"/>
      <c r="DP47" s="346"/>
      <c r="DQ47" s="341"/>
      <c r="DR47" s="431"/>
      <c r="DS47" s="348"/>
      <c r="DT47" s="341"/>
      <c r="DU47" s="431"/>
      <c r="DV47" s="348"/>
      <c r="DW47" s="409"/>
      <c r="DX47" s="409"/>
      <c r="DY47" s="409"/>
      <c r="DZ47" s="409"/>
      <c r="EA47" s="409"/>
      <c r="EB47" s="409"/>
      <c r="EC47" s="311" t="s">
        <v>180</v>
      </c>
      <c r="ED47" s="312"/>
      <c r="EE47" s="351">
        <f>+AN139+AN140+AN141</f>
        <v>0</v>
      </c>
      <c r="EF47" s="314" t="str">
        <f>+B130</f>
        <v>L-33</v>
      </c>
      <c r="EG47" s="275">
        <f t="shared" si="19"/>
        <v>0.7</v>
      </c>
      <c r="EH47" s="276">
        <f>+SUM(AM130:AM132)</f>
        <v>1807.8260869565217</v>
      </c>
      <c r="EI47" s="277">
        <f>+SUM(AJ130:AJ132)/60</f>
        <v>138.6</v>
      </c>
      <c r="EJ47" s="278">
        <f>+AR130</f>
        <v>78.276666666666657</v>
      </c>
      <c r="EK47" s="278">
        <f>+AF130</f>
        <v>198</v>
      </c>
      <c r="EL47" s="279">
        <f>+AN130+AN131+AN132</f>
        <v>1021</v>
      </c>
      <c r="EM47" s="280">
        <f>+AU130</f>
        <v>0.39533670033670026</v>
      </c>
      <c r="EN47" s="316"/>
      <c r="EO47" s="316"/>
      <c r="EP47" s="317"/>
      <c r="EQ47" s="318"/>
      <c r="ER47" s="311"/>
      <c r="ES47" s="319">
        <f t="shared" si="55"/>
        <v>0</v>
      </c>
      <c r="ET47" s="319">
        <f>E47</f>
        <v>0</v>
      </c>
      <c r="EU47" s="320">
        <v>0</v>
      </c>
      <c r="EV47" s="320">
        <v>0</v>
      </c>
      <c r="EW47" s="321"/>
      <c r="EX47" s="322"/>
      <c r="EY47" s="605"/>
      <c r="EZ47" s="288">
        <f>+EY124</f>
        <v>7.3333333333333339</v>
      </c>
      <c r="FA47" s="288">
        <f>+BP124</f>
        <v>9240</v>
      </c>
      <c r="FB47" s="288">
        <f>+BQ124</f>
        <v>8800</v>
      </c>
    </row>
    <row r="48" spans="1:158" s="234" customFormat="1" ht="27.9" customHeight="1" x14ac:dyDescent="0.6">
      <c r="A48" s="590"/>
      <c r="B48" s="168" t="s">
        <v>181</v>
      </c>
      <c r="C48" s="411" t="s">
        <v>140</v>
      </c>
      <c r="D48" s="170">
        <v>4170004643</v>
      </c>
      <c r="E48" s="566" t="s">
        <v>182</v>
      </c>
      <c r="F48" s="172" t="s">
        <v>183</v>
      </c>
      <c r="G48" s="173">
        <v>44187</v>
      </c>
      <c r="H48" s="567">
        <v>8</v>
      </c>
      <c r="I48" s="568">
        <f>+O48</f>
        <v>8.1666666666666661</v>
      </c>
      <c r="J48" s="176">
        <v>25</v>
      </c>
      <c r="K48" s="176">
        <v>3</v>
      </c>
      <c r="L48" s="176">
        <v>35</v>
      </c>
      <c r="M48" s="569">
        <v>4</v>
      </c>
      <c r="N48" s="177">
        <f t="shared" si="51"/>
        <v>5.5461915535444941</v>
      </c>
      <c r="O48" s="178">
        <f>AC48/(L48+M48)</f>
        <v>8.1666666666666661</v>
      </c>
      <c r="P48" s="179">
        <f t="shared" si="41"/>
        <v>5.7873303167420813</v>
      </c>
      <c r="Q48" s="180">
        <f>L48+M48</f>
        <v>39</v>
      </c>
      <c r="R48" s="180">
        <f t="shared" ref="R48:AB48" si="60">R50</f>
        <v>2</v>
      </c>
      <c r="S48" s="180">
        <f t="shared" si="60"/>
        <v>2</v>
      </c>
      <c r="T48" s="181">
        <f t="shared" si="60"/>
        <v>2</v>
      </c>
      <c r="U48" s="180">
        <f t="shared" si="60"/>
        <v>2</v>
      </c>
      <c r="V48" s="181">
        <f t="shared" si="60"/>
        <v>2</v>
      </c>
      <c r="W48" s="180">
        <f t="shared" si="60"/>
        <v>0</v>
      </c>
      <c r="X48" s="180">
        <f t="shared" si="60"/>
        <v>0</v>
      </c>
      <c r="Y48" s="180">
        <f t="shared" si="60"/>
        <v>0</v>
      </c>
      <c r="Z48" s="180">
        <f t="shared" si="60"/>
        <v>0</v>
      </c>
      <c r="AA48" s="180">
        <f t="shared" si="60"/>
        <v>0</v>
      </c>
      <c r="AB48" s="180">
        <f t="shared" si="60"/>
        <v>0</v>
      </c>
      <c r="AC48" s="423">
        <f>IF(E48="","",(Q48*8)+($Q$5-8)*Q48+($R$5-$Q$5)*R48+($S$5-$R$5)*S48+($T$5-$S$5)*T48+($U$5-$T$5)*U48+($V$5-$U$5)*V48+($W$5-$V$5)*W48+($X$5-$W$5)*X48+($Y$5-$X$5)*Y48+($Z$5-$Y$5)*Z48+($AA$5-$Z$5)*AA48+($AB$5-$AA$5)*AB48)-'[1]Short Leave'!S16</f>
        <v>318.5</v>
      </c>
      <c r="AD48" s="572">
        <f t="shared" si="52"/>
        <v>318.5</v>
      </c>
      <c r="AE48" s="572">
        <f t="shared" si="53"/>
        <v>318.5</v>
      </c>
      <c r="AF48" s="606">
        <f>AE48+AE49+AE50</f>
        <v>318.5</v>
      </c>
      <c r="AG48" s="185">
        <v>12.79</v>
      </c>
      <c r="AH48" s="359">
        <v>1.1000000000000001</v>
      </c>
      <c r="AI48" s="574">
        <f t="shared" si="54"/>
        <v>13.200000000000001</v>
      </c>
      <c r="AJ48" s="575">
        <f t="shared" si="43"/>
        <v>12994.8</v>
      </c>
      <c r="AK48" s="188">
        <v>0.68</v>
      </c>
      <c r="AL48" s="576">
        <f t="shared" si="44"/>
        <v>124.40969507427678</v>
      </c>
      <c r="AM48" s="577">
        <f t="shared" si="45"/>
        <v>1016.0125097732604</v>
      </c>
      <c r="AN48" s="191">
        <v>720</v>
      </c>
      <c r="AO48" s="578"/>
      <c r="AP48" s="578"/>
      <c r="AQ48" s="579">
        <f t="shared" si="46"/>
        <v>153.47999999999999</v>
      </c>
      <c r="AR48" s="193">
        <f>AQ48+AQ49+AQ50</f>
        <v>153.47999999999999</v>
      </c>
      <c r="AS48" s="581">
        <f t="shared" si="47"/>
        <v>0.70865269184596913</v>
      </c>
      <c r="AT48" s="582">
        <f t="shared" si="48"/>
        <v>0.48188383045525901</v>
      </c>
      <c r="AU48" s="196">
        <f>AR48/AF48</f>
        <v>0.48188383045525901</v>
      </c>
      <c r="AV48" s="595" t="s">
        <v>184</v>
      </c>
      <c r="AW48" s="191">
        <v>690</v>
      </c>
      <c r="AX48" s="360">
        <v>9</v>
      </c>
      <c r="AY48" s="246"/>
      <c r="AZ48" s="594"/>
      <c r="BA48" s="248"/>
      <c r="BB48" s="248"/>
      <c r="BC48" s="248"/>
      <c r="BD48" s="249"/>
      <c r="BE48" s="250"/>
      <c r="BF48" s="595"/>
      <c r="BG48" s="191"/>
      <c r="BH48" s="198"/>
      <c r="BI48" s="198"/>
      <c r="BJ48" s="198"/>
      <c r="BK48" s="607"/>
      <c r="BL48" s="361"/>
      <c r="BM48" s="206">
        <v>2</v>
      </c>
      <c r="BN48" s="207">
        <v>8.23</v>
      </c>
      <c r="BO48" s="208">
        <f>BP48-BQ48</f>
        <v>3786</v>
      </c>
      <c r="BP48" s="209">
        <f>(((BR48+BR49+BR50))-(EQ48))</f>
        <v>12994.8</v>
      </c>
      <c r="BQ48" s="209">
        <f>(BS48+BS49+BS50)</f>
        <v>9208.7999999999993</v>
      </c>
      <c r="BR48" s="210">
        <f t="shared" si="49"/>
        <v>12994.8</v>
      </c>
      <c r="BS48" s="211">
        <f t="shared" si="50"/>
        <v>9208.7999999999993</v>
      </c>
      <c r="BT48" s="212" t="str">
        <f t="shared" si="59"/>
        <v>70214-0326</v>
      </c>
      <c r="BU48" s="608"/>
      <c r="BV48" s="362"/>
      <c r="BW48" s="384"/>
      <c r="BX48" s="384"/>
      <c r="BY48" s="384"/>
      <c r="BZ48" s="384"/>
      <c r="CA48" s="385"/>
      <c r="CB48" s="386"/>
      <c r="CC48" s="386"/>
      <c r="CD48" s="369"/>
      <c r="CE48" s="384"/>
      <c r="CF48" s="369"/>
      <c r="CG48" s="369"/>
      <c r="CH48" s="369"/>
      <c r="CI48" s="367"/>
      <c r="CJ48" s="376"/>
      <c r="CK48" s="368"/>
      <c r="CL48" s="369"/>
      <c r="CM48" s="369"/>
      <c r="CN48" s="369"/>
      <c r="CO48" s="387"/>
      <c r="CP48" s="416"/>
      <c r="CQ48" s="369"/>
      <c r="CR48" s="370"/>
      <c r="CS48" s="368"/>
      <c r="CT48" s="369"/>
      <c r="CU48" s="369"/>
      <c r="CV48" s="384"/>
      <c r="CW48" s="368"/>
      <c r="CX48" s="384"/>
      <c r="CY48" s="375"/>
      <c r="CZ48" s="387"/>
      <c r="DA48" s="368"/>
      <c r="DB48" s="369"/>
      <c r="DC48" s="369"/>
      <c r="DD48" s="384"/>
      <c r="DE48" s="387"/>
      <c r="DF48" s="384"/>
      <c r="DG48" s="384"/>
      <c r="DH48" s="370"/>
      <c r="DI48" s="368"/>
      <c r="DJ48" s="369"/>
      <c r="DK48" s="369"/>
      <c r="DL48" s="384"/>
      <c r="DM48" s="368"/>
      <c r="DN48" s="369"/>
      <c r="DO48" s="384"/>
      <c r="DP48" s="370"/>
      <c r="DQ48" s="369"/>
      <c r="DR48" s="384"/>
      <c r="DS48" s="372"/>
      <c r="DT48" s="369"/>
      <c r="DU48" s="384"/>
      <c r="DV48" s="372"/>
      <c r="DW48" s="388"/>
      <c r="DX48" s="388"/>
      <c r="DY48" s="388"/>
      <c r="DZ48" s="388"/>
      <c r="EA48" s="388"/>
      <c r="EB48" s="388"/>
      <c r="EC48" s="229" t="s">
        <v>185</v>
      </c>
      <c r="ED48" s="390"/>
      <c r="EE48" s="329">
        <f>+AN142+AN143+AN144</f>
        <v>2218</v>
      </c>
      <c r="EF48" s="374" t="str">
        <f>+B133</f>
        <v>L-34</v>
      </c>
      <c r="EG48" s="275">
        <f t="shared" si="19"/>
        <v>0.90000000000000024</v>
      </c>
      <c r="EH48" s="276">
        <f>+SUM(AM133:AM135)</f>
        <v>2752.0283975659236</v>
      </c>
      <c r="EI48" s="277">
        <f>+SUM(AJ133:AJ135)/60</f>
        <v>226.12500000000006</v>
      </c>
      <c r="EJ48" s="278">
        <f>+AR133</f>
        <v>187.34</v>
      </c>
      <c r="EK48" s="278">
        <f>+AF133</f>
        <v>251.25</v>
      </c>
      <c r="EL48" s="279">
        <f>+AN133+AN134+AN135</f>
        <v>2280</v>
      </c>
      <c r="EM48" s="280">
        <f>+AU133</f>
        <v>0.74563184079601996</v>
      </c>
      <c r="EN48" s="118"/>
      <c r="EO48" s="118"/>
      <c r="EP48" s="227">
        <f>AF48*60</f>
        <v>19110</v>
      </c>
      <c r="EQ48" s="228">
        <v>0</v>
      </c>
      <c r="ER48" s="229" t="str">
        <f>B48</f>
        <v>L-13</v>
      </c>
      <c r="ES48" s="160" t="str">
        <f t="shared" si="55"/>
        <v>Vertbaudet</v>
      </c>
      <c r="ET48" s="160" t="str">
        <f>E48</f>
        <v>70214-0326</v>
      </c>
      <c r="EU48" s="162">
        <v>0</v>
      </c>
      <c r="EV48" s="162">
        <v>0</v>
      </c>
      <c r="EW48" s="230">
        <f>(BO48/EX48)/60</f>
        <v>1.617948717948718</v>
      </c>
      <c r="EX48" s="231">
        <f>L48+M48</f>
        <v>39</v>
      </c>
      <c r="EY48" s="599">
        <f>EX48*EW48</f>
        <v>63.1</v>
      </c>
      <c r="EZ48" s="234">
        <f>+EY127</f>
        <v>40.589999999999939</v>
      </c>
      <c r="FA48" s="234">
        <f>+BP127</f>
        <v>15119.999999999996</v>
      </c>
      <c r="FB48" s="234">
        <f>+BQ127</f>
        <v>12684.6</v>
      </c>
    </row>
    <row r="49" spans="1:158" s="234" customFormat="1" ht="27" hidden="1" customHeight="1" x14ac:dyDescent="0.65">
      <c r="A49" s="590"/>
      <c r="B49" s="236" t="s">
        <v>181</v>
      </c>
      <c r="C49" s="411"/>
      <c r="D49" s="170"/>
      <c r="E49" s="566"/>
      <c r="F49" s="172"/>
      <c r="G49" s="173"/>
      <c r="H49" s="567">
        <v>8</v>
      </c>
      <c r="I49" s="568"/>
      <c r="J49" s="176"/>
      <c r="K49" s="176"/>
      <c r="L49" s="176"/>
      <c r="M49" s="569"/>
      <c r="N49" s="177" t="str">
        <f t="shared" si="51"/>
        <v/>
      </c>
      <c r="O49" s="237"/>
      <c r="P49" s="179" t="str">
        <f t="shared" si="41"/>
        <v/>
      </c>
      <c r="Q49" s="180">
        <v>37</v>
      </c>
      <c r="R49" s="180"/>
      <c r="S49" s="180"/>
      <c r="T49" s="180"/>
      <c r="U49" s="180"/>
      <c r="V49" s="180">
        <v>2</v>
      </c>
      <c r="W49" s="180"/>
      <c r="X49" s="180"/>
      <c r="Y49" s="180"/>
      <c r="Z49" s="180"/>
      <c r="AA49" s="180"/>
      <c r="AB49" s="180"/>
      <c r="AC49" s="424"/>
      <c r="AD49" s="572" t="str">
        <f t="shared" si="52"/>
        <v/>
      </c>
      <c r="AE49" s="572">
        <f t="shared" si="53"/>
        <v>0</v>
      </c>
      <c r="AF49" s="609"/>
      <c r="AG49" s="185"/>
      <c r="AH49" s="359"/>
      <c r="AI49" s="574">
        <f t="shared" si="54"/>
        <v>0</v>
      </c>
      <c r="AJ49" s="575" t="str">
        <f t="shared" si="43"/>
        <v/>
      </c>
      <c r="AK49" s="188"/>
      <c r="AL49" s="576" t="str">
        <f t="shared" si="44"/>
        <v/>
      </c>
      <c r="AM49" s="577" t="str">
        <f t="shared" si="45"/>
        <v/>
      </c>
      <c r="AN49" s="191"/>
      <c r="AO49" s="578"/>
      <c r="AP49" s="578"/>
      <c r="AQ49" s="579">
        <f>AG49*AN49/60</f>
        <v>0</v>
      </c>
      <c r="AR49" s="244"/>
      <c r="AS49" s="581" t="str">
        <f t="shared" si="47"/>
        <v/>
      </c>
      <c r="AT49" s="582" t="str">
        <f t="shared" si="48"/>
        <v/>
      </c>
      <c r="AU49" s="245"/>
      <c r="AV49" s="595" t="s">
        <v>184</v>
      </c>
      <c r="AW49" s="191"/>
      <c r="AX49" s="360"/>
      <c r="AY49" s="246"/>
      <c r="AZ49" s="594"/>
      <c r="BA49" s="248"/>
      <c r="BB49" s="248"/>
      <c r="BC49" s="248"/>
      <c r="BD49" s="249"/>
      <c r="BE49" s="250"/>
      <c r="BF49" s="595"/>
      <c r="BG49" s="191"/>
      <c r="BH49" s="198"/>
      <c r="BI49" s="198"/>
      <c r="BJ49" s="198"/>
      <c r="BK49" s="607"/>
      <c r="BL49" s="171"/>
      <c r="BM49" s="252"/>
      <c r="BN49" s="253"/>
      <c r="BO49" s="254"/>
      <c r="BP49" s="255"/>
      <c r="BQ49" s="255"/>
      <c r="BR49" s="392" t="b">
        <f t="shared" si="49"/>
        <v>0</v>
      </c>
      <c r="BS49" s="393">
        <f>AN49*AG49</f>
        <v>0</v>
      </c>
      <c r="BT49" s="394" t="str">
        <f t="shared" si="59"/>
        <v/>
      </c>
      <c r="BU49" s="610" t="s">
        <v>31</v>
      </c>
      <c r="BV49" s="611">
        <f>AVERAGEA(BV11:BV48)</f>
        <v>839</v>
      </c>
      <c r="BW49" s="611">
        <f>AVERAGE(BW11:BW48)</f>
        <v>818</v>
      </c>
      <c r="BX49" s="611">
        <f>AVERAGE(BX11:BX48)</f>
        <v>90</v>
      </c>
      <c r="BY49" s="612">
        <f>SUM(BY11:BY48)</f>
        <v>908</v>
      </c>
      <c r="BZ49" s="611">
        <f t="shared" ref="BZ49:CI49" si="61">SUM(BZ11:BZ48)</f>
        <v>0</v>
      </c>
      <c r="CA49" s="611">
        <f t="shared" si="61"/>
        <v>0.89793702497285555</v>
      </c>
      <c r="CB49" s="613">
        <f>AVERAGEA(CB11:CB48)</f>
        <v>2.4730473047304731</v>
      </c>
      <c r="CC49" s="613">
        <f>AVERAGE(CC11:CC48)</f>
        <v>61.638141809290957</v>
      </c>
      <c r="CD49" s="611">
        <f t="shared" si="61"/>
        <v>63980.13590921287</v>
      </c>
      <c r="CE49" s="611">
        <f t="shared" si="61"/>
        <v>50420</v>
      </c>
      <c r="CF49" s="611">
        <f t="shared" si="61"/>
        <v>440568</v>
      </c>
      <c r="CG49" s="611">
        <f t="shared" si="61"/>
        <v>5693.1236666666664</v>
      </c>
      <c r="CH49" s="611">
        <f t="shared" si="61"/>
        <v>9499.75</v>
      </c>
      <c r="CI49" s="611">
        <f t="shared" si="61"/>
        <v>0.77294665649096028</v>
      </c>
      <c r="CJ49" s="614"/>
      <c r="CK49" s="331"/>
      <c r="CL49" s="331"/>
      <c r="CM49" s="331"/>
      <c r="CN49" s="331"/>
      <c r="CO49" s="615"/>
      <c r="CP49" s="616"/>
      <c r="CQ49" s="331"/>
      <c r="CR49" s="617"/>
      <c r="CS49" s="331"/>
      <c r="CT49" s="331"/>
      <c r="CU49" s="331"/>
      <c r="CV49" s="331"/>
      <c r="CW49" s="618"/>
      <c r="CX49" s="619"/>
      <c r="CY49" s="620"/>
      <c r="CZ49" s="615"/>
      <c r="DA49" s="331"/>
      <c r="DB49" s="331"/>
      <c r="DC49" s="331"/>
      <c r="DD49" s="621"/>
      <c r="DE49" s="615"/>
      <c r="DF49" s="619"/>
      <c r="DG49" s="619"/>
      <c r="DH49" s="617"/>
      <c r="DI49" s="331"/>
      <c r="DJ49" s="331"/>
      <c r="DK49" s="331"/>
      <c r="DL49" s="331"/>
      <c r="DM49" s="618"/>
      <c r="DN49" s="331"/>
      <c r="DO49" s="619"/>
      <c r="DP49" s="617"/>
      <c r="DQ49" s="331"/>
      <c r="DR49" s="331"/>
      <c r="DS49" s="622"/>
      <c r="DT49" s="331"/>
      <c r="DU49" s="619"/>
      <c r="DV49" s="623" t="s">
        <v>186</v>
      </c>
      <c r="DW49" s="398">
        <f>AVERAGE(DW11:DW48)</f>
        <v>7.4930508243658931</v>
      </c>
      <c r="DX49" s="398">
        <f>AVERAGE(DX11:DX48)</f>
        <v>7.3950809925637371</v>
      </c>
      <c r="DY49" s="398">
        <f>AVERAGE(DY11:DY48)</f>
        <v>6.1034913612668387</v>
      </c>
      <c r="DZ49" s="398">
        <f>AVERAGE(DZ11:DZ48)</f>
        <v>6.5357252109956612</v>
      </c>
      <c r="EA49" s="398">
        <f>+'[1]Monthly Summary'!L37/'[1]Monthly Summary'!J37</f>
        <v>6.8860122558220462</v>
      </c>
      <c r="EB49" s="398">
        <f>+CH49/BY49</f>
        <v>10.46227973568282</v>
      </c>
      <c r="EC49" s="624" t="s">
        <v>187</v>
      </c>
      <c r="ED49" s="403"/>
      <c r="EE49" s="404">
        <f>+AN145+AN146+AN147</f>
        <v>670</v>
      </c>
      <c r="EF49" s="405" t="str">
        <f>+B136</f>
        <v>L-35</v>
      </c>
      <c r="EG49" s="275">
        <f t="shared" si="19"/>
        <v>0.8</v>
      </c>
      <c r="EH49" s="276">
        <f>+SUM(AM136:AM138)</f>
        <v>1488.7218045112782</v>
      </c>
      <c r="EI49" s="277">
        <f>+SUM(AJ136:AJ138)/60</f>
        <v>132</v>
      </c>
      <c r="EJ49" s="278">
        <f>+AR136</f>
        <v>157.47200000000001</v>
      </c>
      <c r="EK49" s="278">
        <f>+AF136</f>
        <v>165</v>
      </c>
      <c r="EL49" s="279">
        <f>+AN136+AN137+AN138</f>
        <v>1776</v>
      </c>
      <c r="EM49" s="280">
        <f>+AU136</f>
        <v>0.95437575757575766</v>
      </c>
      <c r="EN49" s="406"/>
      <c r="EO49" s="406"/>
      <c r="EP49" s="352"/>
      <c r="EQ49" s="353"/>
      <c r="ER49" s="311"/>
      <c r="ES49" s="407">
        <f t="shared" si="55"/>
        <v>0</v>
      </c>
      <c r="ET49" s="407">
        <f>E49</f>
        <v>0</v>
      </c>
      <c r="EU49" s="408">
        <v>0</v>
      </c>
      <c r="EV49" s="408">
        <v>0</v>
      </c>
      <c r="EW49" s="354"/>
      <c r="EX49" s="355"/>
      <c r="EY49" s="625"/>
      <c r="EZ49" s="234">
        <f>+EY130</f>
        <v>60.323333333333345</v>
      </c>
      <c r="FA49" s="234">
        <f>+BP130</f>
        <v>8316</v>
      </c>
      <c r="FB49" s="234">
        <f>+BQ130</f>
        <v>4696.5999999999995</v>
      </c>
    </row>
    <row r="50" spans="1:158" s="288" customFormat="1" ht="27" hidden="1" customHeight="1" x14ac:dyDescent="0.55000000000000004">
      <c r="A50" s="590"/>
      <c r="B50" s="289" t="s">
        <v>181</v>
      </c>
      <c r="C50" s="411"/>
      <c r="D50" s="170"/>
      <c r="E50" s="566"/>
      <c r="F50" s="172"/>
      <c r="G50" s="173"/>
      <c r="H50" s="567">
        <v>8</v>
      </c>
      <c r="I50" s="568"/>
      <c r="J50" s="176"/>
      <c r="K50" s="176"/>
      <c r="L50" s="176"/>
      <c r="M50" s="569"/>
      <c r="N50" s="177" t="str">
        <f t="shared" si="51"/>
        <v/>
      </c>
      <c r="O50" s="290"/>
      <c r="P50" s="179" t="str">
        <f t="shared" si="41"/>
        <v/>
      </c>
      <c r="Q50" s="291"/>
      <c r="R50" s="291">
        <f t="shared" ref="R50:AB50" si="62">IF($Q$7&gt;0,(Q48-Q49))</f>
        <v>2</v>
      </c>
      <c r="S50" s="291">
        <f t="shared" si="62"/>
        <v>2</v>
      </c>
      <c r="T50" s="291">
        <f t="shared" si="62"/>
        <v>2</v>
      </c>
      <c r="U50" s="291">
        <f t="shared" si="62"/>
        <v>2</v>
      </c>
      <c r="V50" s="291">
        <f t="shared" si="62"/>
        <v>2</v>
      </c>
      <c r="W50" s="291">
        <f t="shared" si="62"/>
        <v>0</v>
      </c>
      <c r="X50" s="291">
        <f t="shared" si="62"/>
        <v>0</v>
      </c>
      <c r="Y50" s="291">
        <f t="shared" si="62"/>
        <v>0</v>
      </c>
      <c r="Z50" s="291">
        <f t="shared" si="62"/>
        <v>0</v>
      </c>
      <c r="AA50" s="291">
        <f t="shared" si="62"/>
        <v>0</v>
      </c>
      <c r="AB50" s="291">
        <f t="shared" si="62"/>
        <v>0</v>
      </c>
      <c r="AC50" s="426"/>
      <c r="AD50" s="591" t="str">
        <f t="shared" si="52"/>
        <v/>
      </c>
      <c r="AE50" s="591">
        <f t="shared" si="53"/>
        <v>0</v>
      </c>
      <c r="AF50" s="626"/>
      <c r="AG50" s="185"/>
      <c r="AH50" s="359"/>
      <c r="AI50" s="574">
        <f t="shared" si="54"/>
        <v>0</v>
      </c>
      <c r="AJ50" s="575" t="str">
        <f t="shared" si="43"/>
        <v/>
      </c>
      <c r="AK50" s="188"/>
      <c r="AL50" s="576" t="str">
        <f t="shared" si="44"/>
        <v/>
      </c>
      <c r="AM50" s="577" t="str">
        <f t="shared" si="45"/>
        <v/>
      </c>
      <c r="AN50" s="191"/>
      <c r="AO50" s="578"/>
      <c r="AP50" s="578"/>
      <c r="AQ50" s="579">
        <f>AG50*AN50/60</f>
        <v>0</v>
      </c>
      <c r="AR50" s="294"/>
      <c r="AS50" s="581" t="str">
        <f t="shared" si="47"/>
        <v/>
      </c>
      <c r="AT50" s="582" t="str">
        <f t="shared" si="48"/>
        <v/>
      </c>
      <c r="AU50" s="297"/>
      <c r="AV50" s="595" t="s">
        <v>184</v>
      </c>
      <c r="AW50" s="191"/>
      <c r="AX50" s="360"/>
      <c r="AY50" s="246"/>
      <c r="AZ50" s="594"/>
      <c r="BA50" s="248"/>
      <c r="BB50" s="248"/>
      <c r="BC50" s="248"/>
      <c r="BD50" s="249"/>
      <c r="BE50" s="250"/>
      <c r="BF50" s="595"/>
      <c r="BG50" s="191"/>
      <c r="BH50" s="198"/>
      <c r="BI50" s="198"/>
      <c r="BJ50" s="198"/>
      <c r="BK50" s="607"/>
      <c r="BL50" s="251"/>
      <c r="BM50" s="298"/>
      <c r="BN50" s="299"/>
      <c r="BO50" s="300"/>
      <c r="BP50" s="301"/>
      <c r="BQ50" s="301"/>
      <c r="BR50" s="256" t="b">
        <f t="shared" si="49"/>
        <v>0</v>
      </c>
      <c r="BS50" s="257">
        <f>AN50*AG50</f>
        <v>0</v>
      </c>
      <c r="BT50" s="258" t="str">
        <f t="shared" si="59"/>
        <v/>
      </c>
      <c r="BU50" s="259"/>
      <c r="BV50" s="259"/>
      <c r="BW50" s="259"/>
      <c r="BX50" s="259"/>
      <c r="BY50" s="259"/>
      <c r="BZ50" s="259"/>
      <c r="CA50" s="259"/>
      <c r="CB50" s="409"/>
      <c r="CC50" s="259"/>
      <c r="CD50" s="259"/>
      <c r="CE50" s="259"/>
      <c r="CF50" s="259"/>
      <c r="CG50" s="259"/>
      <c r="CH50" s="259"/>
      <c r="CI50" s="259"/>
      <c r="CJ50" s="627"/>
      <c r="CK50" s="259"/>
      <c r="CL50" s="259"/>
      <c r="CM50" s="259"/>
      <c r="CN50" s="259"/>
      <c r="CO50" s="259"/>
      <c r="CP50" s="259"/>
      <c r="CQ50" s="259"/>
      <c r="CR50" s="259"/>
      <c r="CS50" s="259"/>
      <c r="CT50" s="259"/>
      <c r="CU50" s="259"/>
      <c r="CV50" s="259"/>
      <c r="CW50" s="259"/>
      <c r="CX50" s="259"/>
      <c r="CY50" s="259"/>
      <c r="CZ50" s="259"/>
      <c r="DA50" s="259"/>
      <c r="DB50" s="259"/>
      <c r="DC50" s="259"/>
      <c r="DD50" s="259"/>
      <c r="DE50" s="259"/>
      <c r="DF50" s="259"/>
      <c r="DG50" s="259"/>
      <c r="DH50" s="259"/>
      <c r="DI50" s="259"/>
      <c r="DJ50" s="259"/>
      <c r="DK50" s="259"/>
      <c r="DL50" s="259"/>
      <c r="DM50" s="259"/>
      <c r="DN50" s="259"/>
      <c r="DO50" s="259"/>
      <c r="DP50" s="259"/>
      <c r="DQ50" s="259"/>
      <c r="DR50" s="259"/>
      <c r="DS50" s="259"/>
      <c r="DT50" s="259"/>
      <c r="DU50" s="259"/>
      <c r="DV50" s="259"/>
      <c r="DW50" s="409"/>
      <c r="DX50" s="409"/>
      <c r="DY50" s="409"/>
      <c r="DZ50" s="409"/>
      <c r="EA50" s="409"/>
      <c r="EB50" s="409"/>
      <c r="EC50" s="311" t="s">
        <v>188</v>
      </c>
      <c r="ED50" s="312"/>
      <c r="EE50" s="351">
        <f>+AN148+AN149+AN150</f>
        <v>99</v>
      </c>
      <c r="EF50" s="314">
        <f>+B139</f>
        <v>0</v>
      </c>
      <c r="EG50" s="275" t="e">
        <f t="shared" si="19"/>
        <v>#DIV/0!</v>
      </c>
      <c r="EH50" s="276">
        <f>+SUM(AM139:AM141)</f>
        <v>0</v>
      </c>
      <c r="EI50" s="277">
        <f>+SUM(AJ139:AJ141)/60</f>
        <v>0</v>
      </c>
      <c r="EJ50" s="278">
        <f>+AR139</f>
        <v>0</v>
      </c>
      <c r="EK50" s="278">
        <f>+AF139</f>
        <v>0</v>
      </c>
      <c r="EL50" s="279">
        <f>+AN139+AN140+AN141</f>
        <v>0</v>
      </c>
      <c r="EM50" s="280" t="e">
        <f>+AU139</f>
        <v>#DIV/0!</v>
      </c>
      <c r="EN50" s="316"/>
      <c r="EO50" s="316"/>
      <c r="EP50" s="317"/>
      <c r="EQ50" s="318"/>
      <c r="ER50" s="311"/>
      <c r="ES50" s="319">
        <f t="shared" si="55"/>
        <v>0</v>
      </c>
      <c r="ET50" s="319">
        <f>E50</f>
        <v>0</v>
      </c>
      <c r="EU50" s="320">
        <v>0</v>
      </c>
      <c r="EV50" s="320">
        <v>0</v>
      </c>
      <c r="EW50" s="321"/>
      <c r="EX50" s="322"/>
      <c r="EY50" s="605"/>
      <c r="EZ50" s="288">
        <f>+EY133</f>
        <v>38.785000000000068</v>
      </c>
      <c r="FA50" s="288">
        <f>+BP133</f>
        <v>13567.500000000004</v>
      </c>
      <c r="FB50" s="288">
        <f>+BQ133</f>
        <v>11240.4</v>
      </c>
    </row>
    <row r="51" spans="1:158" s="234" customFormat="1" ht="27.9" customHeight="1" x14ac:dyDescent="0.6">
      <c r="A51" s="590"/>
      <c r="B51" s="168" t="s">
        <v>189</v>
      </c>
      <c r="C51" s="169" t="s">
        <v>127</v>
      </c>
      <c r="D51" s="170">
        <v>4170005196</v>
      </c>
      <c r="E51" s="566" t="s">
        <v>190</v>
      </c>
      <c r="F51" s="172" t="s">
        <v>191</v>
      </c>
      <c r="G51" s="173">
        <v>44185</v>
      </c>
      <c r="H51" s="567">
        <v>8</v>
      </c>
      <c r="I51" s="175">
        <v>7.7370000000000001</v>
      </c>
      <c r="J51" s="176">
        <v>20</v>
      </c>
      <c r="K51" s="176">
        <v>2</v>
      </c>
      <c r="L51" s="176">
        <v>31</v>
      </c>
      <c r="M51" s="569">
        <v>3</v>
      </c>
      <c r="N51" s="177">
        <f t="shared" si="51"/>
        <v>4.7861519607843128</v>
      </c>
      <c r="O51" s="178">
        <f>AC51/(L51+M51)</f>
        <v>12.661764705882353</v>
      </c>
      <c r="P51" s="179">
        <f t="shared" si="41"/>
        <v>7.7365196078431353</v>
      </c>
      <c r="Q51" s="180">
        <f>L51+M51</f>
        <v>34</v>
      </c>
      <c r="R51" s="180">
        <f t="shared" ref="R51:AB51" si="63">R53</f>
        <v>34</v>
      </c>
      <c r="S51" s="180">
        <f t="shared" si="63"/>
        <v>34</v>
      </c>
      <c r="T51" s="181">
        <f t="shared" si="63"/>
        <v>34</v>
      </c>
      <c r="U51" s="180">
        <f t="shared" si="63"/>
        <v>34</v>
      </c>
      <c r="V51" s="181">
        <f t="shared" si="63"/>
        <v>34</v>
      </c>
      <c r="W51" s="180">
        <f t="shared" si="63"/>
        <v>0</v>
      </c>
      <c r="X51" s="180">
        <f t="shared" si="63"/>
        <v>0</v>
      </c>
      <c r="Y51" s="180">
        <f t="shared" si="63"/>
        <v>0</v>
      </c>
      <c r="Z51" s="180">
        <f t="shared" si="63"/>
        <v>0</v>
      </c>
      <c r="AA51" s="180">
        <f t="shared" si="63"/>
        <v>0</v>
      </c>
      <c r="AB51" s="180">
        <f t="shared" si="63"/>
        <v>0</v>
      </c>
      <c r="AC51" s="182">
        <f>IF(E51="","",(Q51*8)+($Q$5-8)*Q51+($R$5-$Q$5)*R51+($S$5-$R$5)*S51+($T$5-$S$5)*T51+($U$5-$T$5)*U51+($V$5-$U$5)*V51+($W$5-$V$5)*W51+($X$5-$W$5)*X51+($Y$5-$X$5)*Y51+($Z$5-$Y$5)*Z51+($AA$5-$Z$5)*AA51+($AB$5-$AA$5)*AB51)-'[1]Short Leave'!S17</f>
        <v>430.5</v>
      </c>
      <c r="AD51" s="572">
        <f t="shared" si="52"/>
        <v>263.05799999999999</v>
      </c>
      <c r="AE51" s="572">
        <f>(L51+M51)*I51</f>
        <v>263.05799999999999</v>
      </c>
      <c r="AF51" s="184">
        <f>AE51+AE52+AE53</f>
        <v>430.5</v>
      </c>
      <c r="AG51" s="185">
        <v>11.77</v>
      </c>
      <c r="AH51" s="185">
        <v>0.86</v>
      </c>
      <c r="AI51" s="574">
        <f t="shared" si="54"/>
        <v>10.32</v>
      </c>
      <c r="AJ51" s="575">
        <f t="shared" si="43"/>
        <v>13889.462400000002</v>
      </c>
      <c r="AK51" s="188">
        <v>0.88</v>
      </c>
      <c r="AL51" s="576">
        <f t="shared" si="44"/>
        <v>152.52336448598135</v>
      </c>
      <c r="AM51" s="577">
        <f t="shared" si="45"/>
        <v>1180.0732710280377</v>
      </c>
      <c r="AN51" s="191">
        <v>1180</v>
      </c>
      <c r="AO51" s="578"/>
      <c r="AP51" s="578"/>
      <c r="AQ51" s="579">
        <f>AG51*AN51/60</f>
        <v>231.47666666666666</v>
      </c>
      <c r="AR51" s="193">
        <f>AQ51+AQ52+AQ53</f>
        <v>256.97833333333335</v>
      </c>
      <c r="AS51" s="581">
        <f t="shared" si="47"/>
        <v>0.99993790976387953</v>
      </c>
      <c r="AT51" s="582">
        <f t="shared" si="48"/>
        <v>0.87994536059221418</v>
      </c>
      <c r="AU51" s="196">
        <f>AR51/AF51</f>
        <v>0.59692992644212162</v>
      </c>
      <c r="AV51" s="628" t="s">
        <v>192</v>
      </c>
      <c r="AW51" s="191">
        <v>730</v>
      </c>
      <c r="AX51" s="360" t="s">
        <v>131</v>
      </c>
      <c r="AY51" s="246"/>
      <c r="AZ51" s="594"/>
      <c r="BA51" s="248"/>
      <c r="BB51" s="248"/>
      <c r="BC51" s="248"/>
      <c r="BD51" s="249"/>
      <c r="BE51" s="250"/>
      <c r="BF51" s="197"/>
      <c r="BG51" s="191"/>
      <c r="BH51" s="198"/>
      <c r="BI51" s="198"/>
      <c r="BJ51" s="198"/>
      <c r="BK51" s="587"/>
      <c r="BL51" s="251"/>
      <c r="BM51" s="206">
        <v>5</v>
      </c>
      <c r="BN51" s="207">
        <v>12.23</v>
      </c>
      <c r="BO51" s="208">
        <f>BP51-BQ51</f>
        <v>7311.7000000000007</v>
      </c>
      <c r="BP51" s="209">
        <f>(((BR51+BR52+BR53))-(EQ51))</f>
        <v>22730.400000000001</v>
      </c>
      <c r="BQ51" s="209">
        <f>(BS51+BS52+BS53)</f>
        <v>15418.7</v>
      </c>
      <c r="BR51" s="210">
        <f t="shared" si="49"/>
        <v>13889.462400000002</v>
      </c>
      <c r="BS51" s="211">
        <f t="shared" si="50"/>
        <v>13888.6</v>
      </c>
      <c r="BT51" s="212" t="str">
        <f t="shared" si="59"/>
        <v>247369-5828(S-03)</v>
      </c>
      <c r="BU51" s="629"/>
      <c r="BV51" s="327"/>
      <c r="BW51" s="327"/>
      <c r="BX51" s="327"/>
      <c r="BY51" s="327"/>
      <c r="BZ51" s="327"/>
      <c r="CA51" s="327"/>
      <c r="CB51" s="327"/>
      <c r="CC51" s="327"/>
      <c r="CD51" s="327"/>
      <c r="CE51" s="327"/>
      <c r="CF51" s="327"/>
      <c r="CG51" s="327"/>
      <c r="CH51" s="327"/>
      <c r="CI51" s="327"/>
      <c r="CJ51" s="327"/>
      <c r="CK51" s="327"/>
      <c r="CL51" s="327"/>
      <c r="CM51" s="327"/>
      <c r="CN51" s="327"/>
      <c r="CO51" s="327"/>
      <c r="CP51" s="327"/>
      <c r="CQ51" s="327"/>
      <c r="CR51" s="327"/>
      <c r="CS51" s="327"/>
      <c r="CT51" s="327"/>
      <c r="CU51" s="327"/>
      <c r="CV51" s="327"/>
      <c r="CW51" s="327"/>
      <c r="CX51" s="327"/>
      <c r="CY51" s="327"/>
      <c r="CZ51" s="327"/>
      <c r="DA51" s="327"/>
      <c r="DB51" s="327"/>
      <c r="DC51" s="327"/>
      <c r="DD51" s="327"/>
      <c r="DE51" s="327"/>
      <c r="DF51" s="327"/>
      <c r="DG51" s="327"/>
      <c r="DH51" s="327"/>
      <c r="DI51" s="327"/>
      <c r="DJ51" s="327"/>
      <c r="DK51" s="327"/>
      <c r="DL51" s="327"/>
      <c r="DM51" s="327"/>
      <c r="DN51" s="327"/>
      <c r="DO51" s="327"/>
      <c r="DP51" s="327"/>
      <c r="DQ51" s="327"/>
      <c r="DR51" s="327"/>
      <c r="DS51" s="327"/>
      <c r="DT51" s="327"/>
      <c r="DU51" s="327"/>
      <c r="DV51" s="327"/>
      <c r="DW51" s="373"/>
      <c r="DX51" s="373"/>
      <c r="DY51" s="373"/>
      <c r="DZ51" s="373"/>
      <c r="EA51" s="373"/>
      <c r="EB51" s="373"/>
      <c r="EC51" s="229" t="s">
        <v>193</v>
      </c>
      <c r="ED51" s="390"/>
      <c r="EE51" s="329">
        <f>+AN151+AN152+AN153</f>
        <v>1531</v>
      </c>
      <c r="EF51" s="374" t="str">
        <f>+B142</f>
        <v>L-36</v>
      </c>
      <c r="EG51" s="275">
        <f t="shared" si="19"/>
        <v>0.9</v>
      </c>
      <c r="EH51" s="276">
        <f>+SUM(AM142:AM144)</f>
        <v>2752.0283975659231</v>
      </c>
      <c r="EI51" s="277">
        <f>+SUM(AJ142:AJ144)/60</f>
        <v>226.125</v>
      </c>
      <c r="EJ51" s="278">
        <f>+AR142</f>
        <v>182.24566666666666</v>
      </c>
      <c r="EK51" s="278">
        <f>+AF142</f>
        <v>251.25</v>
      </c>
      <c r="EL51" s="279">
        <f>+AN142+AN143+AN144</f>
        <v>2218</v>
      </c>
      <c r="EM51" s="280">
        <f>+AU142</f>
        <v>0.72535588723051414</v>
      </c>
      <c r="EN51" s="118"/>
      <c r="EO51" s="118"/>
      <c r="EP51" s="227">
        <f>AF51*60</f>
        <v>25830</v>
      </c>
      <c r="EQ51" s="228">
        <v>0</v>
      </c>
      <c r="ER51" s="229" t="str">
        <f>B51</f>
        <v>L-14</v>
      </c>
      <c r="ES51" s="160" t="str">
        <f t="shared" si="55"/>
        <v>H&amp;M</v>
      </c>
      <c r="ET51" s="160" t="str">
        <f>E51</f>
        <v>247369-5828(S-03)</v>
      </c>
      <c r="EU51" s="162">
        <v>0</v>
      </c>
      <c r="EV51" s="162">
        <v>0</v>
      </c>
      <c r="EW51" s="230">
        <f>(BO51/EX51)/60</f>
        <v>3.5841666666666669</v>
      </c>
      <c r="EX51" s="231">
        <f>L51+M51</f>
        <v>34</v>
      </c>
      <c r="EY51" s="599">
        <f>EX51*EW51</f>
        <v>121.86166666666668</v>
      </c>
      <c r="EZ51" s="234">
        <f>+EY136</f>
        <v>-25.471999999999994</v>
      </c>
      <c r="FA51" s="234">
        <f>+BP136</f>
        <v>7920</v>
      </c>
      <c r="FB51" s="234">
        <f>+BQ136</f>
        <v>9448.32</v>
      </c>
    </row>
    <row r="52" spans="1:158" s="223" customFormat="1" ht="27.9" customHeight="1" x14ac:dyDescent="0.45">
      <c r="A52" s="590"/>
      <c r="B52" s="236" t="s">
        <v>189</v>
      </c>
      <c r="C52" s="169" t="s">
        <v>127</v>
      </c>
      <c r="D52" s="170">
        <v>4170005124</v>
      </c>
      <c r="E52" s="566" t="s">
        <v>194</v>
      </c>
      <c r="F52" s="172" t="s">
        <v>195</v>
      </c>
      <c r="G52" s="173">
        <v>44185</v>
      </c>
      <c r="H52" s="567">
        <v>8</v>
      </c>
      <c r="I52" s="175">
        <f>+O51-I51</f>
        <v>4.9247647058823532</v>
      </c>
      <c r="J52" s="176">
        <v>20</v>
      </c>
      <c r="K52" s="176">
        <v>2</v>
      </c>
      <c r="L52" s="176">
        <v>31</v>
      </c>
      <c r="M52" s="569">
        <v>3</v>
      </c>
      <c r="N52" s="177">
        <f t="shared" si="51"/>
        <v>0</v>
      </c>
      <c r="O52" s="237"/>
      <c r="P52" s="179">
        <f t="shared" si="41"/>
        <v>0.85232843137254899</v>
      </c>
      <c r="Q52" s="180"/>
      <c r="R52" s="180"/>
      <c r="S52" s="180"/>
      <c r="T52" s="180"/>
      <c r="U52" s="180"/>
      <c r="V52" s="180">
        <v>34</v>
      </c>
      <c r="W52" s="180"/>
      <c r="X52" s="180"/>
      <c r="Y52" s="180"/>
      <c r="Z52" s="180"/>
      <c r="AA52" s="180"/>
      <c r="AB52" s="180"/>
      <c r="AC52" s="238"/>
      <c r="AD52" s="591">
        <f t="shared" si="52"/>
        <v>167.44200000000001</v>
      </c>
      <c r="AE52" s="591">
        <f t="shared" si="53"/>
        <v>167.44200000000001</v>
      </c>
      <c r="AF52" s="240"/>
      <c r="AG52" s="185">
        <v>11.77</v>
      </c>
      <c r="AH52" s="185">
        <v>0.86</v>
      </c>
      <c r="AI52" s="574">
        <f t="shared" si="54"/>
        <v>10.32</v>
      </c>
      <c r="AJ52" s="575">
        <f t="shared" si="43"/>
        <v>8840.9376000000011</v>
      </c>
      <c r="AK52" s="188">
        <v>0.88</v>
      </c>
      <c r="AL52" s="576">
        <f t="shared" si="44"/>
        <v>152.52336448598132</v>
      </c>
      <c r="AM52" s="577">
        <f t="shared" si="45"/>
        <v>751.14168224299078</v>
      </c>
      <c r="AN52" s="191">
        <v>130</v>
      </c>
      <c r="AO52" s="578"/>
      <c r="AP52" s="578"/>
      <c r="AQ52" s="630">
        <f t="shared" si="46"/>
        <v>25.501666666666665</v>
      </c>
      <c r="AR52" s="244"/>
      <c r="AS52" s="581">
        <f t="shared" si="47"/>
        <v>0.17306987892324902</v>
      </c>
      <c r="AT52" s="582">
        <f t="shared" si="48"/>
        <v>0.15230149345245914</v>
      </c>
      <c r="AU52" s="245"/>
      <c r="AV52" s="628" t="s">
        <v>192</v>
      </c>
      <c r="AW52" s="191"/>
      <c r="AX52" s="360" t="s">
        <v>131</v>
      </c>
      <c r="AY52" s="246"/>
      <c r="AZ52" s="594"/>
      <c r="BA52" s="248"/>
      <c r="BB52" s="248"/>
      <c r="BC52" s="248"/>
      <c r="BD52" s="249"/>
      <c r="BE52" s="250"/>
      <c r="BF52" s="197"/>
      <c r="BG52" s="191"/>
      <c r="BH52" s="198"/>
      <c r="BI52" s="198"/>
      <c r="BJ52" s="198"/>
      <c r="BK52" s="587"/>
      <c r="BL52" s="631"/>
      <c r="BM52" s="252"/>
      <c r="BN52" s="253"/>
      <c r="BO52" s="254"/>
      <c r="BP52" s="391"/>
      <c r="BQ52" s="391"/>
      <c r="BR52" s="632">
        <f t="shared" si="49"/>
        <v>8840.9376000000011</v>
      </c>
      <c r="BS52" s="633">
        <f t="shared" si="50"/>
        <v>1530.1</v>
      </c>
      <c r="BT52" s="634" t="str">
        <f t="shared" si="59"/>
        <v>235667-8030(S-03)</v>
      </c>
      <c r="BU52" s="327"/>
      <c r="BV52" s="327"/>
      <c r="BW52" s="327"/>
      <c r="BX52" s="327"/>
      <c r="BY52" s="327"/>
      <c r="BZ52" s="327"/>
      <c r="CA52" s="327"/>
      <c r="CB52" s="327"/>
      <c r="CC52" s="327"/>
      <c r="CD52" s="327"/>
      <c r="CE52" s="327"/>
      <c r="CF52" s="327"/>
      <c r="CG52" s="327"/>
      <c r="CH52" s="327"/>
      <c r="CI52" s="327"/>
      <c r="CJ52" s="327"/>
      <c r="CK52" s="327"/>
      <c r="CL52" s="327"/>
      <c r="CM52" s="327"/>
      <c r="CN52" s="327"/>
      <c r="CO52" s="327"/>
      <c r="CP52" s="327"/>
      <c r="CQ52" s="327"/>
      <c r="CR52" s="327"/>
      <c r="CS52" s="327"/>
      <c r="CT52" s="327"/>
      <c r="CU52" s="327"/>
      <c r="CV52" s="327"/>
      <c r="CW52" s="327"/>
      <c r="CX52" s="327"/>
      <c r="CY52" s="327"/>
      <c r="CZ52" s="327"/>
      <c r="DA52" s="327"/>
      <c r="DB52" s="327"/>
      <c r="DC52" s="327"/>
      <c r="DD52" s="327"/>
      <c r="DE52" s="327"/>
      <c r="DF52" s="327"/>
      <c r="DG52" s="327"/>
      <c r="DH52" s="327"/>
      <c r="DI52" s="327"/>
      <c r="DJ52" s="327"/>
      <c r="DK52" s="327"/>
      <c r="DL52" s="327"/>
      <c r="DM52" s="327"/>
      <c r="DN52" s="327"/>
      <c r="DO52" s="327"/>
      <c r="DP52" s="327"/>
      <c r="DQ52" s="327"/>
      <c r="DR52" s="327"/>
      <c r="DS52" s="327"/>
      <c r="DT52" s="327"/>
      <c r="DU52" s="327"/>
      <c r="DV52" s="327"/>
      <c r="DW52" s="373"/>
      <c r="DX52" s="373"/>
      <c r="DY52" s="373"/>
      <c r="DZ52" s="373"/>
      <c r="EA52" s="373"/>
      <c r="EB52" s="373"/>
      <c r="EC52" s="229" t="s">
        <v>196</v>
      </c>
      <c r="ED52" s="390"/>
      <c r="EE52" s="329">
        <f>+AN154+AN155+AN156</f>
        <v>930</v>
      </c>
      <c r="EF52" s="374" t="str">
        <f>+B145</f>
        <v>L-37</v>
      </c>
      <c r="EG52" s="275">
        <f t="shared" si="19"/>
        <v>0.69999999999999973</v>
      </c>
      <c r="EH52" s="276">
        <f>+SUM(AM145:AM147)</f>
        <v>1220.3016155687696</v>
      </c>
      <c r="EI52" s="277">
        <f>+SUM(AJ145:AJ147)/60</f>
        <v>103.59999999999997</v>
      </c>
      <c r="EJ52" s="635">
        <f>+AR145</f>
        <v>61.409166666666664</v>
      </c>
      <c r="EK52" s="635">
        <f>+AF145</f>
        <v>148</v>
      </c>
      <c r="EL52" s="279">
        <f>+AN145+AN146+AN147</f>
        <v>670</v>
      </c>
      <c r="EM52" s="280">
        <f>+AU145</f>
        <v>0.4149268018018018</v>
      </c>
      <c r="EN52" s="118"/>
      <c r="EO52" s="118"/>
      <c r="EP52" s="282"/>
      <c r="EQ52" s="283"/>
      <c r="ER52" s="229"/>
      <c r="ES52" s="160" t="str">
        <f t="shared" si="55"/>
        <v>H&amp;M</v>
      </c>
      <c r="ET52" s="160">
        <f>E46</f>
        <v>0</v>
      </c>
      <c r="EU52" s="162">
        <v>0</v>
      </c>
      <c r="EV52" s="162">
        <v>0</v>
      </c>
      <c r="EW52" s="284"/>
      <c r="EX52" s="285"/>
      <c r="EY52" s="603"/>
      <c r="EZ52" s="223" t="e">
        <f>+EY139</f>
        <v>#DIV/0!</v>
      </c>
      <c r="FA52" s="223">
        <f>+BP139</f>
        <v>0</v>
      </c>
      <c r="FB52" s="223">
        <f>+BQ139</f>
        <v>0</v>
      </c>
    </row>
    <row r="53" spans="1:158" s="288" customFormat="1" ht="27" hidden="1" customHeight="1" x14ac:dyDescent="0.55000000000000004">
      <c r="A53" s="590"/>
      <c r="B53" s="289" t="s">
        <v>189</v>
      </c>
      <c r="C53" s="411"/>
      <c r="D53" s="170"/>
      <c r="E53" s="566"/>
      <c r="F53" s="172"/>
      <c r="G53" s="173"/>
      <c r="H53" s="567">
        <v>8</v>
      </c>
      <c r="I53" s="175"/>
      <c r="J53" s="176"/>
      <c r="K53" s="176"/>
      <c r="L53" s="176"/>
      <c r="M53" s="569"/>
      <c r="N53" s="177" t="str">
        <f t="shared" si="51"/>
        <v/>
      </c>
      <c r="O53" s="290"/>
      <c r="P53" s="179" t="str">
        <f t="shared" si="41"/>
        <v/>
      </c>
      <c r="Q53" s="291"/>
      <c r="R53" s="291">
        <f t="shared" ref="R53:W53" si="64">IF($Q$7&gt;0,(Q51-Q52))</f>
        <v>34</v>
      </c>
      <c r="S53" s="291">
        <f t="shared" si="64"/>
        <v>34</v>
      </c>
      <c r="T53" s="291">
        <f t="shared" si="64"/>
        <v>34</v>
      </c>
      <c r="U53" s="291">
        <f t="shared" si="64"/>
        <v>34</v>
      </c>
      <c r="V53" s="291">
        <f t="shared" si="64"/>
        <v>34</v>
      </c>
      <c r="W53" s="291">
        <f t="shared" si="64"/>
        <v>0</v>
      </c>
      <c r="X53" s="291">
        <f>IF($Q$7&gt;0,(W51-W52))</f>
        <v>0</v>
      </c>
      <c r="Y53" s="291">
        <f>IF($Q$7&gt;0,(X51-X52))</f>
        <v>0</v>
      </c>
      <c r="Z53" s="291">
        <f>IF($Q$7&gt;0,(Y51-Y52))</f>
        <v>0</v>
      </c>
      <c r="AA53" s="291">
        <f>IF($Q$7&gt;0,(Z51-Z52))</f>
        <v>0</v>
      </c>
      <c r="AB53" s="291">
        <f>IF($Q$7&gt;0,(AA51-AA52))</f>
        <v>0</v>
      </c>
      <c r="AC53" s="292"/>
      <c r="AD53" s="591" t="str">
        <f t="shared" si="52"/>
        <v/>
      </c>
      <c r="AE53" s="591">
        <f t="shared" si="53"/>
        <v>0</v>
      </c>
      <c r="AF53" s="293"/>
      <c r="AG53" s="185"/>
      <c r="AH53" s="185"/>
      <c r="AI53" s="574">
        <f t="shared" si="54"/>
        <v>0</v>
      </c>
      <c r="AJ53" s="575" t="str">
        <f t="shared" si="43"/>
        <v/>
      </c>
      <c r="AK53" s="188"/>
      <c r="AL53" s="576" t="str">
        <f t="shared" si="44"/>
        <v/>
      </c>
      <c r="AM53" s="577" t="str">
        <f t="shared" si="45"/>
        <v/>
      </c>
      <c r="AN53" s="191"/>
      <c r="AO53" s="578"/>
      <c r="AP53" s="578"/>
      <c r="AQ53" s="636">
        <f t="shared" si="46"/>
        <v>0</v>
      </c>
      <c r="AR53" s="294"/>
      <c r="AS53" s="581" t="str">
        <f t="shared" si="47"/>
        <v/>
      </c>
      <c r="AT53" s="582" t="str">
        <f t="shared" si="48"/>
        <v/>
      </c>
      <c r="AU53" s="297"/>
      <c r="AV53" s="628" t="s">
        <v>192</v>
      </c>
      <c r="AW53" s="191"/>
      <c r="AX53" s="360"/>
      <c r="AY53" s="246"/>
      <c r="AZ53" s="637"/>
      <c r="BA53" s="248"/>
      <c r="BB53" s="248"/>
      <c r="BC53" s="248"/>
      <c r="BD53" s="249"/>
      <c r="BE53" s="250"/>
      <c r="BF53" s="197"/>
      <c r="BG53" s="191"/>
      <c r="BH53" s="198"/>
      <c r="BI53" s="198"/>
      <c r="BJ53" s="198"/>
      <c r="BK53" s="587"/>
      <c r="BL53" s="251"/>
      <c r="BM53" s="298"/>
      <c r="BN53" s="299"/>
      <c r="BO53" s="300"/>
      <c r="BP53" s="301"/>
      <c r="BQ53" s="301"/>
      <c r="BR53" s="256" t="b">
        <f t="shared" si="49"/>
        <v>0</v>
      </c>
      <c r="BS53" s="257">
        <f t="shared" si="50"/>
        <v>0</v>
      </c>
      <c r="BT53" s="258" t="str">
        <f t="shared" si="59"/>
        <v/>
      </c>
      <c r="BU53" s="627"/>
      <c r="BV53" s="627"/>
      <c r="BW53" s="627"/>
      <c r="BX53" s="627"/>
      <c r="BY53" s="627"/>
      <c r="BZ53" s="627"/>
      <c r="CA53" s="627"/>
      <c r="CB53" s="627"/>
      <c r="CC53" s="627"/>
      <c r="CD53" s="627"/>
      <c r="CE53" s="627"/>
      <c r="CF53" s="627"/>
      <c r="CG53" s="627"/>
      <c r="CH53" s="627"/>
      <c r="CI53" s="627"/>
      <c r="CJ53" s="627"/>
      <c r="CK53" s="627"/>
      <c r="CL53" s="627"/>
      <c r="CM53" s="627"/>
      <c r="CN53" s="627"/>
      <c r="CO53" s="627"/>
      <c r="CP53" s="627"/>
      <c r="CQ53" s="627"/>
      <c r="CR53" s="627"/>
      <c r="CS53" s="627"/>
      <c r="CT53" s="627"/>
      <c r="CU53" s="627"/>
      <c r="CV53" s="627"/>
      <c r="CW53" s="627"/>
      <c r="CX53" s="627"/>
      <c r="CY53" s="627"/>
      <c r="CZ53" s="627"/>
      <c r="DA53" s="627"/>
      <c r="DB53" s="627"/>
      <c r="DC53" s="627"/>
      <c r="DD53" s="627"/>
      <c r="DE53" s="627"/>
      <c r="DF53" s="627"/>
      <c r="DG53" s="627"/>
      <c r="DH53" s="627"/>
      <c r="DI53" s="627"/>
      <c r="DJ53" s="627"/>
      <c r="DK53" s="627"/>
      <c r="DL53" s="627"/>
      <c r="DM53" s="627"/>
      <c r="DN53" s="627"/>
      <c r="DO53" s="627"/>
      <c r="DP53" s="627"/>
      <c r="DQ53" s="627"/>
      <c r="DR53" s="627"/>
      <c r="DS53" s="627"/>
      <c r="DT53" s="627"/>
      <c r="DU53" s="627"/>
      <c r="DV53" s="627"/>
      <c r="DW53" s="349"/>
      <c r="DX53" s="349"/>
      <c r="DY53" s="349"/>
      <c r="DZ53" s="349"/>
      <c r="EA53" s="349"/>
      <c r="EB53" s="349"/>
      <c r="EC53" s="638" t="s">
        <v>197</v>
      </c>
      <c r="ED53" s="357">
        <f>SUM(ED9:ED52)</f>
        <v>0</v>
      </c>
      <c r="EE53" s="351">
        <f>+AN157+AN158+AN159</f>
        <v>0</v>
      </c>
      <c r="EF53" s="314" t="str">
        <f>+B148</f>
        <v>L-38</v>
      </c>
      <c r="EG53" s="275">
        <f t="shared" si="19"/>
        <v>0.7</v>
      </c>
      <c r="EH53" s="276">
        <f>+SUM(AM148:AM150)</f>
        <v>840</v>
      </c>
      <c r="EI53" s="277">
        <f>+SUM(AJ148:AJ150)/60</f>
        <v>147</v>
      </c>
      <c r="EJ53" s="639">
        <f>+AR148</f>
        <v>17.324999999999999</v>
      </c>
      <c r="EK53" s="639">
        <f>+AF148</f>
        <v>210</v>
      </c>
      <c r="EL53" s="279">
        <f>+AN148+AN149+AN150</f>
        <v>99</v>
      </c>
      <c r="EM53" s="280">
        <f>+AU148</f>
        <v>8.249999999999999E-2</v>
      </c>
      <c r="EN53" s="316"/>
      <c r="EO53" s="316"/>
      <c r="EP53" s="317"/>
      <c r="EQ53" s="318"/>
      <c r="ER53" s="311"/>
      <c r="ES53" s="319">
        <f t="shared" si="55"/>
        <v>0</v>
      </c>
      <c r="ET53" s="319">
        <f t="shared" ref="ET53:ET77" si="65">E53</f>
        <v>0</v>
      </c>
      <c r="EU53" s="320">
        <v>0</v>
      </c>
      <c r="EV53" s="320">
        <v>0</v>
      </c>
      <c r="EW53" s="321"/>
      <c r="EX53" s="322"/>
      <c r="EY53" s="605"/>
      <c r="EZ53" s="288">
        <f>+EY142</f>
        <v>43.879333333333335</v>
      </c>
      <c r="FA53" s="288">
        <f>+BP142</f>
        <v>13567.5</v>
      </c>
      <c r="FB53" s="288">
        <f>+BQ142</f>
        <v>10934.74</v>
      </c>
    </row>
    <row r="54" spans="1:158" s="332" customFormat="1" ht="27" hidden="1" customHeight="1" x14ac:dyDescent="0.6">
      <c r="A54" s="590"/>
      <c r="B54" s="168" t="s">
        <v>198</v>
      </c>
      <c r="C54" s="169"/>
      <c r="D54" s="170"/>
      <c r="E54" s="324"/>
      <c r="F54" s="640"/>
      <c r="G54" s="173"/>
      <c r="H54" s="567">
        <v>8</v>
      </c>
      <c r="I54" s="568"/>
      <c r="J54" s="176"/>
      <c r="K54" s="176"/>
      <c r="L54" s="176"/>
      <c r="M54" s="569"/>
      <c r="N54" s="177" t="str">
        <f t="shared" si="51"/>
        <v/>
      </c>
      <c r="O54" s="178" t="e">
        <f>AC54/(L54+M54)</f>
        <v>#DIV/0!</v>
      </c>
      <c r="P54" s="179" t="str">
        <f t="shared" si="41"/>
        <v/>
      </c>
      <c r="Q54" s="180">
        <f>L54+M54</f>
        <v>0</v>
      </c>
      <c r="R54" s="180">
        <f t="shared" ref="R54:AB54" si="66">R56</f>
        <v>0</v>
      </c>
      <c r="S54" s="180">
        <f t="shared" si="66"/>
        <v>0</v>
      </c>
      <c r="T54" s="181">
        <f t="shared" si="66"/>
        <v>0</v>
      </c>
      <c r="U54" s="180">
        <f t="shared" si="66"/>
        <v>0</v>
      </c>
      <c r="V54" s="181">
        <f t="shared" si="66"/>
        <v>0</v>
      </c>
      <c r="W54" s="180">
        <f t="shared" si="66"/>
        <v>0</v>
      </c>
      <c r="X54" s="180">
        <f t="shared" si="66"/>
        <v>0</v>
      </c>
      <c r="Y54" s="180">
        <f t="shared" si="66"/>
        <v>0</v>
      </c>
      <c r="Z54" s="180">
        <f t="shared" si="66"/>
        <v>0</v>
      </c>
      <c r="AA54" s="180">
        <f t="shared" si="66"/>
        <v>0</v>
      </c>
      <c r="AB54" s="180">
        <f t="shared" si="66"/>
        <v>0</v>
      </c>
      <c r="AC54" s="182"/>
      <c r="AD54" s="572" t="str">
        <f t="shared" si="52"/>
        <v/>
      </c>
      <c r="AE54" s="572">
        <f t="shared" si="53"/>
        <v>0</v>
      </c>
      <c r="AF54" s="184">
        <f>AE54+AE55+AE56</f>
        <v>0</v>
      </c>
      <c r="AG54" s="185"/>
      <c r="AH54" s="359"/>
      <c r="AI54" s="574">
        <f t="shared" si="54"/>
        <v>0</v>
      </c>
      <c r="AJ54" s="575" t="str">
        <f>IF(C54="","",(AG54*AM54))</f>
        <v/>
      </c>
      <c r="AK54" s="188"/>
      <c r="AL54" s="576" t="str">
        <f t="shared" si="44"/>
        <v/>
      </c>
      <c r="AM54" s="577" t="str">
        <f t="shared" si="45"/>
        <v/>
      </c>
      <c r="AN54" s="191"/>
      <c r="AO54" s="578"/>
      <c r="AP54" s="578"/>
      <c r="AQ54" s="579">
        <f t="shared" si="46"/>
        <v>0</v>
      </c>
      <c r="AR54" s="193">
        <f>AQ54+AQ55+AQ56</f>
        <v>0</v>
      </c>
      <c r="AS54" s="581" t="str">
        <f t="shared" si="47"/>
        <v/>
      </c>
      <c r="AT54" s="582" t="str">
        <f t="shared" si="48"/>
        <v/>
      </c>
      <c r="AU54" s="196" t="e">
        <f>AR54/AF54</f>
        <v>#DIV/0!</v>
      </c>
      <c r="AV54" s="628" t="s">
        <v>199</v>
      </c>
      <c r="AW54" s="191"/>
      <c r="AX54" s="198"/>
      <c r="AY54" s="246"/>
      <c r="AZ54" s="586">
        <f>+(AR54+AR57+AR60+AR63+AR66)/(AC66+AC63+AC60+AC57+AC54)</f>
        <v>0.63492753623188403</v>
      </c>
      <c r="BA54" s="248"/>
      <c r="BB54" s="248"/>
      <c r="BC54" s="248"/>
      <c r="BD54" s="249"/>
      <c r="BE54" s="250"/>
      <c r="BF54" s="197"/>
      <c r="BG54" s="191"/>
      <c r="BH54" s="198"/>
      <c r="BI54" s="198"/>
      <c r="BJ54" s="198"/>
      <c r="BK54" s="587"/>
      <c r="BL54" s="205"/>
      <c r="BM54" s="206"/>
      <c r="BN54" s="207"/>
      <c r="BO54" s="208">
        <f>BP54-BQ54</f>
        <v>0</v>
      </c>
      <c r="BP54" s="209">
        <f>(((BR54+BR55+BR56))-(EQ54))</f>
        <v>0</v>
      </c>
      <c r="BQ54" s="209">
        <f>(BS54+BS55+BS56)</f>
        <v>0</v>
      </c>
      <c r="BR54" s="210" t="b">
        <f t="shared" si="49"/>
        <v>0</v>
      </c>
      <c r="BS54" s="211">
        <f t="shared" si="50"/>
        <v>0</v>
      </c>
      <c r="BT54" s="212" t="str">
        <f t="shared" si="59"/>
        <v/>
      </c>
      <c r="BU54" s="629"/>
      <c r="BV54" s="327"/>
      <c r="BW54" s="327"/>
      <c r="BX54" s="327"/>
      <c r="BY54" s="327"/>
      <c r="BZ54" s="327"/>
      <c r="CA54" s="327"/>
      <c r="CB54" s="327"/>
      <c r="CC54" s="327"/>
      <c r="CD54" s="327"/>
      <c r="CE54" s="327"/>
      <c r="CF54" s="327"/>
      <c r="CG54" s="327"/>
      <c r="CH54" s="327"/>
      <c r="CI54" s="327"/>
      <c r="CJ54" s="327"/>
      <c r="CK54" s="327"/>
      <c r="CL54" s="327"/>
      <c r="CM54" s="327"/>
      <c r="CN54" s="327"/>
      <c r="CO54" s="327"/>
      <c r="CP54" s="327"/>
      <c r="CQ54" s="327"/>
      <c r="CR54" s="327"/>
      <c r="CS54" s="327"/>
      <c r="CT54" s="327"/>
      <c r="CU54" s="327"/>
      <c r="CV54" s="327"/>
      <c r="CW54" s="327"/>
      <c r="CX54" s="327"/>
      <c r="CY54" s="327"/>
      <c r="CZ54" s="327"/>
      <c r="DA54" s="327"/>
      <c r="DB54" s="327"/>
      <c r="DC54" s="327"/>
      <c r="DD54" s="327"/>
      <c r="DE54" s="327"/>
      <c r="DF54" s="327"/>
      <c r="DG54" s="327"/>
      <c r="DH54" s="327"/>
      <c r="DI54" s="327"/>
      <c r="DJ54" s="327"/>
      <c r="DK54" s="327"/>
      <c r="DL54" s="327"/>
      <c r="DM54" s="327"/>
      <c r="DN54" s="327"/>
      <c r="DO54" s="327"/>
      <c r="DP54" s="327"/>
      <c r="DQ54" s="327"/>
      <c r="DR54" s="327"/>
      <c r="DS54" s="327"/>
      <c r="DT54" s="327"/>
      <c r="DU54" s="327"/>
      <c r="DV54" s="327"/>
      <c r="DW54" s="373"/>
      <c r="DX54" s="373"/>
      <c r="DY54" s="373"/>
      <c r="DZ54" s="373"/>
      <c r="EA54" s="373"/>
      <c r="EB54" s="373"/>
      <c r="EC54" s="641"/>
      <c r="ED54" s="642"/>
      <c r="EE54" s="329">
        <f>+AN160+AN161+AN162</f>
        <v>0</v>
      </c>
      <c r="EF54" s="374" t="str">
        <f>+B151</f>
        <v>L-39</v>
      </c>
      <c r="EG54" s="275">
        <f t="shared" si="19"/>
        <v>0.70000000000000007</v>
      </c>
      <c r="EH54" s="276">
        <f>+SUM(AM151:AM153)</f>
        <v>1737.9310344827586</v>
      </c>
      <c r="EI54" s="277">
        <f>+SUM(AJ151:AJ153)/60</f>
        <v>142.80000000000001</v>
      </c>
      <c r="EJ54" s="639">
        <f>+AR151</f>
        <v>125.79716666666667</v>
      </c>
      <c r="EK54" s="639">
        <f>+AF151</f>
        <v>204</v>
      </c>
      <c r="EL54" s="279">
        <f>+AN151+AN152+AN153</f>
        <v>1531</v>
      </c>
      <c r="EM54" s="280">
        <f>+AU151</f>
        <v>0.61665277777777783</v>
      </c>
      <c r="EN54" s="118"/>
      <c r="EO54" s="118"/>
      <c r="EP54" s="227">
        <f>AF54*60</f>
        <v>0</v>
      </c>
      <c r="EQ54" s="228">
        <v>0</v>
      </c>
      <c r="ER54" s="229" t="str">
        <f>B54</f>
        <v>L-15</v>
      </c>
      <c r="ES54" s="160">
        <f t="shared" si="55"/>
        <v>0</v>
      </c>
      <c r="ET54" s="160">
        <f t="shared" si="65"/>
        <v>0</v>
      </c>
      <c r="EU54" s="162">
        <v>0</v>
      </c>
      <c r="EV54" s="162">
        <v>0</v>
      </c>
      <c r="EW54" s="230" t="e">
        <f>(BO54/EX54)/60</f>
        <v>#DIV/0!</v>
      </c>
      <c r="EX54" s="231">
        <f>L54+M54</f>
        <v>0</v>
      </c>
      <c r="EY54" s="599" t="e">
        <f>EX54*EW54</f>
        <v>#DIV/0!</v>
      </c>
      <c r="EZ54" s="332">
        <f>+EY145</f>
        <v>42.190833333333309</v>
      </c>
      <c r="FA54" s="332">
        <f>+BP145</f>
        <v>6215.9999999999982</v>
      </c>
      <c r="FB54" s="332">
        <f>+BQ145</f>
        <v>3684.5499999999997</v>
      </c>
    </row>
    <row r="55" spans="1:158" s="357" customFormat="1" ht="27" hidden="1" customHeight="1" x14ac:dyDescent="0.55000000000000004">
      <c r="A55" s="590"/>
      <c r="B55" s="236" t="s">
        <v>198</v>
      </c>
      <c r="C55" s="169"/>
      <c r="D55" s="170"/>
      <c r="E55" s="324"/>
      <c r="F55" s="640"/>
      <c r="G55" s="173"/>
      <c r="H55" s="567">
        <v>8</v>
      </c>
      <c r="I55" s="568"/>
      <c r="J55" s="176"/>
      <c r="K55" s="176"/>
      <c r="L55" s="176"/>
      <c r="M55" s="569"/>
      <c r="N55" s="177" t="str">
        <f t="shared" si="51"/>
        <v/>
      </c>
      <c r="O55" s="237"/>
      <c r="P55" s="179" t="str">
        <f t="shared" si="41"/>
        <v/>
      </c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238"/>
      <c r="AD55" s="572" t="str">
        <f t="shared" si="52"/>
        <v/>
      </c>
      <c r="AE55" s="572">
        <f t="shared" si="53"/>
        <v>0</v>
      </c>
      <c r="AF55" s="240"/>
      <c r="AG55" s="185"/>
      <c r="AH55" s="359"/>
      <c r="AI55" s="574">
        <f t="shared" si="54"/>
        <v>0</v>
      </c>
      <c r="AJ55" s="575" t="str">
        <f t="shared" si="43"/>
        <v/>
      </c>
      <c r="AK55" s="188"/>
      <c r="AL55" s="576" t="str">
        <f t="shared" si="44"/>
        <v/>
      </c>
      <c r="AM55" s="577" t="str">
        <f t="shared" si="45"/>
        <v/>
      </c>
      <c r="AN55" s="191"/>
      <c r="AO55" s="578"/>
      <c r="AP55" s="578"/>
      <c r="AQ55" s="579">
        <f t="shared" si="46"/>
        <v>0</v>
      </c>
      <c r="AR55" s="244"/>
      <c r="AS55" s="581" t="str">
        <f t="shared" si="47"/>
        <v/>
      </c>
      <c r="AT55" s="582" t="str">
        <f t="shared" si="48"/>
        <v/>
      </c>
      <c r="AU55" s="245"/>
      <c r="AV55" s="628" t="s">
        <v>199</v>
      </c>
      <c r="AW55" s="191"/>
      <c r="AX55" s="198"/>
      <c r="AY55" s="246"/>
      <c r="AZ55" s="594"/>
      <c r="BA55" s="248"/>
      <c r="BB55" s="248"/>
      <c r="BC55" s="248"/>
      <c r="BD55" s="249"/>
      <c r="BE55" s="250"/>
      <c r="BF55" s="197"/>
      <c r="BG55" s="191"/>
      <c r="BH55" s="198"/>
      <c r="BI55" s="198"/>
      <c r="BJ55" s="198"/>
      <c r="BK55" s="587"/>
      <c r="BL55" s="251"/>
      <c r="BM55" s="252"/>
      <c r="BN55" s="253"/>
      <c r="BO55" s="254"/>
      <c r="BP55" s="255"/>
      <c r="BQ55" s="255"/>
      <c r="BR55" s="256" t="b">
        <f t="shared" si="49"/>
        <v>0</v>
      </c>
      <c r="BS55" s="257">
        <f t="shared" si="50"/>
        <v>0</v>
      </c>
      <c r="BT55" s="258" t="str">
        <f t="shared" si="59"/>
        <v/>
      </c>
      <c r="BU55" s="627"/>
      <c r="BV55" s="627"/>
      <c r="BW55" s="627"/>
      <c r="BX55" s="627"/>
      <c r="BY55" s="627"/>
      <c r="BZ55" s="627"/>
      <c r="CA55" s="627"/>
      <c r="CB55" s="627"/>
      <c r="CC55" s="627"/>
      <c r="CD55" s="627"/>
      <c r="CE55" s="627"/>
      <c r="CF55" s="627"/>
      <c r="CG55" s="627"/>
      <c r="CH55" s="627"/>
      <c r="CI55" s="627"/>
      <c r="CJ55" s="627"/>
      <c r="CK55" s="627"/>
      <c r="CL55" s="627"/>
      <c r="CM55" s="627"/>
      <c r="CN55" s="627"/>
      <c r="CO55" s="627"/>
      <c r="CP55" s="627"/>
      <c r="CQ55" s="627"/>
      <c r="CR55" s="627"/>
      <c r="CS55" s="627"/>
      <c r="CT55" s="627"/>
      <c r="CU55" s="627"/>
      <c r="CV55" s="627"/>
      <c r="CW55" s="627"/>
      <c r="CX55" s="627"/>
      <c r="CY55" s="627"/>
      <c r="CZ55" s="627"/>
      <c r="DA55" s="627"/>
      <c r="DB55" s="627"/>
      <c r="DC55" s="627"/>
      <c r="DD55" s="627"/>
      <c r="DE55" s="627"/>
      <c r="DF55" s="627"/>
      <c r="DG55" s="627"/>
      <c r="DH55" s="627"/>
      <c r="DI55" s="627"/>
      <c r="DJ55" s="627"/>
      <c r="DK55" s="627"/>
      <c r="DL55" s="627"/>
      <c r="DM55" s="627"/>
      <c r="DN55" s="627"/>
      <c r="DO55" s="627"/>
      <c r="DP55" s="627"/>
      <c r="DQ55" s="627"/>
      <c r="DR55" s="627"/>
      <c r="DS55" s="627"/>
      <c r="DT55" s="627"/>
      <c r="DU55" s="627"/>
      <c r="DV55" s="627"/>
      <c r="DW55" s="349"/>
      <c r="DX55" s="349"/>
      <c r="DY55" s="349"/>
      <c r="DZ55" s="349"/>
      <c r="EA55" s="349"/>
      <c r="EB55" s="349"/>
      <c r="EE55" s="351">
        <f>+AN169+AN170+AN171</f>
        <v>0</v>
      </c>
      <c r="EF55" s="314" t="str">
        <f>+B154</f>
        <v>L-40</v>
      </c>
      <c r="EG55" s="275">
        <f t="shared" si="19"/>
        <v>0.69999999999999984</v>
      </c>
      <c r="EH55" s="276">
        <f>+SUM(AM154:AM156)</f>
        <v>940.90909090909076</v>
      </c>
      <c r="EI55" s="277">
        <f>+SUM(AJ154:AJ156)/60</f>
        <v>193.19999999999996</v>
      </c>
      <c r="EJ55" s="639">
        <f>+AR154</f>
        <v>190.96</v>
      </c>
      <c r="EK55" s="639">
        <f>+AF154</f>
        <v>276</v>
      </c>
      <c r="EL55" s="279">
        <f>+AN154+AN155+AN156</f>
        <v>930</v>
      </c>
      <c r="EM55" s="280">
        <f>+AU154</f>
        <v>0.69188405797101449</v>
      </c>
      <c r="EN55" s="316"/>
      <c r="EO55" s="316"/>
      <c r="EP55" s="352"/>
      <c r="EQ55" s="353"/>
      <c r="ER55" s="311"/>
      <c r="ES55" s="319">
        <f t="shared" si="55"/>
        <v>0</v>
      </c>
      <c r="ET55" s="319">
        <f t="shared" si="65"/>
        <v>0</v>
      </c>
      <c r="EU55" s="320">
        <v>0</v>
      </c>
      <c r="EV55" s="320">
        <v>0</v>
      </c>
      <c r="EW55" s="354"/>
      <c r="EX55" s="355"/>
      <c r="EY55" s="625"/>
      <c r="EZ55" s="357">
        <f>+EY148</f>
        <v>129.67500000000001</v>
      </c>
      <c r="FA55" s="357">
        <f>+BP148</f>
        <v>8820</v>
      </c>
      <c r="FB55" s="357">
        <f>+BQ148</f>
        <v>1039.5</v>
      </c>
    </row>
    <row r="56" spans="1:158" s="357" customFormat="1" ht="27" hidden="1" customHeight="1" x14ac:dyDescent="0.55000000000000004">
      <c r="A56" s="590"/>
      <c r="B56" s="289" t="s">
        <v>198</v>
      </c>
      <c r="C56" s="169"/>
      <c r="D56" s="170"/>
      <c r="E56" s="484"/>
      <c r="F56" s="640"/>
      <c r="G56" s="173"/>
      <c r="H56" s="567">
        <v>8</v>
      </c>
      <c r="I56" s="568"/>
      <c r="J56" s="176"/>
      <c r="K56" s="176"/>
      <c r="L56" s="176"/>
      <c r="M56" s="569"/>
      <c r="N56" s="177" t="str">
        <f t="shared" si="51"/>
        <v/>
      </c>
      <c r="O56" s="290"/>
      <c r="P56" s="179" t="str">
        <f t="shared" si="41"/>
        <v/>
      </c>
      <c r="Q56" s="291"/>
      <c r="R56" s="291">
        <f t="shared" ref="R56:AB56" si="67">IF($Q$7&gt;0,(Q54-Q55))</f>
        <v>0</v>
      </c>
      <c r="S56" s="291">
        <f t="shared" si="67"/>
        <v>0</v>
      </c>
      <c r="T56" s="291">
        <f t="shared" si="67"/>
        <v>0</v>
      </c>
      <c r="U56" s="291">
        <f t="shared" si="67"/>
        <v>0</v>
      </c>
      <c r="V56" s="291">
        <f t="shared" si="67"/>
        <v>0</v>
      </c>
      <c r="W56" s="291">
        <f t="shared" si="67"/>
        <v>0</v>
      </c>
      <c r="X56" s="291">
        <f t="shared" si="67"/>
        <v>0</v>
      </c>
      <c r="Y56" s="291">
        <f t="shared" si="67"/>
        <v>0</v>
      </c>
      <c r="Z56" s="291">
        <f t="shared" si="67"/>
        <v>0</v>
      </c>
      <c r="AA56" s="291">
        <f t="shared" si="67"/>
        <v>0</v>
      </c>
      <c r="AB56" s="291">
        <f t="shared" si="67"/>
        <v>0</v>
      </c>
      <c r="AC56" s="292"/>
      <c r="AD56" s="591" t="str">
        <f t="shared" si="52"/>
        <v/>
      </c>
      <c r="AE56" s="591">
        <f t="shared" si="53"/>
        <v>0</v>
      </c>
      <c r="AF56" s="293"/>
      <c r="AG56" s="185"/>
      <c r="AH56" s="359"/>
      <c r="AI56" s="574">
        <f t="shared" si="54"/>
        <v>0</v>
      </c>
      <c r="AJ56" s="575" t="str">
        <f t="shared" si="43"/>
        <v/>
      </c>
      <c r="AK56" s="188"/>
      <c r="AL56" s="576" t="str">
        <f t="shared" si="44"/>
        <v/>
      </c>
      <c r="AM56" s="577" t="str">
        <f t="shared" si="45"/>
        <v/>
      </c>
      <c r="AN56" s="191"/>
      <c r="AO56" s="578"/>
      <c r="AP56" s="578"/>
      <c r="AQ56" s="579">
        <f t="shared" si="46"/>
        <v>0</v>
      </c>
      <c r="AR56" s="294"/>
      <c r="AS56" s="581" t="str">
        <f t="shared" si="47"/>
        <v/>
      </c>
      <c r="AT56" s="582" t="str">
        <f t="shared" si="48"/>
        <v/>
      </c>
      <c r="AU56" s="297"/>
      <c r="AV56" s="628" t="s">
        <v>199</v>
      </c>
      <c r="AW56" s="191"/>
      <c r="AX56" s="198"/>
      <c r="AY56" s="643"/>
      <c r="AZ56" s="594"/>
      <c r="BA56" s="248"/>
      <c r="BB56" s="248"/>
      <c r="BC56" s="248"/>
      <c r="BD56" s="249"/>
      <c r="BE56" s="250"/>
      <c r="BF56" s="197"/>
      <c r="BG56" s="191"/>
      <c r="BH56" s="198"/>
      <c r="BI56" s="198"/>
      <c r="BJ56" s="198"/>
      <c r="BK56" s="587"/>
      <c r="BL56" s="251"/>
      <c r="BM56" s="298"/>
      <c r="BN56" s="299"/>
      <c r="BO56" s="300"/>
      <c r="BP56" s="301"/>
      <c r="BQ56" s="301"/>
      <c r="BR56" s="256" t="b">
        <f t="shared" si="49"/>
        <v>0</v>
      </c>
      <c r="BS56" s="257">
        <f t="shared" si="50"/>
        <v>0</v>
      </c>
      <c r="BT56" s="258" t="str">
        <f t="shared" si="59"/>
        <v/>
      </c>
      <c r="BU56" s="627"/>
      <c r="BV56" s="627"/>
      <c r="BW56" s="627"/>
      <c r="BX56" s="627"/>
      <c r="BY56" s="627"/>
      <c r="BZ56" s="627"/>
      <c r="CA56" s="627"/>
      <c r="CB56" s="627"/>
      <c r="CC56" s="627"/>
      <c r="CD56" s="627"/>
      <c r="CE56" s="627"/>
      <c r="CF56" s="627"/>
      <c r="CG56" s="627"/>
      <c r="CH56" s="627"/>
      <c r="CI56" s="627"/>
      <c r="CJ56" s="627"/>
      <c r="CK56" s="627"/>
      <c r="CL56" s="627"/>
      <c r="CM56" s="627"/>
      <c r="CN56" s="627"/>
      <c r="CO56" s="627"/>
      <c r="CP56" s="627"/>
      <c r="CQ56" s="627"/>
      <c r="CR56" s="627"/>
      <c r="CS56" s="627"/>
      <c r="CT56" s="627"/>
      <c r="CU56" s="627"/>
      <c r="CV56" s="627"/>
      <c r="CW56" s="627"/>
      <c r="CX56" s="627"/>
      <c r="CY56" s="627"/>
      <c r="CZ56" s="627"/>
      <c r="DA56" s="627"/>
      <c r="DB56" s="627"/>
      <c r="DC56" s="627"/>
      <c r="DD56" s="627"/>
      <c r="DE56" s="627"/>
      <c r="DF56" s="627"/>
      <c r="DG56" s="627"/>
      <c r="DH56" s="627"/>
      <c r="DI56" s="627"/>
      <c r="DJ56" s="627"/>
      <c r="DK56" s="627"/>
      <c r="DL56" s="627"/>
      <c r="DM56" s="627"/>
      <c r="DN56" s="627"/>
      <c r="DO56" s="627"/>
      <c r="DP56" s="627"/>
      <c r="DQ56" s="627"/>
      <c r="DR56" s="627"/>
      <c r="DS56" s="627"/>
      <c r="DT56" s="627"/>
      <c r="DU56" s="627"/>
      <c r="DV56" s="627"/>
      <c r="DW56" s="349"/>
      <c r="DX56" s="349"/>
      <c r="DY56" s="349"/>
      <c r="DZ56" s="349"/>
      <c r="EA56" s="349"/>
      <c r="EB56" s="349"/>
      <c r="EE56" s="427"/>
      <c r="EF56" s="314" t="str">
        <f>+B157</f>
        <v>31B</v>
      </c>
      <c r="EG56" s="275" t="e">
        <f>+EI56/EK56</f>
        <v>#DIV/0!</v>
      </c>
      <c r="EH56" s="276">
        <f>+SUM(AM157:AM159)</f>
        <v>0</v>
      </c>
      <c r="EI56" s="277">
        <f>+SUM(AJ157:AJ159)/60</f>
        <v>0</v>
      </c>
      <c r="EJ56" s="639">
        <f>+AR157</f>
        <v>0</v>
      </c>
      <c r="EK56" s="639">
        <f>+AF157</f>
        <v>0</v>
      </c>
      <c r="EL56" s="279">
        <f>+AN157+AN158+AN159</f>
        <v>0</v>
      </c>
      <c r="EM56" s="280" t="e">
        <f>+AU157</f>
        <v>#DIV/0!</v>
      </c>
      <c r="EN56" s="316"/>
      <c r="EO56" s="316"/>
      <c r="EP56" s="317"/>
      <c r="EQ56" s="318"/>
      <c r="ER56" s="311"/>
      <c r="ES56" s="319">
        <f t="shared" si="55"/>
        <v>0</v>
      </c>
      <c r="ET56" s="319">
        <f t="shared" si="65"/>
        <v>0</v>
      </c>
      <c r="EU56" s="320">
        <v>0</v>
      </c>
      <c r="EV56" s="320">
        <v>0</v>
      </c>
      <c r="EW56" s="321"/>
      <c r="EX56" s="322"/>
      <c r="EY56" s="605"/>
      <c r="EZ56" s="357">
        <f>+EY151</f>
        <v>17.002833333333335</v>
      </c>
      <c r="FA56" s="357">
        <f>+BP151</f>
        <v>8568</v>
      </c>
      <c r="FB56" s="357">
        <f>+BQ151</f>
        <v>7547.83</v>
      </c>
    </row>
    <row r="57" spans="1:158" s="332" customFormat="1" ht="27.9" customHeight="1" x14ac:dyDescent="0.6">
      <c r="A57" s="590"/>
      <c r="B57" s="168" t="s">
        <v>200</v>
      </c>
      <c r="C57" s="411" t="s">
        <v>116</v>
      </c>
      <c r="D57" s="170">
        <v>4170004913</v>
      </c>
      <c r="E57" s="566" t="s">
        <v>201</v>
      </c>
      <c r="F57" s="172" t="s">
        <v>152</v>
      </c>
      <c r="G57" s="173">
        <v>44196</v>
      </c>
      <c r="H57" s="174">
        <v>8</v>
      </c>
      <c r="I57" s="175">
        <f>+O57</f>
        <v>9.9230769230769234</v>
      </c>
      <c r="J57" s="176">
        <v>24</v>
      </c>
      <c r="K57" s="176">
        <v>3</v>
      </c>
      <c r="L57" s="176">
        <v>23</v>
      </c>
      <c r="M57" s="569">
        <v>3</v>
      </c>
      <c r="N57" s="177">
        <f t="shared" si="51"/>
        <v>9.6529812779812776</v>
      </c>
      <c r="O57" s="178">
        <f>AC57/(L57+M57)</f>
        <v>9.9230769230769234</v>
      </c>
      <c r="P57" s="179">
        <f t="shared" si="41"/>
        <v>6.9964387464387459</v>
      </c>
      <c r="Q57" s="180">
        <f>L57+M57</f>
        <v>26</v>
      </c>
      <c r="R57" s="180">
        <f t="shared" ref="R57:AB57" si="68">R59</f>
        <v>22</v>
      </c>
      <c r="S57" s="180">
        <f t="shared" si="68"/>
        <v>22</v>
      </c>
      <c r="T57" s="181">
        <f t="shared" si="68"/>
        <v>20</v>
      </c>
      <c r="U57" s="180">
        <f t="shared" si="68"/>
        <v>0</v>
      </c>
      <c r="V57" s="181">
        <f t="shared" si="68"/>
        <v>0</v>
      </c>
      <c r="W57" s="180">
        <f t="shared" si="68"/>
        <v>0</v>
      </c>
      <c r="X57" s="180">
        <f t="shared" si="68"/>
        <v>0</v>
      </c>
      <c r="Y57" s="180">
        <f>Y59</f>
        <v>0</v>
      </c>
      <c r="Z57" s="180">
        <f t="shared" si="68"/>
        <v>0</v>
      </c>
      <c r="AA57" s="180">
        <f t="shared" si="68"/>
        <v>0</v>
      </c>
      <c r="AB57" s="180">
        <f t="shared" si="68"/>
        <v>0</v>
      </c>
      <c r="AC57" s="182">
        <f>IF(E57="","",(Q57*8)+($Q$5-8)*Q57+($R$5-$Q$5)*R57+($S$5-$R$5)*S57+($T$5-$S$5)*T57+($U$5-$T$5)*U57+($V$5-$U$5)*V57+($W$5-$V$5)*W57+($X$5-$W$5)*X57+($Y$5-$X$5)*Y57+($Z$5-$Y$5)*Z57+($AA$5-$Z$5)*AA57+($AB$5-$AA$5)*AB57)-'[1]Short Leave'!S19</f>
        <v>258</v>
      </c>
      <c r="AD57" s="572">
        <f t="shared" si="52"/>
        <v>258</v>
      </c>
      <c r="AE57" s="572">
        <f t="shared" si="53"/>
        <v>258</v>
      </c>
      <c r="AF57" s="184">
        <f>AE57+AE58+AE59</f>
        <v>258</v>
      </c>
      <c r="AG57" s="185">
        <v>5.17</v>
      </c>
      <c r="AH57" s="359">
        <v>0.41</v>
      </c>
      <c r="AI57" s="574">
        <f t="shared" si="54"/>
        <v>4.92</v>
      </c>
      <c r="AJ57" s="575">
        <f>IF(C57="","",(AG57*AM57))</f>
        <v>9752.4</v>
      </c>
      <c r="AK57" s="188">
        <v>0.63</v>
      </c>
      <c r="AL57" s="576">
        <f>IF(E57="","",(AM57/I57))</f>
        <v>190.09671179883946</v>
      </c>
      <c r="AM57" s="577">
        <f t="shared" si="45"/>
        <v>1886.3442940038685</v>
      </c>
      <c r="AN57" s="191">
        <v>1330</v>
      </c>
      <c r="AO57" s="578"/>
      <c r="AP57" s="578"/>
      <c r="AQ57" s="579">
        <f t="shared" si="46"/>
        <v>114.60166666666666</v>
      </c>
      <c r="AR57" s="193">
        <f>AQ57+AQ58+AQ59</f>
        <v>114.60166666666666</v>
      </c>
      <c r="AS57" s="581">
        <f t="shared" si="47"/>
        <v>0.70506747057134656</v>
      </c>
      <c r="AT57" s="582">
        <f t="shared" si="48"/>
        <v>0.44419250645994829</v>
      </c>
      <c r="AU57" s="196">
        <f>AR57/AF57</f>
        <v>0.44419250645994829</v>
      </c>
      <c r="AV57" s="628" t="s">
        <v>202</v>
      </c>
      <c r="AW57" s="191">
        <v>1835</v>
      </c>
      <c r="AX57" s="644">
        <v>2</v>
      </c>
      <c r="AY57" s="645" t="s">
        <v>203</v>
      </c>
      <c r="AZ57" s="594"/>
      <c r="BA57" s="248"/>
      <c r="BB57" s="248"/>
      <c r="BC57" s="248"/>
      <c r="BD57" s="249"/>
      <c r="BE57" s="250"/>
      <c r="BF57" s="197"/>
      <c r="BG57" s="191"/>
      <c r="BH57" s="198"/>
      <c r="BI57" s="198"/>
      <c r="BJ57" s="198"/>
      <c r="BK57" s="587"/>
      <c r="BL57" s="205"/>
      <c r="BM57" s="206">
        <v>26</v>
      </c>
      <c r="BN57" s="207">
        <v>7.96</v>
      </c>
      <c r="BO57" s="208">
        <f>BP57-BQ57</f>
        <v>2876.3</v>
      </c>
      <c r="BP57" s="209">
        <f>(((BR57+BR58+BR59))-(EQ57))</f>
        <v>9752.4</v>
      </c>
      <c r="BQ57" s="209">
        <f>(BS57+BS58+BS59)</f>
        <v>6876.0999999999995</v>
      </c>
      <c r="BR57" s="210">
        <f t="shared" si="49"/>
        <v>9752.4</v>
      </c>
      <c r="BS57" s="211">
        <f t="shared" si="50"/>
        <v>6876.0999999999995</v>
      </c>
      <c r="BT57" s="212" t="str">
        <f t="shared" si="59"/>
        <v>342975 TOM</v>
      </c>
      <c r="BU57" s="629"/>
      <c r="BV57" s="327"/>
      <c r="BW57" s="327"/>
      <c r="BX57" s="327"/>
      <c r="BY57" s="327"/>
      <c r="BZ57" s="327"/>
      <c r="CA57" s="327"/>
      <c r="CB57" s="327"/>
      <c r="CC57" s="327"/>
      <c r="CD57" s="327"/>
      <c r="CE57" s="327"/>
      <c r="CF57" s="327"/>
      <c r="CG57" s="327"/>
      <c r="CH57" s="327"/>
      <c r="CI57" s="327"/>
      <c r="CJ57" s="327"/>
      <c r="CK57" s="327"/>
      <c r="CL57" s="327"/>
      <c r="CM57" s="327"/>
      <c r="CN57" s="327"/>
      <c r="CO57" s="327"/>
      <c r="CP57" s="327"/>
      <c r="CQ57" s="327"/>
      <c r="CR57" s="327"/>
      <c r="CS57" s="327"/>
      <c r="CT57" s="327"/>
      <c r="CU57" s="327"/>
      <c r="CV57" s="327"/>
      <c r="CW57" s="327"/>
      <c r="CX57" s="327"/>
      <c r="CY57" s="327"/>
      <c r="CZ57" s="327"/>
      <c r="DA57" s="327"/>
      <c r="DB57" s="327"/>
      <c r="DC57" s="327"/>
      <c r="DD57" s="327"/>
      <c r="DE57" s="327"/>
      <c r="DF57" s="327"/>
      <c r="DG57" s="327"/>
      <c r="DH57" s="327"/>
      <c r="DI57" s="327"/>
      <c r="DJ57" s="327"/>
      <c r="DK57" s="327"/>
      <c r="DL57" s="327"/>
      <c r="DM57" s="327"/>
      <c r="DN57" s="327"/>
      <c r="DO57" s="327"/>
      <c r="DP57" s="327"/>
      <c r="DQ57" s="327"/>
      <c r="DR57" s="327"/>
      <c r="DS57" s="327"/>
      <c r="DT57" s="327"/>
      <c r="DU57" s="327"/>
      <c r="DV57" s="327"/>
      <c r="DW57" s="373"/>
      <c r="DX57" s="373"/>
      <c r="DY57" s="373"/>
      <c r="DZ57" s="373"/>
      <c r="EA57" s="373"/>
      <c r="EB57" s="373"/>
      <c r="EC57" s="642"/>
      <c r="ED57" s="642"/>
      <c r="EE57" s="646"/>
      <c r="EF57" s="374" t="str">
        <f>+B160</f>
        <v>32B</v>
      </c>
      <c r="EG57" s="275" t="e">
        <f t="shared" ref="EG57:EG70" si="69">+EI57/EK57</f>
        <v>#DIV/0!</v>
      </c>
      <c r="EH57" s="276">
        <f>+SUM(AM160:AM162)</f>
        <v>0</v>
      </c>
      <c r="EI57" s="277">
        <f>+SUM(AJ160:AJ162)/60</f>
        <v>0</v>
      </c>
      <c r="EJ57" s="639">
        <f>+AR160</f>
        <v>0</v>
      </c>
      <c r="EK57" s="639">
        <f>+AF160</f>
        <v>0</v>
      </c>
      <c r="EL57" s="279">
        <f>+AN160+AN161+AN162</f>
        <v>0</v>
      </c>
      <c r="EM57" s="280" t="e">
        <f>+AU160</f>
        <v>#DIV/0!</v>
      </c>
      <c r="EN57" s="118"/>
      <c r="EO57" s="118"/>
      <c r="EP57" s="227">
        <f>AF57*60</f>
        <v>15480</v>
      </c>
      <c r="EQ57" s="228">
        <v>0</v>
      </c>
      <c r="ER57" s="229" t="str">
        <f>B57</f>
        <v>L-16</v>
      </c>
      <c r="ES57" s="160" t="str">
        <f t="shared" si="55"/>
        <v>Hema</v>
      </c>
      <c r="ET57" s="160" t="str">
        <f t="shared" si="65"/>
        <v>342975 TOM</v>
      </c>
      <c r="EU57" s="162">
        <v>0</v>
      </c>
      <c r="EV57" s="162">
        <v>0</v>
      </c>
      <c r="EW57" s="230">
        <f>(BO57/EX57)/60</f>
        <v>1.8437820512820513</v>
      </c>
      <c r="EX57" s="231">
        <f>L57+M57</f>
        <v>26</v>
      </c>
      <c r="EY57" s="599">
        <f>EX57*EW57</f>
        <v>47.938333333333333</v>
      </c>
      <c r="EZ57" s="332">
        <f>+EY154</f>
        <v>2.2399999999999638</v>
      </c>
      <c r="FA57" s="332">
        <f>+BP154</f>
        <v>11591.999999999998</v>
      </c>
      <c r="FB57" s="332">
        <f>+BQ154</f>
        <v>11457.6</v>
      </c>
    </row>
    <row r="58" spans="1:158" s="332" customFormat="1" ht="27" hidden="1" customHeight="1" x14ac:dyDescent="0.6">
      <c r="A58" s="590"/>
      <c r="B58" s="236" t="s">
        <v>200</v>
      </c>
      <c r="C58" s="411"/>
      <c r="D58" s="170"/>
      <c r="E58" s="566"/>
      <c r="F58" s="172"/>
      <c r="G58" s="173"/>
      <c r="H58" s="567">
        <v>8</v>
      </c>
      <c r="I58" s="175"/>
      <c r="J58" s="176"/>
      <c r="K58" s="176"/>
      <c r="L58" s="176"/>
      <c r="M58" s="569"/>
      <c r="N58" s="177" t="str">
        <f t="shared" si="51"/>
        <v/>
      </c>
      <c r="O58" s="237"/>
      <c r="P58" s="179" t="str">
        <f>IF(C58="","",(AN58/AL58))</f>
        <v/>
      </c>
      <c r="Q58" s="180">
        <v>4</v>
      </c>
      <c r="R58" s="180"/>
      <c r="S58" s="180">
        <v>2</v>
      </c>
      <c r="T58" s="180">
        <v>20</v>
      </c>
      <c r="U58" s="180"/>
      <c r="V58" s="180"/>
      <c r="W58" s="180"/>
      <c r="X58" s="180"/>
      <c r="Y58" s="180"/>
      <c r="Z58" s="180"/>
      <c r="AA58" s="180"/>
      <c r="AB58" s="180"/>
      <c r="AC58" s="238"/>
      <c r="AD58" s="572" t="str">
        <f t="shared" si="52"/>
        <v/>
      </c>
      <c r="AE58" s="572">
        <f t="shared" si="53"/>
        <v>0</v>
      </c>
      <c r="AF58" s="240"/>
      <c r="AG58" s="185"/>
      <c r="AH58" s="359"/>
      <c r="AI58" s="574">
        <f t="shared" si="54"/>
        <v>0</v>
      </c>
      <c r="AJ58" s="575" t="str">
        <f t="shared" si="43"/>
        <v/>
      </c>
      <c r="AK58" s="188"/>
      <c r="AL58" s="576" t="str">
        <f t="shared" si="44"/>
        <v/>
      </c>
      <c r="AM58" s="577" t="str">
        <f t="shared" si="45"/>
        <v/>
      </c>
      <c r="AN58" s="191"/>
      <c r="AO58" s="578"/>
      <c r="AP58" s="578"/>
      <c r="AQ58" s="579">
        <f t="shared" si="46"/>
        <v>0</v>
      </c>
      <c r="AR58" s="244"/>
      <c r="AS58" s="581" t="str">
        <f t="shared" si="47"/>
        <v/>
      </c>
      <c r="AT58" s="582" t="str">
        <f t="shared" si="48"/>
        <v/>
      </c>
      <c r="AU58" s="245"/>
      <c r="AV58" s="628" t="s">
        <v>202</v>
      </c>
      <c r="AW58" s="191"/>
      <c r="AX58" s="644"/>
      <c r="AY58" s="246"/>
      <c r="AZ58" s="594"/>
      <c r="BA58" s="248"/>
      <c r="BB58" s="248"/>
      <c r="BC58" s="248"/>
      <c r="BD58" s="249"/>
      <c r="BE58" s="250"/>
      <c r="BF58" s="197"/>
      <c r="BG58" s="191"/>
      <c r="BH58" s="198"/>
      <c r="BI58" s="198"/>
      <c r="BJ58" s="198"/>
      <c r="BK58" s="587"/>
      <c r="BL58" s="171"/>
      <c r="BM58" s="252"/>
      <c r="BN58" s="253"/>
      <c r="BO58" s="254"/>
      <c r="BP58" s="602"/>
      <c r="BQ58" s="602"/>
      <c r="BR58" s="210" t="b">
        <f t="shared" si="49"/>
        <v>0</v>
      </c>
      <c r="BS58" s="211">
        <f t="shared" si="50"/>
        <v>0</v>
      </c>
      <c r="BT58" s="212" t="str">
        <f t="shared" si="59"/>
        <v/>
      </c>
      <c r="BU58" s="629"/>
      <c r="BV58" s="629"/>
      <c r="BW58" s="629"/>
      <c r="BX58" s="629"/>
      <c r="BY58" s="629"/>
      <c r="BZ58" s="629"/>
      <c r="CA58" s="629"/>
      <c r="CB58" s="629"/>
      <c r="CC58" s="629"/>
      <c r="CD58" s="629"/>
      <c r="CE58" s="629"/>
      <c r="CF58" s="629"/>
      <c r="CG58" s="629"/>
      <c r="CH58" s="629"/>
      <c r="CI58" s="629"/>
      <c r="CJ58" s="629"/>
      <c r="CK58" s="629"/>
      <c r="CL58" s="629"/>
      <c r="CM58" s="629"/>
      <c r="CN58" s="629"/>
      <c r="CO58" s="629"/>
      <c r="CP58" s="629"/>
      <c r="CQ58" s="629"/>
      <c r="CR58" s="629"/>
      <c r="CS58" s="629"/>
      <c r="CT58" s="629"/>
      <c r="CU58" s="629"/>
      <c r="CV58" s="629"/>
      <c r="CW58" s="629"/>
      <c r="CX58" s="629"/>
      <c r="CY58" s="629"/>
      <c r="CZ58" s="629"/>
      <c r="DA58" s="629"/>
      <c r="DB58" s="629"/>
      <c r="DC58" s="629"/>
      <c r="DD58" s="629"/>
      <c r="DE58" s="629"/>
      <c r="DF58" s="629"/>
      <c r="DG58" s="629"/>
      <c r="DH58" s="629"/>
      <c r="DI58" s="629"/>
      <c r="DJ58" s="629"/>
      <c r="DK58" s="629"/>
      <c r="DL58" s="629"/>
      <c r="DM58" s="629"/>
      <c r="DN58" s="629"/>
      <c r="DO58" s="629"/>
      <c r="DP58" s="629"/>
      <c r="DQ58" s="629"/>
      <c r="DR58" s="629"/>
      <c r="DS58" s="629"/>
      <c r="DT58" s="629"/>
      <c r="DU58" s="629"/>
      <c r="DV58" s="629"/>
      <c r="DW58" s="453"/>
      <c r="DX58" s="453"/>
      <c r="DY58" s="453"/>
      <c r="DZ58" s="453"/>
      <c r="EA58" s="453"/>
      <c r="EB58" s="453"/>
      <c r="EC58" s="647"/>
      <c r="ED58" s="647"/>
      <c r="EE58" s="648"/>
      <c r="EF58" s="457">
        <f>+B163</f>
        <v>0</v>
      </c>
      <c r="EG58" s="275" t="e">
        <f t="shared" si="69"/>
        <v>#DIV/0!</v>
      </c>
      <c r="EH58" s="276">
        <f>+SUM(AM163:AM165)</f>
        <v>0</v>
      </c>
      <c r="EI58" s="277">
        <f>+SUM(AJ163:AJ165)/60</f>
        <v>0</v>
      </c>
      <c r="EJ58" s="639">
        <f>+AR163</f>
        <v>0</v>
      </c>
      <c r="EK58" s="639">
        <f>+AF163</f>
        <v>0</v>
      </c>
      <c r="EL58" s="279">
        <f>+AN163+AN164+AN165</f>
        <v>0</v>
      </c>
      <c r="EM58" s="280" t="e">
        <f>+AU163</f>
        <v>#DIV/0!</v>
      </c>
      <c r="EN58" s="119"/>
      <c r="EO58" s="406"/>
      <c r="EP58" s="649"/>
      <c r="EQ58" s="650"/>
      <c r="ER58" s="396"/>
      <c r="ES58" s="407">
        <f t="shared" si="55"/>
        <v>0</v>
      </c>
      <c r="ET58" s="407">
        <f t="shared" si="65"/>
        <v>0</v>
      </c>
      <c r="EU58" s="408">
        <v>0</v>
      </c>
      <c r="EV58" s="408">
        <v>0</v>
      </c>
      <c r="EW58" s="651"/>
      <c r="EX58" s="652"/>
      <c r="EY58" s="653"/>
      <c r="EZ58" s="332" t="e">
        <f>+EY157</f>
        <v>#DIV/0!</v>
      </c>
      <c r="FA58" s="332">
        <f>+BP157</f>
        <v>0</v>
      </c>
      <c r="FB58" s="332">
        <f>+BQ157</f>
        <v>0</v>
      </c>
    </row>
    <row r="59" spans="1:158" s="357" customFormat="1" ht="27" hidden="1" customHeight="1" x14ac:dyDescent="0.55000000000000004">
      <c r="A59" s="590"/>
      <c r="B59" s="289" t="s">
        <v>200</v>
      </c>
      <c r="C59" s="411"/>
      <c r="D59" s="170"/>
      <c r="E59" s="566"/>
      <c r="F59" s="172"/>
      <c r="G59" s="173"/>
      <c r="H59" s="567">
        <v>8</v>
      </c>
      <c r="I59" s="175"/>
      <c r="J59" s="176"/>
      <c r="K59" s="176"/>
      <c r="L59" s="176"/>
      <c r="M59" s="569"/>
      <c r="N59" s="177" t="str">
        <f t="shared" si="51"/>
        <v/>
      </c>
      <c r="O59" s="290"/>
      <c r="P59" s="179" t="str">
        <f t="shared" si="41"/>
        <v/>
      </c>
      <c r="Q59" s="291"/>
      <c r="R59" s="291">
        <f t="shared" ref="R59:AB59" si="70">IF($Q$7&gt;0,(Q57-Q58))</f>
        <v>22</v>
      </c>
      <c r="S59" s="291">
        <f t="shared" si="70"/>
        <v>22</v>
      </c>
      <c r="T59" s="291">
        <f t="shared" si="70"/>
        <v>20</v>
      </c>
      <c r="U59" s="291">
        <f t="shared" si="70"/>
        <v>0</v>
      </c>
      <c r="V59" s="291">
        <f t="shared" si="70"/>
        <v>0</v>
      </c>
      <c r="W59" s="291">
        <f t="shared" si="70"/>
        <v>0</v>
      </c>
      <c r="X59" s="291">
        <f t="shared" si="70"/>
        <v>0</v>
      </c>
      <c r="Y59" s="291">
        <f t="shared" si="70"/>
        <v>0</v>
      </c>
      <c r="Z59" s="291">
        <f t="shared" si="70"/>
        <v>0</v>
      </c>
      <c r="AA59" s="291">
        <f t="shared" si="70"/>
        <v>0</v>
      </c>
      <c r="AB59" s="291">
        <f t="shared" si="70"/>
        <v>0</v>
      </c>
      <c r="AC59" s="292"/>
      <c r="AD59" s="591" t="str">
        <f t="shared" si="52"/>
        <v/>
      </c>
      <c r="AE59" s="591">
        <f t="shared" si="53"/>
        <v>0</v>
      </c>
      <c r="AF59" s="293"/>
      <c r="AG59" s="185"/>
      <c r="AH59" s="359"/>
      <c r="AI59" s="574">
        <f t="shared" si="54"/>
        <v>0</v>
      </c>
      <c r="AJ59" s="575" t="str">
        <f t="shared" si="43"/>
        <v/>
      </c>
      <c r="AK59" s="188"/>
      <c r="AL59" s="576" t="str">
        <f t="shared" si="44"/>
        <v/>
      </c>
      <c r="AM59" s="577" t="str">
        <f t="shared" si="45"/>
        <v/>
      </c>
      <c r="AN59" s="191"/>
      <c r="AO59" s="578"/>
      <c r="AP59" s="578"/>
      <c r="AQ59" s="636">
        <f t="shared" si="46"/>
        <v>0</v>
      </c>
      <c r="AR59" s="294"/>
      <c r="AS59" s="581" t="str">
        <f t="shared" si="47"/>
        <v/>
      </c>
      <c r="AT59" s="582" t="str">
        <f t="shared" si="48"/>
        <v/>
      </c>
      <c r="AU59" s="297"/>
      <c r="AV59" s="628" t="s">
        <v>202</v>
      </c>
      <c r="AW59" s="191"/>
      <c r="AX59" s="644"/>
      <c r="AY59" s="246"/>
      <c r="AZ59" s="594"/>
      <c r="BA59" s="248"/>
      <c r="BB59" s="248"/>
      <c r="BC59" s="248"/>
      <c r="BD59" s="249"/>
      <c r="BE59" s="250"/>
      <c r="BF59" s="197"/>
      <c r="BG59" s="191"/>
      <c r="BH59" s="198"/>
      <c r="BI59" s="198"/>
      <c r="BJ59" s="198"/>
      <c r="BK59" s="587"/>
      <c r="BL59" s="251"/>
      <c r="BM59" s="298"/>
      <c r="BN59" s="299"/>
      <c r="BO59" s="300"/>
      <c r="BP59" s="301"/>
      <c r="BQ59" s="301"/>
      <c r="BR59" s="256" t="b">
        <f t="shared" si="49"/>
        <v>0</v>
      </c>
      <c r="BS59" s="257">
        <f t="shared" si="50"/>
        <v>0</v>
      </c>
      <c r="BT59" s="258" t="str">
        <f t="shared" si="59"/>
        <v/>
      </c>
      <c r="BU59" s="627"/>
      <c r="BV59" s="627"/>
      <c r="BW59" s="627"/>
      <c r="BX59" s="627"/>
      <c r="BY59" s="627"/>
      <c r="BZ59" s="627"/>
      <c r="CA59" s="627"/>
      <c r="CB59" s="627"/>
      <c r="CC59" s="627"/>
      <c r="CD59" s="627"/>
      <c r="CE59" s="627"/>
      <c r="CF59" s="627"/>
      <c r="CG59" s="627"/>
      <c r="CH59" s="627"/>
      <c r="CI59" s="627"/>
      <c r="CJ59" s="627"/>
      <c r="CK59" s="627"/>
      <c r="CL59" s="627"/>
      <c r="CM59" s="627"/>
      <c r="CN59" s="627"/>
      <c r="CO59" s="627"/>
      <c r="CP59" s="627"/>
      <c r="CQ59" s="627"/>
      <c r="CR59" s="627"/>
      <c r="CS59" s="627"/>
      <c r="CT59" s="627"/>
      <c r="CU59" s="627"/>
      <c r="CV59" s="627"/>
      <c r="CW59" s="627"/>
      <c r="CX59" s="627"/>
      <c r="CY59" s="627"/>
      <c r="CZ59" s="627"/>
      <c r="DA59" s="627"/>
      <c r="DB59" s="627"/>
      <c r="DC59" s="627"/>
      <c r="DD59" s="627"/>
      <c r="DE59" s="627"/>
      <c r="DF59" s="627"/>
      <c r="DG59" s="627"/>
      <c r="DH59" s="627"/>
      <c r="DI59" s="627"/>
      <c r="DJ59" s="627"/>
      <c r="DK59" s="627"/>
      <c r="DL59" s="627"/>
      <c r="DM59" s="627"/>
      <c r="DN59" s="627"/>
      <c r="DO59" s="627"/>
      <c r="DP59" s="627"/>
      <c r="DQ59" s="627"/>
      <c r="DR59" s="627"/>
      <c r="DS59" s="627"/>
      <c r="DT59" s="627"/>
      <c r="DU59" s="627"/>
      <c r="DV59" s="627"/>
      <c r="DW59" s="349"/>
      <c r="DX59" s="349"/>
      <c r="DY59" s="349"/>
      <c r="DZ59" s="349"/>
      <c r="EA59" s="349"/>
      <c r="EB59" s="349"/>
      <c r="EE59" s="654"/>
      <c r="EF59" s="314">
        <f>+A166</f>
        <v>0</v>
      </c>
      <c r="EG59" s="275" t="e">
        <f t="shared" si="69"/>
        <v>#DIV/0!</v>
      </c>
      <c r="EH59" s="276">
        <f>+SUM(AM166:AM168)</f>
        <v>0</v>
      </c>
      <c r="EI59" s="277">
        <f>+SUM(AJ166:AJ168)/60</f>
        <v>0</v>
      </c>
      <c r="EJ59" s="639">
        <f>+AR166</f>
        <v>0</v>
      </c>
      <c r="EK59" s="639">
        <f>+AF166</f>
        <v>0</v>
      </c>
      <c r="EL59" s="279">
        <f>+AN166+AN167+AN168</f>
        <v>0</v>
      </c>
      <c r="EM59" s="280" t="e">
        <f>+AU166</f>
        <v>#DIV/0!</v>
      </c>
      <c r="EN59" s="316"/>
      <c r="EO59" s="316"/>
      <c r="EP59" s="317"/>
      <c r="EQ59" s="318"/>
      <c r="ER59" s="311"/>
      <c r="ES59" s="319">
        <f t="shared" si="55"/>
        <v>0</v>
      </c>
      <c r="ET59" s="319">
        <f t="shared" si="65"/>
        <v>0</v>
      </c>
      <c r="EU59" s="320">
        <v>0</v>
      </c>
      <c r="EV59" s="320">
        <v>0</v>
      </c>
      <c r="EW59" s="321"/>
      <c r="EX59" s="322"/>
      <c r="EY59" s="605"/>
      <c r="EZ59" s="357" t="e">
        <f>+EY160</f>
        <v>#DIV/0!</v>
      </c>
      <c r="FA59" s="357">
        <f>+BP160</f>
        <v>0</v>
      </c>
      <c r="FB59" s="357">
        <f>+BQ160</f>
        <v>0</v>
      </c>
    </row>
    <row r="60" spans="1:158" s="332" customFormat="1" ht="27.9" customHeight="1" x14ac:dyDescent="0.6">
      <c r="A60" s="590"/>
      <c r="B60" s="168" t="s">
        <v>204</v>
      </c>
      <c r="C60" s="169" t="s">
        <v>116</v>
      </c>
      <c r="D60" s="170">
        <v>4170005082</v>
      </c>
      <c r="E60" s="566" t="s">
        <v>205</v>
      </c>
      <c r="F60" s="172" t="s">
        <v>152</v>
      </c>
      <c r="G60" s="173">
        <v>44172</v>
      </c>
      <c r="H60" s="567">
        <v>8</v>
      </c>
      <c r="I60" s="568">
        <f>+O60</f>
        <v>12.634615384615385</v>
      </c>
      <c r="J60" s="176">
        <v>20</v>
      </c>
      <c r="K60" s="176">
        <v>2</v>
      </c>
      <c r="L60" s="176">
        <v>23</v>
      </c>
      <c r="M60" s="569">
        <v>3</v>
      </c>
      <c r="N60" s="177">
        <f t="shared" si="51"/>
        <v>11.001561472715318</v>
      </c>
      <c r="O60" s="178">
        <f>AC60/(L60+M60)</f>
        <v>12.634615384615385</v>
      </c>
      <c r="P60" s="179">
        <f>IF(C60="","",(AN60/AL60))</f>
        <v>11.109631821170282</v>
      </c>
      <c r="Q60" s="180">
        <f>L60+M60</f>
        <v>26</v>
      </c>
      <c r="R60" s="180">
        <f t="shared" ref="R60:AB60" si="71">R62</f>
        <v>26</v>
      </c>
      <c r="S60" s="180">
        <f t="shared" si="71"/>
        <v>26</v>
      </c>
      <c r="T60" s="181">
        <f t="shared" si="71"/>
        <v>26</v>
      </c>
      <c r="U60" s="180">
        <f t="shared" si="71"/>
        <v>26</v>
      </c>
      <c r="V60" s="181">
        <f t="shared" si="71"/>
        <v>26</v>
      </c>
      <c r="W60" s="180">
        <f t="shared" si="71"/>
        <v>0</v>
      </c>
      <c r="X60" s="180">
        <f t="shared" si="71"/>
        <v>0</v>
      </c>
      <c r="Y60" s="180">
        <f t="shared" si="71"/>
        <v>0</v>
      </c>
      <c r="Z60" s="180">
        <f t="shared" si="71"/>
        <v>0</v>
      </c>
      <c r="AA60" s="180">
        <f t="shared" si="71"/>
        <v>0</v>
      </c>
      <c r="AB60" s="180">
        <f t="shared" si="71"/>
        <v>0</v>
      </c>
      <c r="AC60" s="182">
        <f>IF(E60="","",(Q60*8)+($Q$5-8)*Q60+($R$5-$Q$5)*R60+($S$5-$R$5)*S60+($T$5-$S$5)*T60+($U$5-$T$5)*U60+($V$5-$U$5)*V60+($W$5-$V$5)*W60+($X$5-$W$5)*X60+($Y$5-$X$5)*Y60+($Z$5-$Y$5)*Z60+($AA$5-$Z$5)*AA60+($AB$5-$AA$5)*AB60)-'[1]Short Leave'!S20</f>
        <v>328.5</v>
      </c>
      <c r="AD60" s="572">
        <f t="shared" si="52"/>
        <v>328.5</v>
      </c>
      <c r="AE60" s="572">
        <f t="shared" si="53"/>
        <v>328.5</v>
      </c>
      <c r="AF60" s="184">
        <f>AE60+AE61+AE62</f>
        <v>328.5</v>
      </c>
      <c r="AG60" s="185">
        <v>5.26</v>
      </c>
      <c r="AH60" s="359">
        <v>0.33</v>
      </c>
      <c r="AI60" s="574">
        <f t="shared" si="54"/>
        <v>3.96</v>
      </c>
      <c r="AJ60" s="575">
        <f t="shared" si="43"/>
        <v>15373.8</v>
      </c>
      <c r="AK60" s="188">
        <v>0.78</v>
      </c>
      <c r="AL60" s="576">
        <f t="shared" si="44"/>
        <v>231.33079847908746</v>
      </c>
      <c r="AM60" s="577">
        <f t="shared" si="45"/>
        <v>2922.7756653992396</v>
      </c>
      <c r="AN60" s="191">
        <v>2570</v>
      </c>
      <c r="AO60" s="578"/>
      <c r="AP60" s="578"/>
      <c r="AQ60" s="579">
        <f t="shared" si="46"/>
        <v>225.30333333333331</v>
      </c>
      <c r="AR60" s="193">
        <f>AQ60+AQ61+AQ62</f>
        <v>225.30333333333331</v>
      </c>
      <c r="AS60" s="581">
        <f t="shared" si="47"/>
        <v>0.87930114870754139</v>
      </c>
      <c r="AT60" s="582">
        <f t="shared" si="48"/>
        <v>0.68585489599188221</v>
      </c>
      <c r="AU60" s="196">
        <f>AR60/AF60</f>
        <v>0.68585489599188221</v>
      </c>
      <c r="AV60" s="197" t="s">
        <v>206</v>
      </c>
      <c r="AW60" s="191">
        <v>2545</v>
      </c>
      <c r="AX60" s="198">
        <v>20</v>
      </c>
      <c r="AY60" s="246"/>
      <c r="AZ60" s="594"/>
      <c r="BA60" s="248"/>
      <c r="BB60" s="248"/>
      <c r="BC60" s="248"/>
      <c r="BD60" s="249"/>
      <c r="BE60" s="250"/>
      <c r="BF60" s="197"/>
      <c r="BG60" s="191"/>
      <c r="BH60" s="198"/>
      <c r="BI60" s="198"/>
      <c r="BJ60" s="198"/>
      <c r="BK60" s="587"/>
      <c r="BL60" s="205"/>
      <c r="BM60" s="206">
        <v>30</v>
      </c>
      <c r="BN60" s="207">
        <v>7.39</v>
      </c>
      <c r="BO60" s="208">
        <f>BP60-BQ60</f>
        <v>1855.6000000000004</v>
      </c>
      <c r="BP60" s="209">
        <f>(((BR60+BR61+BR62))-(EQ60))</f>
        <v>15373.8</v>
      </c>
      <c r="BQ60" s="209">
        <f>(BS60+BS61+BS62)</f>
        <v>13518.199999999999</v>
      </c>
      <c r="BR60" s="210">
        <f t="shared" si="49"/>
        <v>15373.8</v>
      </c>
      <c r="BS60" s="211">
        <f t="shared" si="50"/>
        <v>13518.199999999999</v>
      </c>
      <c r="BT60" s="212" t="str">
        <f t="shared" si="59"/>
        <v>307410 Table Tee</v>
      </c>
      <c r="BU60" s="629"/>
      <c r="BV60" s="327"/>
      <c r="BW60" s="327"/>
      <c r="BX60" s="327"/>
      <c r="BY60" s="327"/>
      <c r="BZ60" s="327"/>
      <c r="CA60" s="327"/>
      <c r="CB60" s="327"/>
      <c r="CC60" s="327"/>
      <c r="CD60" s="327"/>
      <c r="CE60" s="327"/>
      <c r="CF60" s="327"/>
      <c r="CG60" s="327"/>
      <c r="CH60" s="327"/>
      <c r="CI60" s="327"/>
      <c r="CJ60" s="327"/>
      <c r="CK60" s="327"/>
      <c r="CL60" s="327"/>
      <c r="CM60" s="327"/>
      <c r="CN60" s="327"/>
      <c r="CO60" s="327"/>
      <c r="CP60" s="327"/>
      <c r="CQ60" s="327"/>
      <c r="CR60" s="327"/>
      <c r="CS60" s="327"/>
      <c r="CT60" s="327"/>
      <c r="CU60" s="327"/>
      <c r="CV60" s="327"/>
      <c r="CW60" s="327"/>
      <c r="CX60" s="327"/>
      <c r="CY60" s="327"/>
      <c r="CZ60" s="327"/>
      <c r="DA60" s="327"/>
      <c r="DB60" s="327"/>
      <c r="DC60" s="327"/>
      <c r="DD60" s="327"/>
      <c r="DE60" s="327"/>
      <c r="DF60" s="327"/>
      <c r="DG60" s="327"/>
      <c r="DH60" s="327"/>
      <c r="DI60" s="327"/>
      <c r="DJ60" s="327"/>
      <c r="DK60" s="327"/>
      <c r="DL60" s="327"/>
      <c r="DM60" s="327"/>
      <c r="DN60" s="327"/>
      <c r="DO60" s="327"/>
      <c r="DP60" s="327"/>
      <c r="DQ60" s="327"/>
      <c r="DR60" s="327"/>
      <c r="DS60" s="327"/>
      <c r="DT60" s="327"/>
      <c r="DU60" s="327"/>
      <c r="DV60" s="327"/>
      <c r="DW60" s="373"/>
      <c r="DX60" s="373"/>
      <c r="DY60" s="373"/>
      <c r="DZ60" s="373"/>
      <c r="EA60" s="373"/>
      <c r="EB60" s="373"/>
      <c r="EC60" s="642"/>
      <c r="ED60" s="642"/>
      <c r="EE60" s="646"/>
      <c r="EF60" s="374">
        <f>+A167</f>
        <v>0</v>
      </c>
      <c r="EG60" s="275" t="e">
        <f t="shared" si="69"/>
        <v>#DIV/0!</v>
      </c>
      <c r="EH60" s="276">
        <f>+SUM(AM169:AM171)</f>
        <v>0</v>
      </c>
      <c r="EI60" s="277">
        <f>+SUM(AJ169:AJ171)/60</f>
        <v>0</v>
      </c>
      <c r="EJ60" s="639">
        <f>+AR169</f>
        <v>0</v>
      </c>
      <c r="EK60" s="639">
        <f>+AF169</f>
        <v>0</v>
      </c>
      <c r="EL60" s="279">
        <f>+AN169+AN170+AN171</f>
        <v>0</v>
      </c>
      <c r="EM60" s="280" t="e">
        <f>+AU169</f>
        <v>#DIV/0!</v>
      </c>
      <c r="EN60" s="118"/>
      <c r="EO60" s="118"/>
      <c r="EP60" s="227">
        <f>AF60*60</f>
        <v>19710</v>
      </c>
      <c r="EQ60" s="228">
        <v>0</v>
      </c>
      <c r="ER60" s="229" t="str">
        <f>B60</f>
        <v>L-17</v>
      </c>
      <c r="ES60" s="160" t="str">
        <f t="shared" si="55"/>
        <v>Hema</v>
      </c>
      <c r="ET60" s="160" t="str">
        <f t="shared" si="65"/>
        <v>307410 Table Tee</v>
      </c>
      <c r="EU60" s="162">
        <v>0</v>
      </c>
      <c r="EV60" s="162">
        <v>0</v>
      </c>
      <c r="EW60" s="230">
        <f>(BO60/EX60)/60</f>
        <v>1.1894871794871797</v>
      </c>
      <c r="EX60" s="231">
        <f>L60+M60</f>
        <v>26</v>
      </c>
      <c r="EY60" s="599">
        <f>EX60*EW60</f>
        <v>30.926666666666673</v>
      </c>
      <c r="EZ60" s="332" t="e">
        <f>+EY163</f>
        <v>#DIV/0!</v>
      </c>
      <c r="FA60" s="332">
        <f>+BP163</f>
        <v>0</v>
      </c>
      <c r="FB60" s="332">
        <f>+BQ163</f>
        <v>0</v>
      </c>
    </row>
    <row r="61" spans="1:158" s="332" customFormat="1" ht="27" hidden="1" customHeight="1" x14ac:dyDescent="0.6">
      <c r="A61" s="590"/>
      <c r="B61" s="236" t="s">
        <v>204</v>
      </c>
      <c r="C61" s="169"/>
      <c r="D61" s="170"/>
      <c r="E61" s="566"/>
      <c r="F61" s="172"/>
      <c r="G61" s="173"/>
      <c r="H61" s="567">
        <v>8</v>
      </c>
      <c r="I61" s="568"/>
      <c r="J61" s="176"/>
      <c r="K61" s="176"/>
      <c r="L61" s="176"/>
      <c r="M61" s="569"/>
      <c r="N61" s="177" t="str">
        <f t="shared" si="51"/>
        <v/>
      </c>
      <c r="O61" s="237"/>
      <c r="P61" s="179" t="str">
        <f t="shared" si="41"/>
        <v/>
      </c>
      <c r="Q61" s="180"/>
      <c r="R61" s="180"/>
      <c r="S61" s="180"/>
      <c r="T61" s="180"/>
      <c r="U61" s="180"/>
      <c r="V61" s="180">
        <v>26</v>
      </c>
      <c r="W61" s="180"/>
      <c r="X61" s="180"/>
      <c r="Y61" s="180"/>
      <c r="Z61" s="180"/>
      <c r="AA61" s="180"/>
      <c r="AB61" s="180"/>
      <c r="AC61" s="238"/>
      <c r="AD61" s="572" t="str">
        <f t="shared" si="52"/>
        <v/>
      </c>
      <c r="AE61" s="572">
        <f t="shared" si="53"/>
        <v>0</v>
      </c>
      <c r="AF61" s="240"/>
      <c r="AG61" s="185"/>
      <c r="AH61" s="359"/>
      <c r="AI61" s="574">
        <f t="shared" si="54"/>
        <v>0</v>
      </c>
      <c r="AJ61" s="575" t="str">
        <f t="shared" si="43"/>
        <v/>
      </c>
      <c r="AK61" s="188"/>
      <c r="AL61" s="576" t="str">
        <f t="shared" si="44"/>
        <v/>
      </c>
      <c r="AM61" s="577" t="str">
        <f t="shared" si="45"/>
        <v/>
      </c>
      <c r="AN61" s="191"/>
      <c r="AO61" s="578"/>
      <c r="AP61" s="578"/>
      <c r="AQ61" s="579">
        <f t="shared" si="46"/>
        <v>0</v>
      </c>
      <c r="AR61" s="244"/>
      <c r="AS61" s="581" t="str">
        <f t="shared" si="47"/>
        <v/>
      </c>
      <c r="AT61" s="582" t="str">
        <f t="shared" si="48"/>
        <v/>
      </c>
      <c r="AU61" s="245"/>
      <c r="AV61" s="197" t="s">
        <v>206</v>
      </c>
      <c r="AW61" s="191"/>
      <c r="AX61" s="198"/>
      <c r="AY61" s="246"/>
      <c r="AZ61" s="594"/>
      <c r="BA61" s="248"/>
      <c r="BB61" s="248"/>
      <c r="BC61" s="248"/>
      <c r="BD61" s="249"/>
      <c r="BE61" s="250"/>
      <c r="BF61" s="197"/>
      <c r="BG61" s="191"/>
      <c r="BH61" s="198"/>
      <c r="BI61" s="198"/>
      <c r="BJ61" s="198"/>
      <c r="BK61" s="587"/>
      <c r="BL61" s="655"/>
      <c r="BM61" s="252"/>
      <c r="BN61" s="253"/>
      <c r="BO61" s="254"/>
      <c r="BP61" s="602"/>
      <c r="BQ61" s="602"/>
      <c r="BR61" s="210" t="b">
        <f t="shared" si="49"/>
        <v>0</v>
      </c>
      <c r="BS61" s="211">
        <f t="shared" si="50"/>
        <v>0</v>
      </c>
      <c r="BT61" s="212" t="str">
        <f t="shared" si="59"/>
        <v/>
      </c>
      <c r="BU61" s="629"/>
      <c r="BV61" s="629"/>
      <c r="BW61" s="629"/>
      <c r="BX61" s="629"/>
      <c r="BY61" s="629"/>
      <c r="BZ61" s="629"/>
      <c r="CA61" s="629"/>
      <c r="CB61" s="629"/>
      <c r="CC61" s="629"/>
      <c r="CD61" s="629"/>
      <c r="CE61" s="629"/>
      <c r="CF61" s="629"/>
      <c r="CG61" s="629"/>
      <c r="CH61" s="629"/>
      <c r="CI61" s="629"/>
      <c r="CJ61" s="629"/>
      <c r="CK61" s="629"/>
      <c r="CL61" s="629"/>
      <c r="CM61" s="629"/>
      <c r="CN61" s="629"/>
      <c r="CO61" s="629"/>
      <c r="CP61" s="629"/>
      <c r="CQ61" s="629"/>
      <c r="CR61" s="629"/>
      <c r="CS61" s="629"/>
      <c r="CT61" s="629"/>
      <c r="CU61" s="629"/>
      <c r="CV61" s="629"/>
      <c r="CW61" s="629"/>
      <c r="CX61" s="629"/>
      <c r="CY61" s="629"/>
      <c r="CZ61" s="629"/>
      <c r="DA61" s="629"/>
      <c r="DB61" s="629"/>
      <c r="DC61" s="629"/>
      <c r="DD61" s="629"/>
      <c r="DE61" s="629"/>
      <c r="DF61" s="629"/>
      <c r="DG61" s="629"/>
      <c r="DH61" s="629"/>
      <c r="DI61" s="629"/>
      <c r="DJ61" s="629"/>
      <c r="DK61" s="629"/>
      <c r="DL61" s="629"/>
      <c r="DM61" s="629"/>
      <c r="DN61" s="629"/>
      <c r="DO61" s="629"/>
      <c r="DP61" s="629"/>
      <c r="DQ61" s="629"/>
      <c r="DR61" s="629"/>
      <c r="DS61" s="629"/>
      <c r="DT61" s="629"/>
      <c r="DU61" s="629"/>
      <c r="DV61" s="629"/>
      <c r="DW61" s="453"/>
      <c r="DX61" s="453"/>
      <c r="DY61" s="453"/>
      <c r="DZ61" s="453"/>
      <c r="EA61" s="453"/>
      <c r="EB61" s="453"/>
      <c r="EC61" s="647"/>
      <c r="ED61" s="647"/>
      <c r="EE61" s="656"/>
      <c r="EF61" s="457">
        <f>+B168</f>
        <v>0</v>
      </c>
      <c r="EG61" s="275" t="e">
        <f t="shared" si="69"/>
        <v>#DIV/0!</v>
      </c>
      <c r="EH61" s="657"/>
      <c r="EI61" s="277"/>
      <c r="EJ61" s="639">
        <f>+AR168</f>
        <v>0</v>
      </c>
      <c r="EK61" s="639">
        <f>+AF168</f>
        <v>0</v>
      </c>
      <c r="EL61" s="279">
        <f>+AN168+AN169+AN170</f>
        <v>0</v>
      </c>
      <c r="EM61" s="280">
        <f>+AU168</f>
        <v>0</v>
      </c>
      <c r="EN61" s="119"/>
      <c r="EO61" s="406"/>
      <c r="EP61" s="649"/>
      <c r="EQ61" s="650"/>
      <c r="ER61" s="396"/>
      <c r="ES61" s="407">
        <f t="shared" si="55"/>
        <v>0</v>
      </c>
      <c r="ET61" s="407">
        <f t="shared" si="65"/>
        <v>0</v>
      </c>
      <c r="EU61" s="408">
        <v>0</v>
      </c>
      <c r="EV61" s="408">
        <v>0</v>
      </c>
      <c r="EW61" s="651"/>
      <c r="EX61" s="652"/>
      <c r="EY61" s="653"/>
      <c r="EZ61" s="332" t="e">
        <f>+EY166</f>
        <v>#DIV/0!</v>
      </c>
      <c r="FA61" s="332">
        <f>+BP166</f>
        <v>0</v>
      </c>
      <c r="FB61" s="332">
        <f>+BQ166</f>
        <v>0</v>
      </c>
    </row>
    <row r="62" spans="1:158" s="332" customFormat="1" ht="27" hidden="1" customHeight="1" x14ac:dyDescent="0.6">
      <c r="A62" s="590"/>
      <c r="B62" s="289" t="s">
        <v>204</v>
      </c>
      <c r="C62" s="169"/>
      <c r="D62" s="170"/>
      <c r="E62" s="566"/>
      <c r="F62" s="172"/>
      <c r="G62" s="173"/>
      <c r="H62" s="567">
        <v>8</v>
      </c>
      <c r="I62" s="568"/>
      <c r="J62" s="176"/>
      <c r="K62" s="176"/>
      <c r="L62" s="176"/>
      <c r="M62" s="569"/>
      <c r="N62" s="177" t="str">
        <f t="shared" si="51"/>
        <v/>
      </c>
      <c r="O62" s="290"/>
      <c r="P62" s="179" t="str">
        <f t="shared" si="41"/>
        <v/>
      </c>
      <c r="Q62" s="291"/>
      <c r="R62" s="291">
        <f t="shared" ref="R62:AB62" si="72">IF($Q$7&gt;0,(Q60-Q61))</f>
        <v>26</v>
      </c>
      <c r="S62" s="291">
        <f t="shared" si="72"/>
        <v>26</v>
      </c>
      <c r="T62" s="291">
        <f t="shared" si="72"/>
        <v>26</v>
      </c>
      <c r="U62" s="291">
        <f t="shared" si="72"/>
        <v>26</v>
      </c>
      <c r="V62" s="291">
        <f t="shared" si="72"/>
        <v>26</v>
      </c>
      <c r="W62" s="291">
        <f t="shared" si="72"/>
        <v>0</v>
      </c>
      <c r="X62" s="291">
        <f t="shared" si="72"/>
        <v>0</v>
      </c>
      <c r="Y62" s="291">
        <f t="shared" si="72"/>
        <v>0</v>
      </c>
      <c r="Z62" s="291">
        <f t="shared" si="72"/>
        <v>0</v>
      </c>
      <c r="AA62" s="291">
        <f t="shared" si="72"/>
        <v>0</v>
      </c>
      <c r="AB62" s="291">
        <f t="shared" si="72"/>
        <v>0</v>
      </c>
      <c r="AC62" s="292"/>
      <c r="AD62" s="591" t="str">
        <f t="shared" si="52"/>
        <v/>
      </c>
      <c r="AE62" s="591">
        <f t="shared" si="53"/>
        <v>0</v>
      </c>
      <c r="AF62" s="293"/>
      <c r="AG62" s="185"/>
      <c r="AH62" s="359"/>
      <c r="AI62" s="574">
        <f t="shared" si="54"/>
        <v>0</v>
      </c>
      <c r="AJ62" s="575" t="str">
        <f t="shared" si="43"/>
        <v/>
      </c>
      <c r="AK62" s="188"/>
      <c r="AL62" s="576" t="str">
        <f t="shared" si="44"/>
        <v/>
      </c>
      <c r="AM62" s="577" t="str">
        <f t="shared" si="45"/>
        <v/>
      </c>
      <c r="AN62" s="191"/>
      <c r="AO62" s="600"/>
      <c r="AP62" s="600"/>
      <c r="AQ62" s="630">
        <f t="shared" si="46"/>
        <v>0</v>
      </c>
      <c r="AR62" s="294"/>
      <c r="AS62" s="581" t="str">
        <f t="shared" si="47"/>
        <v/>
      </c>
      <c r="AT62" s="582" t="str">
        <f t="shared" si="48"/>
        <v/>
      </c>
      <c r="AU62" s="297"/>
      <c r="AV62" s="197" t="s">
        <v>206</v>
      </c>
      <c r="AW62" s="191"/>
      <c r="AX62" s="198"/>
      <c r="AY62" s="246"/>
      <c r="AZ62" s="594"/>
      <c r="BA62" s="248"/>
      <c r="BB62" s="248"/>
      <c r="BC62" s="248"/>
      <c r="BD62" s="249"/>
      <c r="BE62" s="250"/>
      <c r="BF62" s="197"/>
      <c r="BG62" s="191"/>
      <c r="BH62" s="198"/>
      <c r="BI62" s="198"/>
      <c r="BJ62" s="198"/>
      <c r="BK62" s="587"/>
      <c r="BL62" s="655"/>
      <c r="BM62" s="298"/>
      <c r="BN62" s="299"/>
      <c r="BO62" s="300"/>
      <c r="BP62" s="658"/>
      <c r="BQ62" s="658"/>
      <c r="BR62" s="210" t="b">
        <f t="shared" si="49"/>
        <v>0</v>
      </c>
      <c r="BS62" s="211">
        <f t="shared" si="50"/>
        <v>0</v>
      </c>
      <c r="BT62" s="212" t="str">
        <f t="shared" si="59"/>
        <v/>
      </c>
      <c r="BU62" s="629"/>
      <c r="BV62" s="629"/>
      <c r="BW62" s="629"/>
      <c r="BX62" s="629"/>
      <c r="BY62" s="629"/>
      <c r="BZ62" s="629"/>
      <c r="CA62" s="629"/>
      <c r="CB62" s="629"/>
      <c r="CC62" s="629"/>
      <c r="CD62" s="629"/>
      <c r="CE62" s="629"/>
      <c r="CF62" s="629"/>
      <c r="CG62" s="629"/>
      <c r="CH62" s="629"/>
      <c r="CI62" s="629"/>
      <c r="CJ62" s="629"/>
      <c r="CK62" s="629"/>
      <c r="CL62" s="629"/>
      <c r="CM62" s="629"/>
      <c r="CN62" s="629"/>
      <c r="CO62" s="629"/>
      <c r="CP62" s="629"/>
      <c r="CQ62" s="629"/>
      <c r="CR62" s="629"/>
      <c r="CS62" s="629"/>
      <c r="CT62" s="629"/>
      <c r="CU62" s="629"/>
      <c r="CV62" s="629"/>
      <c r="CW62" s="629"/>
      <c r="CX62" s="629"/>
      <c r="CY62" s="629"/>
      <c r="CZ62" s="629"/>
      <c r="DA62" s="629"/>
      <c r="DB62" s="629"/>
      <c r="DC62" s="629"/>
      <c r="DD62" s="629"/>
      <c r="DE62" s="629"/>
      <c r="DF62" s="629"/>
      <c r="DG62" s="629"/>
      <c r="DH62" s="629"/>
      <c r="DI62" s="629"/>
      <c r="DJ62" s="629"/>
      <c r="DK62" s="629"/>
      <c r="DL62" s="629"/>
      <c r="DM62" s="629"/>
      <c r="DN62" s="629"/>
      <c r="DO62" s="629"/>
      <c r="DP62" s="629"/>
      <c r="DQ62" s="629"/>
      <c r="DR62" s="629"/>
      <c r="DS62" s="629"/>
      <c r="DT62" s="629"/>
      <c r="DU62" s="629"/>
      <c r="DV62" s="629"/>
      <c r="DW62" s="453"/>
      <c r="DX62" s="453"/>
      <c r="DY62" s="453"/>
      <c r="DZ62" s="453"/>
      <c r="EA62" s="453"/>
      <c r="EB62" s="453"/>
      <c r="EC62" s="647"/>
      <c r="ED62" s="647"/>
      <c r="EE62" s="656"/>
      <c r="EF62" s="457">
        <f>+B171</f>
        <v>0</v>
      </c>
      <c r="EG62" s="275" t="e">
        <f t="shared" si="69"/>
        <v>#DIV/0!</v>
      </c>
      <c r="EH62" s="657"/>
      <c r="EI62" s="277"/>
      <c r="EJ62" s="639">
        <f>+AR171</f>
        <v>0</v>
      </c>
      <c r="EK62" s="639">
        <f>+AF171</f>
        <v>0</v>
      </c>
      <c r="EL62" s="279"/>
      <c r="EM62" s="280">
        <f>+AU171</f>
        <v>0</v>
      </c>
      <c r="EN62" s="119"/>
      <c r="EO62" s="406"/>
      <c r="EP62" s="659"/>
      <c r="EQ62" s="660"/>
      <c r="ER62" s="396"/>
      <c r="ES62" s="407">
        <f t="shared" si="55"/>
        <v>0</v>
      </c>
      <c r="ET62" s="407">
        <f t="shared" si="65"/>
        <v>0</v>
      </c>
      <c r="EU62" s="408">
        <v>0</v>
      </c>
      <c r="EV62" s="408">
        <v>0</v>
      </c>
      <c r="EW62" s="661"/>
      <c r="EX62" s="662"/>
      <c r="EY62" s="663"/>
      <c r="EZ62" s="332" t="e">
        <f>+EY169</f>
        <v>#DIV/0!</v>
      </c>
      <c r="FA62" s="332">
        <f>+BP169</f>
        <v>0</v>
      </c>
      <c r="FB62" s="332">
        <f>+BQ169</f>
        <v>0</v>
      </c>
    </row>
    <row r="63" spans="1:158" s="332" customFormat="1" ht="27.9" customHeight="1" x14ac:dyDescent="0.6">
      <c r="A63" s="590"/>
      <c r="B63" s="168" t="s">
        <v>207</v>
      </c>
      <c r="C63" s="169" t="s">
        <v>127</v>
      </c>
      <c r="D63" s="170">
        <v>4170005196</v>
      </c>
      <c r="E63" s="655" t="s">
        <v>190</v>
      </c>
      <c r="F63" s="172" t="s">
        <v>191</v>
      </c>
      <c r="G63" s="173">
        <v>44177</v>
      </c>
      <c r="H63" s="567">
        <v>8</v>
      </c>
      <c r="I63" s="568">
        <v>9.1839999999999993</v>
      </c>
      <c r="J63" s="176">
        <v>29</v>
      </c>
      <c r="K63" s="176">
        <v>2</v>
      </c>
      <c r="L63" s="176">
        <v>33</v>
      </c>
      <c r="M63" s="569">
        <v>3</v>
      </c>
      <c r="N63" s="177">
        <f t="shared" si="51"/>
        <v>6.3129516711833791</v>
      </c>
      <c r="O63" s="178">
        <f>AC63/(L63+M63)</f>
        <v>12.138888888888889</v>
      </c>
      <c r="P63" s="179">
        <f t="shared" si="41"/>
        <v>9.1836833785004526</v>
      </c>
      <c r="Q63" s="180">
        <f>L63+M63</f>
        <v>36</v>
      </c>
      <c r="R63" s="180">
        <f t="shared" ref="R63:AB63" si="73">R65</f>
        <v>36</v>
      </c>
      <c r="S63" s="180">
        <f t="shared" si="73"/>
        <v>36</v>
      </c>
      <c r="T63" s="181">
        <f t="shared" si="73"/>
        <v>36</v>
      </c>
      <c r="U63" s="180">
        <f t="shared" si="73"/>
        <v>36</v>
      </c>
      <c r="V63" s="181">
        <f t="shared" si="73"/>
        <v>36</v>
      </c>
      <c r="W63" s="180">
        <f t="shared" si="73"/>
        <v>0</v>
      </c>
      <c r="X63" s="180">
        <f t="shared" si="73"/>
        <v>0</v>
      </c>
      <c r="Y63" s="180">
        <f t="shared" si="73"/>
        <v>0</v>
      </c>
      <c r="Z63" s="180">
        <f t="shared" si="73"/>
        <v>0</v>
      </c>
      <c r="AA63" s="180">
        <f t="shared" si="73"/>
        <v>0</v>
      </c>
      <c r="AB63" s="180">
        <f t="shared" si="73"/>
        <v>0</v>
      </c>
      <c r="AC63" s="182">
        <f>IF(E63="","",(Q63*8)+($Q$5-8)*Q63+($R$5-$Q$5)*R63+($S$5-$R$5)*S63+($T$5-$S$5)*T63+($U$5-$T$5)*U63+($V$5-$U$5)*V63+($W$5-$V$5)*W63+($X$5-$W$5)*X63+($Y$5-$X$5)*Y63+($Z$5-$Y$5)*Z63+($AA$5-$Z$5)*AA63+($AB$5-$AA$5)*AB63)-'[1]Short Leave'!S21</f>
        <v>437</v>
      </c>
      <c r="AD63" s="572">
        <f t="shared" si="52"/>
        <v>330.62399999999997</v>
      </c>
      <c r="AE63" s="572">
        <f t="shared" si="53"/>
        <v>330.62399999999997</v>
      </c>
      <c r="AF63" s="184">
        <f>AE63+AE64+AE65</f>
        <v>437</v>
      </c>
      <c r="AG63" s="185">
        <v>11.77</v>
      </c>
      <c r="AH63" s="359">
        <v>0.86</v>
      </c>
      <c r="AI63" s="574">
        <f t="shared" si="54"/>
        <v>10.32</v>
      </c>
      <c r="AJ63" s="575">
        <f t="shared" si="43"/>
        <v>16266.700799999997</v>
      </c>
      <c r="AK63" s="188">
        <v>0.82</v>
      </c>
      <c r="AL63" s="576">
        <f t="shared" si="44"/>
        <v>150.48428207306711</v>
      </c>
      <c r="AM63" s="577">
        <f t="shared" si="45"/>
        <v>1382.0476465590482</v>
      </c>
      <c r="AN63" s="664">
        <v>1382</v>
      </c>
      <c r="AO63" s="578"/>
      <c r="AP63" s="554"/>
      <c r="AQ63" s="579">
        <f t="shared" si="46"/>
        <v>271.10233333333332</v>
      </c>
      <c r="AR63" s="193">
        <f>AQ63+AQ64+AQ65</f>
        <v>309.94333333333333</v>
      </c>
      <c r="AS63" s="581">
        <f t="shared" si="47"/>
        <v>0.99996552466250577</v>
      </c>
      <c r="AT63" s="582">
        <f t="shared" si="48"/>
        <v>0.81997173022325465</v>
      </c>
      <c r="AU63" s="196">
        <f>AR63/AF63</f>
        <v>0.70925247902364608</v>
      </c>
      <c r="AV63" s="197" t="s">
        <v>208</v>
      </c>
      <c r="AW63" s="664">
        <v>950</v>
      </c>
      <c r="AX63" s="198">
        <v>16</v>
      </c>
      <c r="AY63" s="246"/>
      <c r="AZ63" s="594"/>
      <c r="BA63" s="248"/>
      <c r="BB63" s="248"/>
      <c r="BC63" s="248"/>
      <c r="BD63" s="249"/>
      <c r="BE63" s="250"/>
      <c r="BF63" s="197"/>
      <c r="BG63" s="664"/>
      <c r="BH63" s="198"/>
      <c r="BI63" s="198"/>
      <c r="BJ63" s="198"/>
      <c r="BK63" s="587"/>
      <c r="BL63" s="665"/>
      <c r="BM63" s="206">
        <v>2</v>
      </c>
      <c r="BN63" s="207">
        <v>6.96</v>
      </c>
      <c r="BO63" s="208">
        <f>BP63-BQ63</f>
        <v>2903.7999999999993</v>
      </c>
      <c r="BP63" s="209">
        <f>(((BR63+BR64+BR65))-(EQ63))</f>
        <v>21500.399999999998</v>
      </c>
      <c r="BQ63" s="209">
        <f>(BS63+BS64+BS65)</f>
        <v>18596.599999999999</v>
      </c>
      <c r="BR63" s="210">
        <f t="shared" si="49"/>
        <v>16266.700799999997</v>
      </c>
      <c r="BS63" s="211">
        <f t="shared" si="50"/>
        <v>16266.14</v>
      </c>
      <c r="BT63" s="212" t="str">
        <f t="shared" si="59"/>
        <v>247369-5828(S-03)</v>
      </c>
      <c r="BU63" s="213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J63" s="222"/>
      <c r="CK63" s="222"/>
      <c r="CL63" s="222"/>
      <c r="CM63" s="222"/>
      <c r="CN63" s="222"/>
      <c r="CO63" s="222"/>
      <c r="CP63" s="222"/>
      <c r="CQ63" s="222"/>
      <c r="CR63" s="222"/>
      <c r="CS63" s="222"/>
      <c r="CT63" s="222"/>
      <c r="CU63" s="222"/>
      <c r="CV63" s="222"/>
      <c r="CW63" s="222"/>
      <c r="CX63" s="222"/>
      <c r="CY63" s="222"/>
      <c r="CZ63" s="222"/>
      <c r="DA63" s="222"/>
      <c r="DB63" s="222"/>
      <c r="DC63" s="222"/>
      <c r="DD63" s="222"/>
      <c r="DE63" s="222"/>
      <c r="DF63" s="222"/>
      <c r="DG63" s="222"/>
      <c r="DH63" s="222"/>
      <c r="DI63" s="222"/>
      <c r="DJ63" s="222"/>
      <c r="DK63" s="222"/>
      <c r="DL63" s="222"/>
      <c r="DM63" s="222"/>
      <c r="DN63" s="222"/>
      <c r="DO63" s="222"/>
      <c r="DP63" s="222"/>
      <c r="DQ63" s="222"/>
      <c r="DR63" s="222"/>
      <c r="DS63" s="222"/>
      <c r="DT63" s="222"/>
      <c r="DU63" s="222"/>
      <c r="DV63" s="222"/>
      <c r="DW63" s="388"/>
      <c r="DX63" s="388"/>
      <c r="DY63" s="388"/>
      <c r="DZ63" s="388"/>
      <c r="EA63" s="388"/>
      <c r="EB63" s="388"/>
      <c r="EC63" s="223"/>
      <c r="ED63" s="223"/>
      <c r="EE63" s="666"/>
      <c r="EF63" s="374"/>
      <c r="EG63" s="275" t="e">
        <f t="shared" si="69"/>
        <v>#DIV/0!</v>
      </c>
      <c r="EH63" s="657"/>
      <c r="EI63" s="277"/>
      <c r="EJ63" s="639"/>
      <c r="EK63" s="639"/>
      <c r="EL63" s="279"/>
      <c r="EM63" s="280" t="e">
        <f t="shared" ref="EM63:EM70" si="74">EJ63/EK63</f>
        <v>#DIV/0!</v>
      </c>
      <c r="EN63" s="118"/>
      <c r="EO63" s="118"/>
      <c r="EP63" s="227">
        <f>AF63*60</f>
        <v>26220</v>
      </c>
      <c r="EQ63" s="228">
        <v>0</v>
      </c>
      <c r="ER63" s="229" t="str">
        <f>B63</f>
        <v>L-18</v>
      </c>
      <c r="ES63" s="160" t="str">
        <f t="shared" si="55"/>
        <v>H&amp;M</v>
      </c>
      <c r="ET63" s="160" t="str">
        <f t="shared" si="65"/>
        <v>247369-5828(S-03)</v>
      </c>
      <c r="EU63" s="162">
        <v>0</v>
      </c>
      <c r="EV63" s="162">
        <v>0</v>
      </c>
      <c r="EW63" s="230">
        <f>(BO63/EX63)/60</f>
        <v>1.3443518518518516</v>
      </c>
      <c r="EX63" s="231">
        <f>L63+M63</f>
        <v>36</v>
      </c>
      <c r="EY63" s="599">
        <f>EX63*EW63</f>
        <v>48.396666666666654</v>
      </c>
    </row>
    <row r="64" spans="1:158" s="642" customFormat="1" ht="27.9" customHeight="1" x14ac:dyDescent="0.45">
      <c r="A64" s="590"/>
      <c r="B64" s="236" t="s">
        <v>207</v>
      </c>
      <c r="C64" s="169" t="s">
        <v>127</v>
      </c>
      <c r="D64" s="170">
        <v>4170005123</v>
      </c>
      <c r="E64" s="655" t="s">
        <v>209</v>
      </c>
      <c r="F64" s="172" t="s">
        <v>195</v>
      </c>
      <c r="G64" s="173">
        <v>44177</v>
      </c>
      <c r="H64" s="567">
        <v>8</v>
      </c>
      <c r="I64" s="568">
        <f>+O63-I63</f>
        <v>2.95488888888889</v>
      </c>
      <c r="J64" s="176">
        <v>29</v>
      </c>
      <c r="K64" s="176">
        <v>2</v>
      </c>
      <c r="L64" s="176">
        <v>33</v>
      </c>
      <c r="M64" s="569">
        <v>3</v>
      </c>
      <c r="N64" s="177">
        <f t="shared" si="51"/>
        <v>0</v>
      </c>
      <c r="O64" s="237"/>
      <c r="P64" s="179">
        <f t="shared" si="41"/>
        <v>1.3157520325203254</v>
      </c>
      <c r="Q64" s="180"/>
      <c r="R64" s="180"/>
      <c r="S64" s="180"/>
      <c r="T64" s="180"/>
      <c r="U64" s="180"/>
      <c r="V64" s="180">
        <v>36</v>
      </c>
      <c r="W64" s="180"/>
      <c r="X64" s="180"/>
      <c r="Y64" s="180"/>
      <c r="Z64" s="180"/>
      <c r="AA64" s="180"/>
      <c r="AB64" s="180"/>
      <c r="AC64" s="238"/>
      <c r="AD64" s="591">
        <f t="shared" si="52"/>
        <v>106.37600000000003</v>
      </c>
      <c r="AE64" s="591">
        <f t="shared" si="53"/>
        <v>106.37600000000003</v>
      </c>
      <c r="AF64" s="240"/>
      <c r="AG64" s="185">
        <v>11.77</v>
      </c>
      <c r="AH64" s="359">
        <v>0.86</v>
      </c>
      <c r="AI64" s="574">
        <f t="shared" si="54"/>
        <v>10.32</v>
      </c>
      <c r="AJ64" s="575">
        <f t="shared" si="43"/>
        <v>5233.6992000000018</v>
      </c>
      <c r="AK64" s="188">
        <v>0.82</v>
      </c>
      <c r="AL64" s="576">
        <f t="shared" si="44"/>
        <v>150.48428207306711</v>
      </c>
      <c r="AM64" s="577">
        <f t="shared" si="45"/>
        <v>444.6643330501276</v>
      </c>
      <c r="AN64" s="664">
        <v>198</v>
      </c>
      <c r="AO64" s="578"/>
      <c r="AP64" s="554"/>
      <c r="AQ64" s="579">
        <f t="shared" si="46"/>
        <v>38.841000000000001</v>
      </c>
      <c r="AR64" s="244"/>
      <c r="AS64" s="581">
        <f t="shared" si="47"/>
        <v>0.44527969815307672</v>
      </c>
      <c r="AT64" s="582">
        <f t="shared" si="48"/>
        <v>0.36512935248552297</v>
      </c>
      <c r="AU64" s="245"/>
      <c r="AV64" s="197" t="s">
        <v>208</v>
      </c>
      <c r="AW64" s="664"/>
      <c r="AX64" s="198">
        <v>16</v>
      </c>
      <c r="AY64" s="246"/>
      <c r="AZ64" s="594"/>
      <c r="BA64" s="248"/>
      <c r="BB64" s="248"/>
      <c r="BC64" s="248"/>
      <c r="BD64" s="249"/>
      <c r="BE64" s="250"/>
      <c r="BF64" s="197"/>
      <c r="BG64" s="664"/>
      <c r="BH64" s="198"/>
      <c r="BI64" s="198"/>
      <c r="BJ64" s="198"/>
      <c r="BK64" s="607"/>
      <c r="BL64" s="667"/>
      <c r="BM64" s="252"/>
      <c r="BN64" s="253"/>
      <c r="BO64" s="254"/>
      <c r="BP64" s="391"/>
      <c r="BQ64" s="391"/>
      <c r="BR64" s="632">
        <f t="shared" si="49"/>
        <v>5233.6992000000018</v>
      </c>
      <c r="BS64" s="633">
        <f t="shared" si="50"/>
        <v>2330.46</v>
      </c>
      <c r="BT64" s="634" t="str">
        <f t="shared" si="59"/>
        <v>235668-8030(S-03)</v>
      </c>
      <c r="BU64" s="668"/>
      <c r="BV64" s="668"/>
      <c r="BW64" s="668"/>
      <c r="BX64" s="668"/>
      <c r="BY64" s="668"/>
      <c r="BZ64" s="668"/>
      <c r="CA64" s="668"/>
      <c r="CB64" s="668"/>
      <c r="CC64" s="668"/>
      <c r="CD64" s="668"/>
      <c r="CE64" s="668"/>
      <c r="CF64" s="668"/>
      <c r="CG64" s="668"/>
      <c r="CH64" s="668"/>
      <c r="CI64" s="668"/>
      <c r="CJ64" s="668"/>
      <c r="CK64" s="668"/>
      <c r="CL64" s="668"/>
      <c r="CM64" s="668"/>
      <c r="CN64" s="668"/>
      <c r="CO64" s="668"/>
      <c r="CP64" s="668"/>
      <c r="CQ64" s="668"/>
      <c r="CR64" s="668"/>
      <c r="CS64" s="668"/>
      <c r="CT64" s="668"/>
      <c r="CU64" s="668"/>
      <c r="CV64" s="668"/>
      <c r="CW64" s="668"/>
      <c r="CX64" s="668"/>
      <c r="CY64" s="668"/>
      <c r="CZ64" s="668"/>
      <c r="DA64" s="668"/>
      <c r="DB64" s="668"/>
      <c r="DC64" s="668"/>
      <c r="DD64" s="668"/>
      <c r="DE64" s="668"/>
      <c r="DF64" s="668"/>
      <c r="DG64" s="668"/>
      <c r="DH64" s="668"/>
      <c r="DI64" s="668"/>
      <c r="DJ64" s="668"/>
      <c r="DK64" s="668"/>
      <c r="DL64" s="668"/>
      <c r="DM64" s="668"/>
      <c r="DN64" s="668"/>
      <c r="DO64" s="668"/>
      <c r="DP64" s="668"/>
      <c r="DQ64" s="668"/>
      <c r="DR64" s="668"/>
      <c r="DS64" s="668"/>
      <c r="DT64" s="668"/>
      <c r="DU64" s="668"/>
      <c r="DV64" s="668"/>
      <c r="DW64" s="669"/>
      <c r="DX64" s="669"/>
      <c r="DY64" s="669"/>
      <c r="DZ64" s="669"/>
      <c r="EA64" s="669"/>
      <c r="EB64" s="669"/>
      <c r="EC64" s="670"/>
      <c r="ED64" s="670"/>
      <c r="EE64" s="671"/>
      <c r="EF64" s="374"/>
      <c r="EG64" s="275" t="e">
        <f t="shared" si="69"/>
        <v>#DIV/0!</v>
      </c>
      <c r="EH64" s="657"/>
      <c r="EI64" s="277"/>
      <c r="EJ64" s="639"/>
      <c r="EK64" s="639"/>
      <c r="EL64" s="279"/>
      <c r="EM64" s="280" t="e">
        <f t="shared" si="74"/>
        <v>#DIV/0!</v>
      </c>
      <c r="EN64" s="118"/>
      <c r="EO64" s="118"/>
      <c r="EP64" s="282"/>
      <c r="EQ64" s="283"/>
      <c r="ER64" s="229"/>
      <c r="ES64" s="160" t="str">
        <f t="shared" si="55"/>
        <v>H&amp;M</v>
      </c>
      <c r="ET64" s="160" t="str">
        <f t="shared" si="65"/>
        <v>235668-8030(S-03)</v>
      </c>
      <c r="EU64" s="162">
        <v>0</v>
      </c>
      <c r="EV64" s="162">
        <v>0</v>
      </c>
      <c r="EW64" s="284"/>
      <c r="EX64" s="285"/>
      <c r="EY64" s="603"/>
    </row>
    <row r="65" spans="1:155" s="357" customFormat="1" ht="27" hidden="1" customHeight="1" x14ac:dyDescent="0.55000000000000004">
      <c r="A65" s="590"/>
      <c r="B65" s="289" t="s">
        <v>207</v>
      </c>
      <c r="C65" s="169"/>
      <c r="D65" s="170"/>
      <c r="E65" s="655"/>
      <c r="F65" s="172"/>
      <c r="G65" s="173"/>
      <c r="H65" s="567">
        <v>8</v>
      </c>
      <c r="I65" s="568"/>
      <c r="J65" s="176"/>
      <c r="K65" s="176"/>
      <c r="L65" s="176"/>
      <c r="M65" s="569"/>
      <c r="N65" s="177" t="str">
        <f t="shared" si="51"/>
        <v/>
      </c>
      <c r="O65" s="290"/>
      <c r="P65" s="179" t="str">
        <f t="shared" si="41"/>
        <v/>
      </c>
      <c r="Q65" s="291"/>
      <c r="R65" s="291">
        <f t="shared" ref="R65:AB65" si="75">IF($Q$7&gt;0,(Q63-Q64))</f>
        <v>36</v>
      </c>
      <c r="S65" s="291">
        <f t="shared" si="75"/>
        <v>36</v>
      </c>
      <c r="T65" s="291">
        <f t="shared" si="75"/>
        <v>36</v>
      </c>
      <c r="U65" s="291">
        <f t="shared" si="75"/>
        <v>36</v>
      </c>
      <c r="V65" s="291">
        <f t="shared" si="75"/>
        <v>36</v>
      </c>
      <c r="W65" s="291">
        <f t="shared" si="75"/>
        <v>0</v>
      </c>
      <c r="X65" s="291">
        <f t="shared" si="75"/>
        <v>0</v>
      </c>
      <c r="Y65" s="291">
        <f t="shared" si="75"/>
        <v>0</v>
      </c>
      <c r="Z65" s="291">
        <f t="shared" si="75"/>
        <v>0</v>
      </c>
      <c r="AA65" s="291">
        <f t="shared" si="75"/>
        <v>0</v>
      </c>
      <c r="AB65" s="291">
        <f t="shared" si="75"/>
        <v>0</v>
      </c>
      <c r="AC65" s="292"/>
      <c r="AD65" s="591" t="str">
        <f t="shared" si="52"/>
        <v/>
      </c>
      <c r="AE65" s="591">
        <f t="shared" si="53"/>
        <v>0</v>
      </c>
      <c r="AF65" s="293"/>
      <c r="AG65" s="185"/>
      <c r="AH65" s="359"/>
      <c r="AI65" s="574">
        <f t="shared" si="54"/>
        <v>0</v>
      </c>
      <c r="AJ65" s="575" t="str">
        <f t="shared" si="43"/>
        <v/>
      </c>
      <c r="AK65" s="188"/>
      <c r="AL65" s="576" t="str">
        <f t="shared" si="44"/>
        <v/>
      </c>
      <c r="AM65" s="577" t="str">
        <f t="shared" si="45"/>
        <v/>
      </c>
      <c r="AN65" s="664"/>
      <c r="AO65" s="578"/>
      <c r="AP65" s="554"/>
      <c r="AQ65" s="579">
        <f t="shared" si="46"/>
        <v>0</v>
      </c>
      <c r="AR65" s="294"/>
      <c r="AS65" s="581" t="str">
        <f t="shared" si="47"/>
        <v/>
      </c>
      <c r="AT65" s="582" t="str">
        <f t="shared" si="48"/>
        <v/>
      </c>
      <c r="AU65" s="297"/>
      <c r="AV65" s="197" t="s">
        <v>208</v>
      </c>
      <c r="AW65" s="664"/>
      <c r="AX65" s="198"/>
      <c r="AY65" s="246"/>
      <c r="AZ65" s="594"/>
      <c r="BA65" s="248"/>
      <c r="BB65" s="248"/>
      <c r="BC65" s="248"/>
      <c r="BD65" s="249"/>
      <c r="BE65" s="250"/>
      <c r="BF65" s="197"/>
      <c r="BG65" s="664"/>
      <c r="BH65" s="198"/>
      <c r="BI65" s="198"/>
      <c r="BJ65" s="198"/>
      <c r="BK65" s="607"/>
      <c r="BL65" s="672"/>
      <c r="BM65" s="298"/>
      <c r="BN65" s="299"/>
      <c r="BO65" s="300"/>
      <c r="BP65" s="301"/>
      <c r="BQ65" s="301"/>
      <c r="BR65" s="256" t="b">
        <f t="shared" si="49"/>
        <v>0</v>
      </c>
      <c r="BS65" s="257">
        <f t="shared" si="50"/>
        <v>0</v>
      </c>
      <c r="BT65" s="258" t="str">
        <f t="shared" si="59"/>
        <v/>
      </c>
      <c r="BU65" s="259"/>
      <c r="BV65" s="259"/>
      <c r="BW65" s="673"/>
      <c r="BX65" s="673"/>
      <c r="BY65" s="673"/>
      <c r="BZ65" s="259"/>
      <c r="CA65" s="259"/>
      <c r="CB65" s="259"/>
      <c r="CC65" s="259"/>
      <c r="CD65" s="259"/>
      <c r="CE65" s="259"/>
      <c r="CF65" s="259"/>
      <c r="CG65" s="259"/>
      <c r="CH65" s="259"/>
      <c r="CI65" s="259"/>
      <c r="CJ65" s="259"/>
      <c r="CK65" s="259"/>
      <c r="CL65" s="259"/>
      <c r="CM65" s="259"/>
      <c r="CN65" s="259"/>
      <c r="CO65" s="259"/>
      <c r="CP65" s="259"/>
      <c r="CQ65" s="259"/>
      <c r="CR65" s="259"/>
      <c r="CS65" s="259"/>
      <c r="CT65" s="259"/>
      <c r="CU65" s="259"/>
      <c r="CV65" s="259"/>
      <c r="CW65" s="259"/>
      <c r="CX65" s="259"/>
      <c r="CY65" s="259"/>
      <c r="CZ65" s="259"/>
      <c r="DA65" s="259"/>
      <c r="DB65" s="259"/>
      <c r="DC65" s="259"/>
      <c r="DD65" s="259"/>
      <c r="DE65" s="259"/>
      <c r="DF65" s="259"/>
      <c r="DG65" s="259"/>
      <c r="DH65" s="259"/>
      <c r="DI65" s="259"/>
      <c r="DJ65" s="259"/>
      <c r="DK65" s="259"/>
      <c r="DL65" s="259"/>
      <c r="DM65" s="259"/>
      <c r="DN65" s="259"/>
      <c r="DO65" s="259"/>
      <c r="DP65" s="259"/>
      <c r="DQ65" s="259"/>
      <c r="DR65" s="259"/>
      <c r="DS65" s="259"/>
      <c r="DT65" s="259"/>
      <c r="DU65" s="259"/>
      <c r="DV65" s="259"/>
      <c r="DW65" s="409"/>
      <c r="DX65" s="409"/>
      <c r="DY65" s="409"/>
      <c r="DZ65" s="409"/>
      <c r="EA65" s="409"/>
      <c r="EB65" s="409"/>
      <c r="EC65" s="288"/>
      <c r="ED65" s="288"/>
      <c r="EE65" s="311"/>
      <c r="EF65" s="314"/>
      <c r="EG65" s="275" t="e">
        <f t="shared" si="69"/>
        <v>#DIV/0!</v>
      </c>
      <c r="EH65" s="657"/>
      <c r="EI65" s="277"/>
      <c r="EJ65" s="639"/>
      <c r="EK65" s="639"/>
      <c r="EL65" s="279"/>
      <c r="EM65" s="280" t="e">
        <f t="shared" si="74"/>
        <v>#DIV/0!</v>
      </c>
      <c r="EN65" s="316"/>
      <c r="EO65" s="316"/>
      <c r="EP65" s="317"/>
      <c r="EQ65" s="318"/>
      <c r="ER65" s="311"/>
      <c r="ES65" s="319">
        <f t="shared" si="55"/>
        <v>0</v>
      </c>
      <c r="ET65" s="319">
        <f t="shared" si="65"/>
        <v>0</v>
      </c>
      <c r="EU65" s="320">
        <v>0</v>
      </c>
      <c r="EV65" s="320">
        <v>0</v>
      </c>
      <c r="EW65" s="321"/>
      <c r="EX65" s="322"/>
      <c r="EY65" s="605"/>
    </row>
    <row r="66" spans="1:155" s="357" customFormat="1" ht="27" hidden="1" customHeight="1" x14ac:dyDescent="0.55000000000000004">
      <c r="A66" s="590"/>
      <c r="B66" s="168" t="s">
        <v>210</v>
      </c>
      <c r="C66" s="169"/>
      <c r="D66" s="170"/>
      <c r="E66" s="566"/>
      <c r="F66" s="172"/>
      <c r="G66" s="173"/>
      <c r="H66" s="567">
        <v>8</v>
      </c>
      <c r="I66" s="568"/>
      <c r="J66" s="176"/>
      <c r="K66" s="176"/>
      <c r="L66" s="176"/>
      <c r="M66" s="569"/>
      <c r="N66" s="177" t="str">
        <f t="shared" si="51"/>
        <v/>
      </c>
      <c r="O66" s="178"/>
      <c r="P66" s="179" t="str">
        <f t="shared" si="41"/>
        <v/>
      </c>
      <c r="Q66" s="180">
        <f>L66+M66</f>
        <v>0</v>
      </c>
      <c r="R66" s="180">
        <f t="shared" ref="R66:AB66" si="76">R68</f>
        <v>0</v>
      </c>
      <c r="S66" s="180">
        <f t="shared" si="76"/>
        <v>0</v>
      </c>
      <c r="T66" s="181">
        <f t="shared" si="76"/>
        <v>0</v>
      </c>
      <c r="U66" s="180">
        <f t="shared" si="76"/>
        <v>0</v>
      </c>
      <c r="V66" s="181">
        <f t="shared" si="76"/>
        <v>0</v>
      </c>
      <c r="W66" s="180">
        <f t="shared" si="76"/>
        <v>0</v>
      </c>
      <c r="X66" s="180">
        <f t="shared" si="76"/>
        <v>0</v>
      </c>
      <c r="Y66" s="180">
        <f t="shared" si="76"/>
        <v>0</v>
      </c>
      <c r="Z66" s="180">
        <f t="shared" si="76"/>
        <v>0</v>
      </c>
      <c r="AA66" s="180">
        <f t="shared" si="76"/>
        <v>0</v>
      </c>
      <c r="AB66" s="180">
        <f t="shared" si="76"/>
        <v>0</v>
      </c>
      <c r="AC66" s="182"/>
      <c r="AD66" s="591" t="str">
        <f t="shared" si="52"/>
        <v/>
      </c>
      <c r="AE66" s="591">
        <f>(L66+M66)*I66</f>
        <v>0</v>
      </c>
      <c r="AF66" s="465">
        <f>AE66+AE67+AE68</f>
        <v>0</v>
      </c>
      <c r="AG66" s="185"/>
      <c r="AH66" s="359"/>
      <c r="AI66" s="574">
        <f t="shared" si="54"/>
        <v>0</v>
      </c>
      <c r="AJ66" s="575" t="str">
        <f t="shared" si="43"/>
        <v/>
      </c>
      <c r="AK66" s="188"/>
      <c r="AL66" s="576" t="str">
        <f t="shared" si="44"/>
        <v/>
      </c>
      <c r="AM66" s="577" t="str">
        <f t="shared" si="45"/>
        <v/>
      </c>
      <c r="AN66" s="664"/>
      <c r="AO66" s="600"/>
      <c r="AP66" s="600"/>
      <c r="AQ66" s="636">
        <f t="shared" si="46"/>
        <v>0</v>
      </c>
      <c r="AR66" s="466">
        <f>AQ66+AQ67+AQ68</f>
        <v>0</v>
      </c>
      <c r="AS66" s="581" t="str">
        <f t="shared" si="47"/>
        <v/>
      </c>
      <c r="AT66" s="582" t="str">
        <f t="shared" si="48"/>
        <v/>
      </c>
      <c r="AU66" s="467" t="e">
        <f>AR66/AF66</f>
        <v>#DIV/0!</v>
      </c>
      <c r="AV66" s="628"/>
      <c r="AW66" s="664"/>
      <c r="AX66" s="198"/>
      <c r="AY66" s="246"/>
      <c r="AZ66" s="594"/>
      <c r="BA66" s="248"/>
      <c r="BB66" s="248"/>
      <c r="BC66" s="248"/>
      <c r="BD66" s="249"/>
      <c r="BE66" s="250"/>
      <c r="BF66" s="197"/>
      <c r="BG66" s="664"/>
      <c r="BH66" s="198"/>
      <c r="BI66" s="198"/>
      <c r="BJ66" s="198"/>
      <c r="BK66" s="587"/>
      <c r="BL66" s="412"/>
      <c r="BM66" s="206"/>
      <c r="BN66" s="207"/>
      <c r="BO66" s="468">
        <f>BP66-BQ66</f>
        <v>0</v>
      </c>
      <c r="BP66" s="469">
        <f>(((BR66+BR67+BR68))-(EQ66))</f>
        <v>0</v>
      </c>
      <c r="BQ66" s="469">
        <f>(BS66+BS67+BS68)</f>
        <v>0</v>
      </c>
      <c r="BR66" s="256" t="b">
        <f t="shared" si="49"/>
        <v>0</v>
      </c>
      <c r="BS66" s="257">
        <f t="shared" si="50"/>
        <v>0</v>
      </c>
      <c r="BT66" s="258" t="str">
        <f t="shared" si="59"/>
        <v/>
      </c>
      <c r="BU66" s="259"/>
      <c r="BV66" s="259"/>
      <c r="BW66" s="259"/>
      <c r="BX66" s="259"/>
      <c r="BY66" s="259"/>
      <c r="BZ66" s="259"/>
      <c r="CA66" s="259"/>
      <c r="CB66" s="259"/>
      <c r="CC66" s="259"/>
      <c r="CD66" s="259"/>
      <c r="CE66" s="259"/>
      <c r="CF66" s="259"/>
      <c r="CG66" s="259"/>
      <c r="CH66" s="259"/>
      <c r="CI66" s="259"/>
      <c r="CJ66" s="259"/>
      <c r="CK66" s="259"/>
      <c r="CL66" s="259"/>
      <c r="CM66" s="259"/>
      <c r="CN66" s="259"/>
      <c r="CO66" s="259"/>
      <c r="CP66" s="259"/>
      <c r="CQ66" s="259"/>
      <c r="CR66" s="259"/>
      <c r="CS66" s="259"/>
      <c r="CT66" s="259"/>
      <c r="CU66" s="259"/>
      <c r="CV66" s="259"/>
      <c r="CW66" s="259"/>
      <c r="CX66" s="259"/>
      <c r="CY66" s="259"/>
      <c r="CZ66" s="259"/>
      <c r="DA66" s="259"/>
      <c r="DB66" s="259"/>
      <c r="DC66" s="259"/>
      <c r="DD66" s="259"/>
      <c r="DE66" s="259"/>
      <c r="DF66" s="259"/>
      <c r="DG66" s="259"/>
      <c r="DH66" s="259"/>
      <c r="DI66" s="259"/>
      <c r="DJ66" s="259"/>
      <c r="DK66" s="259"/>
      <c r="DL66" s="259"/>
      <c r="DM66" s="259"/>
      <c r="DN66" s="259"/>
      <c r="DO66" s="259"/>
      <c r="DP66" s="259"/>
      <c r="DQ66" s="259"/>
      <c r="DR66" s="259"/>
      <c r="DS66" s="259"/>
      <c r="DT66" s="259"/>
      <c r="DU66" s="259"/>
      <c r="DV66" s="259"/>
      <c r="DW66" s="409"/>
      <c r="DX66" s="409"/>
      <c r="DY66" s="409"/>
      <c r="DZ66" s="409"/>
      <c r="EA66" s="409"/>
      <c r="EB66" s="409"/>
      <c r="EC66" s="288"/>
      <c r="ED66" s="288"/>
      <c r="EE66" s="674"/>
      <c r="EF66" s="314"/>
      <c r="EG66" s="275" t="e">
        <f t="shared" si="69"/>
        <v>#DIV/0!</v>
      </c>
      <c r="EH66" s="657"/>
      <c r="EI66" s="277"/>
      <c r="EJ66" s="639"/>
      <c r="EK66" s="639"/>
      <c r="EL66" s="279"/>
      <c r="EM66" s="280" t="e">
        <f t="shared" si="74"/>
        <v>#DIV/0!</v>
      </c>
      <c r="EN66" s="316"/>
      <c r="EO66" s="316"/>
      <c r="EP66" s="470">
        <f>AF66*60</f>
        <v>0</v>
      </c>
      <c r="EQ66" s="471">
        <v>0</v>
      </c>
      <c r="ER66" s="311" t="str">
        <f>B66</f>
        <v>L-19</v>
      </c>
      <c r="ES66" s="319">
        <f t="shared" si="55"/>
        <v>0</v>
      </c>
      <c r="ET66" s="319">
        <f t="shared" si="65"/>
        <v>0</v>
      </c>
      <c r="EU66" s="320">
        <v>0</v>
      </c>
      <c r="EV66" s="320">
        <v>0</v>
      </c>
      <c r="EW66" s="472" t="e">
        <f>(BO66/EX66)/60</f>
        <v>#DIV/0!</v>
      </c>
      <c r="EX66" s="473">
        <f>L66+M66</f>
        <v>0</v>
      </c>
      <c r="EY66" s="675" t="e">
        <f>EX66*EW66</f>
        <v>#DIV/0!</v>
      </c>
    </row>
    <row r="67" spans="1:155" s="357" customFormat="1" ht="27" hidden="1" customHeight="1" x14ac:dyDescent="0.55000000000000004">
      <c r="A67" s="590"/>
      <c r="B67" s="236" t="s">
        <v>210</v>
      </c>
      <c r="C67" s="169"/>
      <c r="D67" s="170"/>
      <c r="E67" s="566"/>
      <c r="F67" s="172"/>
      <c r="G67" s="173"/>
      <c r="H67" s="567">
        <v>8</v>
      </c>
      <c r="I67" s="568"/>
      <c r="J67" s="176"/>
      <c r="K67" s="176"/>
      <c r="L67" s="176"/>
      <c r="M67" s="569"/>
      <c r="N67" s="177" t="str">
        <f t="shared" si="51"/>
        <v/>
      </c>
      <c r="O67" s="237"/>
      <c r="P67" s="179" t="str">
        <f t="shared" si="41"/>
        <v/>
      </c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238"/>
      <c r="AD67" s="591" t="str">
        <f t="shared" si="52"/>
        <v/>
      </c>
      <c r="AE67" s="591">
        <f t="shared" si="53"/>
        <v>0</v>
      </c>
      <c r="AF67" s="475"/>
      <c r="AG67" s="185"/>
      <c r="AH67" s="359"/>
      <c r="AI67" s="574">
        <f t="shared" si="54"/>
        <v>0</v>
      </c>
      <c r="AJ67" s="575" t="str">
        <f t="shared" si="43"/>
        <v/>
      </c>
      <c r="AK67" s="188"/>
      <c r="AL67" s="576" t="str">
        <f t="shared" si="44"/>
        <v/>
      </c>
      <c r="AM67" s="577" t="str">
        <f t="shared" si="45"/>
        <v/>
      </c>
      <c r="AN67" s="664"/>
      <c r="AO67" s="600"/>
      <c r="AP67" s="600"/>
      <c r="AQ67" s="636">
        <f t="shared" si="46"/>
        <v>0</v>
      </c>
      <c r="AR67" s="476"/>
      <c r="AS67" s="581" t="str">
        <f t="shared" si="47"/>
        <v/>
      </c>
      <c r="AT67" s="582" t="str">
        <f t="shared" si="48"/>
        <v/>
      </c>
      <c r="AU67" s="477"/>
      <c r="AV67" s="628"/>
      <c r="AW67" s="664"/>
      <c r="AX67" s="198"/>
      <c r="AY67" s="246"/>
      <c r="AZ67" s="594"/>
      <c r="BA67" s="248"/>
      <c r="BB67" s="248"/>
      <c r="BC67" s="248"/>
      <c r="BD67" s="249"/>
      <c r="BE67" s="250"/>
      <c r="BF67" s="197"/>
      <c r="BG67" s="664"/>
      <c r="BH67" s="198"/>
      <c r="BI67" s="198"/>
      <c r="BJ67" s="198"/>
      <c r="BK67" s="607"/>
      <c r="BL67" s="422"/>
      <c r="BM67" s="252"/>
      <c r="BN67" s="253"/>
      <c r="BO67" s="478"/>
      <c r="BP67" s="255"/>
      <c r="BQ67" s="255"/>
      <c r="BR67" s="256" t="b">
        <f t="shared" si="49"/>
        <v>0</v>
      </c>
      <c r="BS67" s="257">
        <f t="shared" si="50"/>
        <v>0</v>
      </c>
      <c r="BT67" s="258" t="str">
        <f t="shared" si="59"/>
        <v/>
      </c>
      <c r="BU67" s="673"/>
      <c r="BV67" s="673"/>
      <c r="BW67" s="673"/>
      <c r="BX67" s="673"/>
      <c r="BY67" s="673"/>
      <c r="BZ67" s="673"/>
      <c r="CA67" s="673"/>
      <c r="CB67" s="673"/>
      <c r="CC67" s="673"/>
      <c r="CD67" s="673"/>
      <c r="CE67" s="673"/>
      <c r="CF67" s="673"/>
      <c r="CG67" s="673"/>
      <c r="CH67" s="673"/>
      <c r="CI67" s="673"/>
      <c r="CJ67" s="673"/>
      <c r="CK67" s="673"/>
      <c r="CL67" s="673"/>
      <c r="CM67" s="673"/>
      <c r="CN67" s="673"/>
      <c r="CO67" s="673"/>
      <c r="CP67" s="673"/>
      <c r="CQ67" s="673"/>
      <c r="CR67" s="673"/>
      <c r="CS67" s="673"/>
      <c r="CT67" s="673"/>
      <c r="CU67" s="673"/>
      <c r="CV67" s="673"/>
      <c r="CW67" s="673"/>
      <c r="CX67" s="673"/>
      <c r="CY67" s="673"/>
      <c r="CZ67" s="673"/>
      <c r="DA67" s="673"/>
      <c r="DB67" s="673"/>
      <c r="DC67" s="673"/>
      <c r="DD67" s="673"/>
      <c r="DE67" s="673"/>
      <c r="DF67" s="673"/>
      <c r="DG67" s="673"/>
      <c r="DH67" s="673"/>
      <c r="DI67" s="673"/>
      <c r="DJ67" s="673"/>
      <c r="DK67" s="673"/>
      <c r="DL67" s="673"/>
      <c r="DM67" s="673"/>
      <c r="DN67" s="673"/>
      <c r="DO67" s="673"/>
      <c r="DP67" s="673"/>
      <c r="DQ67" s="673"/>
      <c r="DR67" s="673"/>
      <c r="DS67" s="673"/>
      <c r="DT67" s="673"/>
      <c r="DU67" s="673"/>
      <c r="DV67" s="673"/>
      <c r="DW67" s="435"/>
      <c r="DX67" s="435"/>
      <c r="DY67" s="435"/>
      <c r="DZ67" s="435"/>
      <c r="EA67" s="435"/>
      <c r="EB67" s="435"/>
      <c r="EC67" s="676"/>
      <c r="ED67" s="676"/>
      <c r="EE67" s="677"/>
      <c r="EF67" s="314"/>
      <c r="EG67" s="275" t="e">
        <f t="shared" si="69"/>
        <v>#DIV/0!</v>
      </c>
      <c r="EH67" s="657"/>
      <c r="EI67" s="277"/>
      <c r="EJ67" s="639"/>
      <c r="EK67" s="639"/>
      <c r="EL67" s="279"/>
      <c r="EM67" s="280" t="e">
        <f t="shared" si="74"/>
        <v>#DIV/0!</v>
      </c>
      <c r="EN67" s="316"/>
      <c r="EO67" s="316"/>
      <c r="EP67" s="352"/>
      <c r="EQ67" s="353"/>
      <c r="ER67" s="311"/>
      <c r="ES67" s="319">
        <f t="shared" si="55"/>
        <v>0</v>
      </c>
      <c r="ET67" s="319">
        <f t="shared" si="65"/>
        <v>0</v>
      </c>
      <c r="EU67" s="320">
        <v>0</v>
      </c>
      <c r="EV67" s="320">
        <v>0</v>
      </c>
      <c r="EW67" s="354"/>
      <c r="EX67" s="355"/>
      <c r="EY67" s="625"/>
    </row>
    <row r="68" spans="1:155" s="357" customFormat="1" ht="27" hidden="1" customHeight="1" x14ac:dyDescent="0.55000000000000004">
      <c r="A68" s="590"/>
      <c r="B68" s="289" t="s">
        <v>210</v>
      </c>
      <c r="C68" s="169"/>
      <c r="D68" s="170"/>
      <c r="E68" s="566"/>
      <c r="F68" s="172"/>
      <c r="G68" s="173"/>
      <c r="H68" s="567">
        <v>8</v>
      </c>
      <c r="I68" s="568"/>
      <c r="J68" s="176"/>
      <c r="K68" s="176"/>
      <c r="L68" s="176"/>
      <c r="M68" s="569"/>
      <c r="N68" s="177" t="str">
        <f t="shared" si="51"/>
        <v/>
      </c>
      <c r="O68" s="290"/>
      <c r="P68" s="179" t="str">
        <f t="shared" si="41"/>
        <v/>
      </c>
      <c r="Q68" s="291"/>
      <c r="R68" s="291">
        <f t="shared" ref="R68:AB68" si="77">IF($Q$7&gt;0,(Q66-Q67))</f>
        <v>0</v>
      </c>
      <c r="S68" s="291">
        <f t="shared" si="77"/>
        <v>0</v>
      </c>
      <c r="T68" s="291">
        <f t="shared" si="77"/>
        <v>0</v>
      </c>
      <c r="U68" s="291">
        <f t="shared" si="77"/>
        <v>0</v>
      </c>
      <c r="V68" s="291">
        <f t="shared" si="77"/>
        <v>0</v>
      </c>
      <c r="W68" s="291">
        <f t="shared" si="77"/>
        <v>0</v>
      </c>
      <c r="X68" s="291">
        <f t="shared" si="77"/>
        <v>0</v>
      </c>
      <c r="Y68" s="291">
        <f t="shared" si="77"/>
        <v>0</v>
      </c>
      <c r="Z68" s="291">
        <f t="shared" si="77"/>
        <v>0</v>
      </c>
      <c r="AA68" s="291">
        <f t="shared" si="77"/>
        <v>0</v>
      </c>
      <c r="AB68" s="291">
        <f t="shared" si="77"/>
        <v>0</v>
      </c>
      <c r="AC68" s="292"/>
      <c r="AD68" s="591" t="str">
        <f t="shared" si="52"/>
        <v/>
      </c>
      <c r="AE68" s="591">
        <f>(L68+M68)*I68</f>
        <v>0</v>
      </c>
      <c r="AF68" s="479"/>
      <c r="AG68" s="185"/>
      <c r="AH68" s="359"/>
      <c r="AI68" s="574">
        <f t="shared" si="54"/>
        <v>0</v>
      </c>
      <c r="AJ68" s="575" t="str">
        <f t="shared" si="43"/>
        <v/>
      </c>
      <c r="AK68" s="188"/>
      <c r="AL68" s="576" t="str">
        <f t="shared" si="44"/>
        <v/>
      </c>
      <c r="AM68" s="577" t="str">
        <f t="shared" si="45"/>
        <v/>
      </c>
      <c r="AN68" s="664"/>
      <c r="AO68" s="600"/>
      <c r="AP68" s="678"/>
      <c r="AQ68" s="636">
        <f t="shared" si="46"/>
        <v>0</v>
      </c>
      <c r="AR68" s="480"/>
      <c r="AS68" s="581" t="str">
        <f t="shared" si="47"/>
        <v/>
      </c>
      <c r="AT68" s="582" t="str">
        <f t="shared" si="48"/>
        <v/>
      </c>
      <c r="AU68" s="481"/>
      <c r="AV68" s="628"/>
      <c r="AW68" s="664"/>
      <c r="AX68" s="198"/>
      <c r="AY68" s="246"/>
      <c r="AZ68" s="594"/>
      <c r="BA68" s="248"/>
      <c r="BB68" s="248"/>
      <c r="BC68" s="248"/>
      <c r="BD68" s="249"/>
      <c r="BE68" s="250"/>
      <c r="BF68" s="197"/>
      <c r="BG68" s="664"/>
      <c r="BH68" s="198"/>
      <c r="BI68" s="198"/>
      <c r="BJ68" s="198"/>
      <c r="BK68" s="607"/>
      <c r="BL68" s="672"/>
      <c r="BM68" s="298"/>
      <c r="BN68" s="299"/>
      <c r="BO68" s="482"/>
      <c r="BP68" s="301"/>
      <c r="BQ68" s="301"/>
      <c r="BR68" s="256" t="b">
        <f t="shared" si="49"/>
        <v>0</v>
      </c>
      <c r="BS68" s="257">
        <f t="shared" si="50"/>
        <v>0</v>
      </c>
      <c r="BT68" s="258" t="str">
        <f t="shared" si="59"/>
        <v/>
      </c>
      <c r="BU68" s="259"/>
      <c r="BV68" s="259"/>
      <c r="BW68" s="673"/>
      <c r="BX68" s="673"/>
      <c r="BY68" s="673"/>
      <c r="BZ68" s="259"/>
      <c r="CA68" s="259"/>
      <c r="CB68" s="259"/>
      <c r="CC68" s="259"/>
      <c r="CD68" s="259"/>
      <c r="CE68" s="259"/>
      <c r="CF68" s="259"/>
      <c r="CG68" s="259"/>
      <c r="CH68" s="259"/>
      <c r="CI68" s="259"/>
      <c r="CJ68" s="259"/>
      <c r="CK68" s="259"/>
      <c r="CL68" s="259"/>
      <c r="CM68" s="259"/>
      <c r="CN68" s="259"/>
      <c r="CO68" s="259"/>
      <c r="CP68" s="259"/>
      <c r="CQ68" s="259"/>
      <c r="CR68" s="259"/>
      <c r="CS68" s="259"/>
      <c r="CT68" s="259"/>
      <c r="CU68" s="259"/>
      <c r="CV68" s="259"/>
      <c r="CW68" s="259"/>
      <c r="CX68" s="259"/>
      <c r="CY68" s="259"/>
      <c r="CZ68" s="259"/>
      <c r="DA68" s="259"/>
      <c r="DB68" s="259"/>
      <c r="DC68" s="259"/>
      <c r="DD68" s="259"/>
      <c r="DE68" s="259"/>
      <c r="DF68" s="259"/>
      <c r="DG68" s="259"/>
      <c r="DH68" s="259"/>
      <c r="DI68" s="259"/>
      <c r="DJ68" s="259"/>
      <c r="DK68" s="259"/>
      <c r="DL68" s="259"/>
      <c r="DM68" s="259"/>
      <c r="DN68" s="259"/>
      <c r="DO68" s="259"/>
      <c r="DP68" s="259"/>
      <c r="DQ68" s="259"/>
      <c r="DR68" s="259"/>
      <c r="DS68" s="259"/>
      <c r="DT68" s="259"/>
      <c r="DU68" s="259"/>
      <c r="DV68" s="259"/>
      <c r="DW68" s="409"/>
      <c r="DX68" s="409"/>
      <c r="DY68" s="409"/>
      <c r="DZ68" s="409"/>
      <c r="EA68" s="409"/>
      <c r="EB68" s="409"/>
      <c r="EC68" s="288"/>
      <c r="ED68" s="288"/>
      <c r="EE68" s="654"/>
      <c r="EF68" s="314"/>
      <c r="EG68" s="275" t="e">
        <f t="shared" si="69"/>
        <v>#DIV/0!</v>
      </c>
      <c r="EH68" s="657"/>
      <c r="EI68" s="277"/>
      <c r="EJ68" s="639"/>
      <c r="EK68" s="639"/>
      <c r="EL68" s="279"/>
      <c r="EM68" s="280" t="e">
        <f t="shared" si="74"/>
        <v>#DIV/0!</v>
      </c>
      <c r="EN68" s="316"/>
      <c r="EO68" s="316"/>
      <c r="EP68" s="317"/>
      <c r="EQ68" s="318"/>
      <c r="ER68" s="311"/>
      <c r="ES68" s="319">
        <f t="shared" si="55"/>
        <v>0</v>
      </c>
      <c r="ET68" s="319">
        <f t="shared" si="65"/>
        <v>0</v>
      </c>
      <c r="EU68" s="320">
        <v>0</v>
      </c>
      <c r="EV68" s="320">
        <v>0</v>
      </c>
      <c r="EW68" s="321"/>
      <c r="EX68" s="322"/>
      <c r="EY68" s="605"/>
    </row>
    <row r="69" spans="1:155" s="332" customFormat="1" ht="27.9" customHeight="1" x14ac:dyDescent="0.6">
      <c r="A69" s="590"/>
      <c r="B69" s="168" t="s">
        <v>211</v>
      </c>
      <c r="C69" s="411" t="s">
        <v>116</v>
      </c>
      <c r="D69" s="170">
        <v>4170005082</v>
      </c>
      <c r="E69" s="566" t="s">
        <v>205</v>
      </c>
      <c r="F69" s="172" t="s">
        <v>152</v>
      </c>
      <c r="G69" s="173">
        <v>44186</v>
      </c>
      <c r="H69" s="567">
        <v>8</v>
      </c>
      <c r="I69" s="568">
        <f>+O69</f>
        <v>12.442307692307692</v>
      </c>
      <c r="J69" s="176">
        <v>22</v>
      </c>
      <c r="K69" s="176">
        <v>2</v>
      </c>
      <c r="L69" s="176">
        <v>23</v>
      </c>
      <c r="M69" s="569">
        <v>3</v>
      </c>
      <c r="N69" s="177">
        <f>IF(E69="","",(AW69)/AL69)</f>
        <v>16.686061801446414</v>
      </c>
      <c r="O69" s="178">
        <f>AC69/(L69+M69)</f>
        <v>12.442307692307692</v>
      </c>
      <c r="P69" s="179">
        <f t="shared" si="41"/>
        <v>11.10963182117028</v>
      </c>
      <c r="Q69" s="180">
        <f>L69+M69</f>
        <v>26</v>
      </c>
      <c r="R69" s="180">
        <f t="shared" ref="R69:AB69" si="78">R71</f>
        <v>26</v>
      </c>
      <c r="S69" s="180">
        <f t="shared" si="78"/>
        <v>26</v>
      </c>
      <c r="T69" s="181">
        <f t="shared" si="78"/>
        <v>26</v>
      </c>
      <c r="U69" s="180">
        <f t="shared" si="78"/>
        <v>26</v>
      </c>
      <c r="V69" s="181">
        <f t="shared" si="78"/>
        <v>26</v>
      </c>
      <c r="W69" s="180">
        <f t="shared" si="78"/>
        <v>0</v>
      </c>
      <c r="X69" s="180">
        <f t="shared" si="78"/>
        <v>0</v>
      </c>
      <c r="Y69" s="180">
        <f t="shared" si="78"/>
        <v>0</v>
      </c>
      <c r="Z69" s="180">
        <f t="shared" si="78"/>
        <v>0</v>
      </c>
      <c r="AA69" s="180">
        <f t="shared" si="78"/>
        <v>0</v>
      </c>
      <c r="AB69" s="180">
        <f t="shared" si="78"/>
        <v>0</v>
      </c>
      <c r="AC69" s="182">
        <f>IF(E69="","",(Q69*8)+($Q$5-8)*Q69+($R$5-$Q$5)*R69+($S$5-$R$5)*S69+($T$5-$S$5)*T69+($U$5-$T$5)*U69+($V$5-$U$5)*V69+($W$5-$V$5)*W69+($X$5-$W$5)*X69+($Y$5-$X$5)*Y69+($Z$5-$Y$5)*Z69+($AA$5-$Z$5)*AA69+($AB$5-$AA$5)*AB69)-'[1]Short Leave'!S23</f>
        <v>323.5</v>
      </c>
      <c r="AD69" s="572">
        <f t="shared" si="52"/>
        <v>323.5</v>
      </c>
      <c r="AE69" s="572">
        <f t="shared" si="53"/>
        <v>323.5</v>
      </c>
      <c r="AF69" s="184">
        <f>AE69+AE70+AE71</f>
        <v>323.5</v>
      </c>
      <c r="AG69" s="185">
        <v>5.26</v>
      </c>
      <c r="AH69" s="359">
        <v>0.33</v>
      </c>
      <c r="AI69" s="574">
        <f t="shared" si="54"/>
        <v>3.96</v>
      </c>
      <c r="AJ69" s="575">
        <f>IF(C69="","",(AG69*AM69))</f>
        <v>15139.800000000001</v>
      </c>
      <c r="AK69" s="188">
        <v>0.78</v>
      </c>
      <c r="AL69" s="576">
        <f t="shared" si="44"/>
        <v>231.33079847908749</v>
      </c>
      <c r="AM69" s="577">
        <f t="shared" si="45"/>
        <v>2878.2889733840307</v>
      </c>
      <c r="AN69" s="191">
        <v>2570</v>
      </c>
      <c r="AO69" s="578"/>
      <c r="AP69" s="578"/>
      <c r="AQ69" s="579">
        <f t="shared" si="46"/>
        <v>225.30333333333331</v>
      </c>
      <c r="AR69" s="193">
        <f>AQ69+AQ70+AQ71</f>
        <v>225.30333333333331</v>
      </c>
      <c r="AS69" s="581">
        <f t="shared" si="47"/>
        <v>0.89289158377257283</v>
      </c>
      <c r="AT69" s="582">
        <f t="shared" si="48"/>
        <v>0.69645543534260679</v>
      </c>
      <c r="AU69" s="196">
        <f>AR69/AF69</f>
        <v>0.69645543534260679</v>
      </c>
      <c r="AV69" s="197" t="s">
        <v>212</v>
      </c>
      <c r="AW69" s="191">
        <v>3860</v>
      </c>
      <c r="AX69" s="198">
        <v>11</v>
      </c>
      <c r="AY69" s="246"/>
      <c r="AZ69" s="594"/>
      <c r="BA69" s="248"/>
      <c r="BB69" s="248"/>
      <c r="BC69" s="248"/>
      <c r="BD69" s="249"/>
      <c r="BE69" s="250"/>
      <c r="BF69" s="197"/>
      <c r="BG69" s="191"/>
      <c r="BH69" s="198"/>
      <c r="BI69" s="198"/>
      <c r="BJ69" s="198"/>
      <c r="BK69" s="607"/>
      <c r="BL69" s="679"/>
      <c r="BM69" s="206">
        <v>5</v>
      </c>
      <c r="BN69" s="207">
        <v>5.72</v>
      </c>
      <c r="BO69" s="208">
        <f>BP69-BQ69</f>
        <v>1621.6000000000022</v>
      </c>
      <c r="BP69" s="209">
        <f>(((BR69+BR70+BR71))-(EQ69))</f>
        <v>15139.800000000001</v>
      </c>
      <c r="BQ69" s="209">
        <f>(BS69+BS70+BS71)</f>
        <v>13518.199999999999</v>
      </c>
      <c r="BR69" s="210">
        <f t="shared" si="49"/>
        <v>15139.800000000001</v>
      </c>
      <c r="BS69" s="211">
        <f t="shared" si="50"/>
        <v>13518.199999999999</v>
      </c>
      <c r="BT69" s="212" t="str">
        <f t="shared" si="59"/>
        <v>307410 Table Tee</v>
      </c>
      <c r="BU69" s="213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J69" s="222"/>
      <c r="CK69" s="222"/>
      <c r="CL69" s="222"/>
      <c r="CM69" s="222"/>
      <c r="CN69" s="222"/>
      <c r="CO69" s="222"/>
      <c r="CP69" s="222"/>
      <c r="CQ69" s="222"/>
      <c r="CR69" s="222"/>
      <c r="CS69" s="222"/>
      <c r="CT69" s="222"/>
      <c r="CU69" s="222"/>
      <c r="CV69" s="222"/>
      <c r="CW69" s="222"/>
      <c r="CX69" s="222"/>
      <c r="CY69" s="222"/>
      <c r="CZ69" s="222"/>
      <c r="DA69" s="222"/>
      <c r="DB69" s="222"/>
      <c r="DC69" s="222"/>
      <c r="DD69" s="222"/>
      <c r="DE69" s="222"/>
      <c r="DF69" s="222"/>
      <c r="DG69" s="222"/>
      <c r="DH69" s="222"/>
      <c r="DI69" s="222"/>
      <c r="DJ69" s="222"/>
      <c r="DK69" s="222"/>
      <c r="DL69" s="222"/>
      <c r="DM69" s="222"/>
      <c r="DN69" s="222"/>
      <c r="DO69" s="222"/>
      <c r="DP69" s="222"/>
      <c r="DQ69" s="222"/>
      <c r="DR69" s="222"/>
      <c r="DS69" s="222"/>
      <c r="DT69" s="222"/>
      <c r="DU69" s="222"/>
      <c r="DV69" s="222"/>
      <c r="DW69" s="388"/>
      <c r="DX69" s="388"/>
      <c r="DY69" s="388"/>
      <c r="DZ69" s="388"/>
      <c r="EA69" s="388"/>
      <c r="EB69" s="388"/>
      <c r="EC69" s="223"/>
      <c r="ED69" s="223"/>
      <c r="EE69" s="666"/>
      <c r="EF69" s="374"/>
      <c r="EG69" s="275" t="e">
        <f t="shared" si="69"/>
        <v>#DIV/0!</v>
      </c>
      <c r="EH69" s="657"/>
      <c r="EI69" s="277"/>
      <c r="EJ69" s="639"/>
      <c r="EK69" s="639"/>
      <c r="EL69" s="279"/>
      <c r="EM69" s="280" t="e">
        <f t="shared" si="74"/>
        <v>#DIV/0!</v>
      </c>
      <c r="EN69" s="118"/>
      <c r="EO69" s="118"/>
      <c r="EP69" s="227">
        <f>AF69*60</f>
        <v>19410</v>
      </c>
      <c r="EQ69" s="228">
        <v>0</v>
      </c>
      <c r="ER69" s="229" t="str">
        <f>B69</f>
        <v>L-20</v>
      </c>
      <c r="ES69" s="160" t="str">
        <f t="shared" si="55"/>
        <v>Hema</v>
      </c>
      <c r="ET69" s="160" t="str">
        <f t="shared" si="65"/>
        <v>307410 Table Tee</v>
      </c>
      <c r="EU69" s="162">
        <v>0</v>
      </c>
      <c r="EV69" s="162">
        <v>0</v>
      </c>
      <c r="EW69" s="230">
        <f>(BO69/EX69)/60</f>
        <v>1.0394871794871809</v>
      </c>
      <c r="EX69" s="231">
        <f>L69+M69</f>
        <v>26</v>
      </c>
      <c r="EY69" s="599">
        <f>EX69*EW69</f>
        <v>27.026666666666706</v>
      </c>
    </row>
    <row r="70" spans="1:155" s="357" customFormat="1" ht="27" hidden="1" customHeight="1" x14ac:dyDescent="0.55000000000000004">
      <c r="A70" s="590"/>
      <c r="B70" s="236" t="s">
        <v>211</v>
      </c>
      <c r="C70" s="411"/>
      <c r="D70" s="170"/>
      <c r="E70" s="566"/>
      <c r="F70" s="172"/>
      <c r="G70" s="173"/>
      <c r="H70" s="567">
        <v>8</v>
      </c>
      <c r="I70" s="568"/>
      <c r="J70" s="176"/>
      <c r="K70" s="176"/>
      <c r="L70" s="176"/>
      <c r="M70" s="569"/>
      <c r="N70" s="177" t="str">
        <f t="shared" si="51"/>
        <v/>
      </c>
      <c r="O70" s="237"/>
      <c r="P70" s="179" t="str">
        <f t="shared" si="41"/>
        <v/>
      </c>
      <c r="Q70" s="180"/>
      <c r="R70" s="180"/>
      <c r="S70" s="180"/>
      <c r="T70" s="180"/>
      <c r="U70" s="180"/>
      <c r="V70" s="180">
        <v>26</v>
      </c>
      <c r="W70" s="180"/>
      <c r="X70" s="180"/>
      <c r="Y70" s="180"/>
      <c r="Z70" s="180"/>
      <c r="AA70" s="180"/>
      <c r="AB70" s="180"/>
      <c r="AC70" s="238"/>
      <c r="AD70" s="591" t="str">
        <f t="shared" si="52"/>
        <v/>
      </c>
      <c r="AE70" s="591">
        <f t="shared" si="53"/>
        <v>0</v>
      </c>
      <c r="AF70" s="240"/>
      <c r="AG70" s="185"/>
      <c r="AH70" s="359"/>
      <c r="AI70" s="574">
        <f t="shared" si="54"/>
        <v>0</v>
      </c>
      <c r="AJ70" s="575" t="str">
        <f t="shared" si="43"/>
        <v/>
      </c>
      <c r="AK70" s="188"/>
      <c r="AL70" s="576" t="str">
        <f t="shared" si="44"/>
        <v/>
      </c>
      <c r="AM70" s="577" t="str">
        <f t="shared" si="45"/>
        <v/>
      </c>
      <c r="AN70" s="191"/>
      <c r="AO70" s="578"/>
      <c r="AP70" s="578"/>
      <c r="AQ70" s="636">
        <f t="shared" si="46"/>
        <v>0</v>
      </c>
      <c r="AR70" s="244"/>
      <c r="AS70" s="581" t="str">
        <f t="shared" si="47"/>
        <v/>
      </c>
      <c r="AT70" s="582" t="str">
        <f t="shared" si="48"/>
        <v/>
      </c>
      <c r="AU70" s="245"/>
      <c r="AV70" s="197" t="s">
        <v>212</v>
      </c>
      <c r="AW70" s="191"/>
      <c r="AX70" s="198"/>
      <c r="AY70" s="246"/>
      <c r="AZ70" s="594"/>
      <c r="BA70" s="248"/>
      <c r="BB70" s="248"/>
      <c r="BC70" s="248"/>
      <c r="BD70" s="249"/>
      <c r="BE70" s="250"/>
      <c r="BF70" s="197"/>
      <c r="BG70" s="191"/>
      <c r="BH70" s="198"/>
      <c r="BI70" s="198"/>
      <c r="BJ70" s="198"/>
      <c r="BK70" s="607"/>
      <c r="BL70" s="422"/>
      <c r="BM70" s="252"/>
      <c r="BN70" s="253"/>
      <c r="BO70" s="254"/>
      <c r="BP70" s="255"/>
      <c r="BQ70" s="255"/>
      <c r="BR70" s="256" t="b">
        <f t="shared" si="49"/>
        <v>0</v>
      </c>
      <c r="BS70" s="257">
        <f t="shared" si="50"/>
        <v>0</v>
      </c>
      <c r="BT70" s="258" t="str">
        <f t="shared" si="59"/>
        <v/>
      </c>
      <c r="BU70" s="673"/>
      <c r="BV70" s="673"/>
      <c r="BW70" s="673"/>
      <c r="BX70" s="673"/>
      <c r="BY70" s="673"/>
      <c r="BZ70" s="673"/>
      <c r="CA70" s="673"/>
      <c r="CB70" s="673"/>
      <c r="CC70" s="673"/>
      <c r="CD70" s="673"/>
      <c r="CE70" s="673"/>
      <c r="CF70" s="673"/>
      <c r="CG70" s="673"/>
      <c r="CH70" s="673"/>
      <c r="CI70" s="673"/>
      <c r="CJ70" s="673"/>
      <c r="CK70" s="673"/>
      <c r="CL70" s="673"/>
      <c r="CM70" s="673"/>
      <c r="CN70" s="673"/>
      <c r="CO70" s="673"/>
      <c r="CP70" s="673"/>
      <c r="CQ70" s="673"/>
      <c r="CR70" s="673"/>
      <c r="CS70" s="673"/>
      <c r="CT70" s="673"/>
      <c r="CU70" s="673"/>
      <c r="CV70" s="673"/>
      <c r="CW70" s="673"/>
      <c r="CX70" s="673"/>
      <c r="CY70" s="673"/>
      <c r="CZ70" s="673"/>
      <c r="DA70" s="673"/>
      <c r="DB70" s="673"/>
      <c r="DC70" s="673"/>
      <c r="DD70" s="673"/>
      <c r="DE70" s="673"/>
      <c r="DF70" s="673"/>
      <c r="DG70" s="673"/>
      <c r="DH70" s="673"/>
      <c r="DI70" s="673"/>
      <c r="DJ70" s="673"/>
      <c r="DK70" s="673"/>
      <c r="DL70" s="673"/>
      <c r="DM70" s="673"/>
      <c r="DN70" s="673"/>
      <c r="DO70" s="673"/>
      <c r="DP70" s="673"/>
      <c r="DQ70" s="673"/>
      <c r="DR70" s="673"/>
      <c r="DS70" s="673"/>
      <c r="DT70" s="673"/>
      <c r="DU70" s="673"/>
      <c r="DV70" s="673"/>
      <c r="DW70" s="435"/>
      <c r="DX70" s="435"/>
      <c r="DY70" s="435"/>
      <c r="DZ70" s="435"/>
      <c r="EA70" s="435"/>
      <c r="EB70" s="435"/>
      <c r="EC70" s="676"/>
      <c r="ED70" s="676"/>
      <c r="EE70" s="677"/>
      <c r="EF70" s="314" t="s">
        <v>31</v>
      </c>
      <c r="EG70" s="275">
        <f t="shared" si="69"/>
        <v>0.77294665649096039</v>
      </c>
      <c r="EH70" s="680">
        <f>SUM(EH8:EH69)</f>
        <v>63980.135909212877</v>
      </c>
      <c r="EI70" s="681">
        <f>SUM(EI8:EI69)</f>
        <v>7342.8000000000011</v>
      </c>
      <c r="EJ70" s="639">
        <f>SUM(EJ8:EJ69)</f>
        <v>5693.1236666666655</v>
      </c>
      <c r="EK70" s="639">
        <f>SUM(EK8:EK69)</f>
        <v>9499.75</v>
      </c>
      <c r="EL70" s="639">
        <f>SUM(EL8:EL69)</f>
        <v>50420</v>
      </c>
      <c r="EM70" s="280">
        <f t="shared" si="74"/>
        <v>0.59929194627928795</v>
      </c>
      <c r="EN70" s="316"/>
      <c r="EO70" s="316"/>
      <c r="EP70" s="352"/>
      <c r="EQ70" s="353"/>
      <c r="ER70" s="311"/>
      <c r="ES70" s="319">
        <f t="shared" si="55"/>
        <v>0</v>
      </c>
      <c r="ET70" s="319">
        <f t="shared" si="65"/>
        <v>0</v>
      </c>
      <c r="EU70" s="320">
        <v>0</v>
      </c>
      <c r="EV70" s="320">
        <v>0</v>
      </c>
      <c r="EW70" s="354"/>
      <c r="EX70" s="355"/>
      <c r="EY70" s="625"/>
    </row>
    <row r="71" spans="1:155" s="357" customFormat="1" ht="27" hidden="1" customHeight="1" x14ac:dyDescent="0.55000000000000004">
      <c r="A71" s="590"/>
      <c r="B71" s="289" t="s">
        <v>211</v>
      </c>
      <c r="C71" s="411"/>
      <c r="D71" s="170"/>
      <c r="E71" s="566"/>
      <c r="F71" s="172"/>
      <c r="G71" s="173"/>
      <c r="H71" s="567">
        <v>8</v>
      </c>
      <c r="I71" s="568"/>
      <c r="J71" s="176"/>
      <c r="K71" s="176"/>
      <c r="L71" s="176"/>
      <c r="M71" s="569"/>
      <c r="N71" s="177" t="str">
        <f t="shared" si="51"/>
        <v/>
      </c>
      <c r="O71" s="290"/>
      <c r="P71" s="179" t="str">
        <f t="shared" si="41"/>
        <v/>
      </c>
      <c r="Q71" s="291"/>
      <c r="R71" s="291">
        <f t="shared" ref="R71:AB71" si="79">IF($Q$7&gt;0,(Q69-Q70))</f>
        <v>26</v>
      </c>
      <c r="S71" s="291">
        <f t="shared" si="79"/>
        <v>26</v>
      </c>
      <c r="T71" s="291">
        <f t="shared" si="79"/>
        <v>26</v>
      </c>
      <c r="U71" s="291">
        <f t="shared" si="79"/>
        <v>26</v>
      </c>
      <c r="V71" s="291">
        <f t="shared" si="79"/>
        <v>26</v>
      </c>
      <c r="W71" s="291">
        <f t="shared" si="79"/>
        <v>0</v>
      </c>
      <c r="X71" s="291">
        <f t="shared" si="79"/>
        <v>0</v>
      </c>
      <c r="Y71" s="291">
        <f t="shared" si="79"/>
        <v>0</v>
      </c>
      <c r="Z71" s="291">
        <f t="shared" si="79"/>
        <v>0</v>
      </c>
      <c r="AA71" s="291">
        <f t="shared" si="79"/>
        <v>0</v>
      </c>
      <c r="AB71" s="291">
        <f t="shared" si="79"/>
        <v>0</v>
      </c>
      <c r="AC71" s="292"/>
      <c r="AD71" s="591" t="str">
        <f t="shared" si="52"/>
        <v/>
      </c>
      <c r="AE71" s="591">
        <f t="shared" si="53"/>
        <v>0</v>
      </c>
      <c r="AF71" s="293"/>
      <c r="AG71" s="185"/>
      <c r="AH71" s="359"/>
      <c r="AI71" s="574">
        <f t="shared" si="54"/>
        <v>0</v>
      </c>
      <c r="AJ71" s="575" t="str">
        <f t="shared" si="43"/>
        <v/>
      </c>
      <c r="AK71" s="188"/>
      <c r="AL71" s="576" t="str">
        <f t="shared" si="44"/>
        <v/>
      </c>
      <c r="AM71" s="577" t="str">
        <f t="shared" si="45"/>
        <v/>
      </c>
      <c r="AN71" s="191"/>
      <c r="AO71" s="600"/>
      <c r="AP71" s="678"/>
      <c r="AQ71" s="636">
        <f t="shared" si="46"/>
        <v>0</v>
      </c>
      <c r="AR71" s="294"/>
      <c r="AS71" s="581" t="str">
        <f t="shared" si="47"/>
        <v/>
      </c>
      <c r="AT71" s="582" t="str">
        <f t="shared" si="48"/>
        <v/>
      </c>
      <c r="AU71" s="297"/>
      <c r="AV71" s="197" t="s">
        <v>212</v>
      </c>
      <c r="AW71" s="191"/>
      <c r="AX71" s="198"/>
      <c r="AY71" s="246"/>
      <c r="AZ71" s="594"/>
      <c r="BA71" s="248"/>
      <c r="BB71" s="248"/>
      <c r="BC71" s="248"/>
      <c r="BD71" s="249"/>
      <c r="BE71" s="250"/>
      <c r="BF71" s="197"/>
      <c r="BG71" s="191"/>
      <c r="BH71" s="198"/>
      <c r="BI71" s="198"/>
      <c r="BJ71" s="198"/>
      <c r="BK71" s="607"/>
      <c r="BL71" s="672"/>
      <c r="BM71" s="298"/>
      <c r="BN71" s="299"/>
      <c r="BO71" s="300"/>
      <c r="BP71" s="301"/>
      <c r="BQ71" s="301"/>
      <c r="BR71" s="256" t="b">
        <f t="shared" si="49"/>
        <v>0</v>
      </c>
      <c r="BS71" s="257">
        <f t="shared" si="50"/>
        <v>0</v>
      </c>
      <c r="BT71" s="258" t="str">
        <f t="shared" si="59"/>
        <v/>
      </c>
      <c r="BU71" s="259"/>
      <c r="BV71" s="259"/>
      <c r="BW71" s="673"/>
      <c r="BX71" s="673"/>
      <c r="BY71" s="673"/>
      <c r="BZ71" s="259"/>
      <c r="CA71" s="259"/>
      <c r="CB71" s="259"/>
      <c r="CC71" s="259"/>
      <c r="CD71" s="259"/>
      <c r="CE71" s="259"/>
      <c r="CF71" s="259"/>
      <c r="CG71" s="259"/>
      <c r="CH71" s="259"/>
      <c r="CI71" s="259"/>
      <c r="CJ71" s="259"/>
      <c r="CK71" s="259"/>
      <c r="CL71" s="259"/>
      <c r="CM71" s="259"/>
      <c r="CN71" s="259"/>
      <c r="CO71" s="259"/>
      <c r="CP71" s="259"/>
      <c r="CQ71" s="259"/>
      <c r="CR71" s="259"/>
      <c r="CS71" s="259"/>
      <c r="CT71" s="259"/>
      <c r="CU71" s="259"/>
      <c r="CV71" s="259"/>
      <c r="CW71" s="259"/>
      <c r="CX71" s="259"/>
      <c r="CY71" s="259"/>
      <c r="CZ71" s="259"/>
      <c r="DA71" s="259"/>
      <c r="DB71" s="259"/>
      <c r="DC71" s="259"/>
      <c r="DD71" s="259"/>
      <c r="DE71" s="259"/>
      <c r="DF71" s="259"/>
      <c r="DG71" s="259"/>
      <c r="DH71" s="259"/>
      <c r="DI71" s="259"/>
      <c r="DJ71" s="259"/>
      <c r="DK71" s="259"/>
      <c r="DL71" s="259"/>
      <c r="DM71" s="259"/>
      <c r="DN71" s="259"/>
      <c r="DO71" s="259"/>
      <c r="DP71" s="259"/>
      <c r="DQ71" s="259"/>
      <c r="DR71" s="259"/>
      <c r="DS71" s="259"/>
      <c r="DT71" s="259"/>
      <c r="DU71" s="259"/>
      <c r="DV71" s="259"/>
      <c r="DW71" s="409"/>
      <c r="DX71" s="409"/>
      <c r="DY71" s="409"/>
      <c r="DZ71" s="409"/>
      <c r="EA71" s="409"/>
      <c r="EB71" s="409"/>
      <c r="EC71" s="288"/>
      <c r="ED71" s="288"/>
      <c r="EE71" s="654"/>
      <c r="EF71" s="676"/>
      <c r="EG71" s="670"/>
      <c r="EH71" s="670"/>
      <c r="EI71" s="668"/>
      <c r="EJ71" s="668"/>
      <c r="EK71" s="668"/>
      <c r="EL71" s="668"/>
      <c r="EM71" s="670"/>
      <c r="EN71" s="316"/>
      <c r="EO71" s="316"/>
      <c r="EP71" s="317"/>
      <c r="EQ71" s="318"/>
      <c r="ER71" s="311"/>
      <c r="ES71" s="319">
        <f t="shared" si="55"/>
        <v>0</v>
      </c>
      <c r="ET71" s="319">
        <f t="shared" si="65"/>
        <v>0</v>
      </c>
      <c r="EU71" s="320">
        <v>0</v>
      </c>
      <c r="EV71" s="320">
        <v>0</v>
      </c>
      <c r="EW71" s="321"/>
      <c r="EX71" s="322"/>
      <c r="EY71" s="605"/>
    </row>
    <row r="72" spans="1:155" s="332" customFormat="1" ht="27" hidden="1" customHeight="1" x14ac:dyDescent="0.6">
      <c r="A72" s="590"/>
      <c r="B72" s="168"/>
      <c r="C72" s="169"/>
      <c r="D72" s="483"/>
      <c r="E72" s="682"/>
      <c r="F72" s="172"/>
      <c r="G72" s="173"/>
      <c r="H72" s="174">
        <v>8</v>
      </c>
      <c r="I72" s="568"/>
      <c r="J72" s="176"/>
      <c r="K72" s="176"/>
      <c r="L72" s="176"/>
      <c r="M72" s="569"/>
      <c r="N72" s="177" t="str">
        <f t="shared" si="51"/>
        <v/>
      </c>
      <c r="O72" s="178"/>
      <c r="P72" s="179" t="str">
        <f t="shared" si="41"/>
        <v/>
      </c>
      <c r="Q72" s="180">
        <f>L72+M72</f>
        <v>0</v>
      </c>
      <c r="R72" s="180">
        <f t="shared" ref="R72:AB72" si="80">R74</f>
        <v>0</v>
      </c>
      <c r="S72" s="180">
        <f t="shared" si="80"/>
        <v>0</v>
      </c>
      <c r="T72" s="181">
        <f t="shared" si="80"/>
        <v>0</v>
      </c>
      <c r="U72" s="180">
        <f t="shared" si="80"/>
        <v>0</v>
      </c>
      <c r="V72" s="181">
        <f t="shared" si="80"/>
        <v>0</v>
      </c>
      <c r="W72" s="180">
        <f t="shared" si="80"/>
        <v>0</v>
      </c>
      <c r="X72" s="180">
        <f t="shared" si="80"/>
        <v>0</v>
      </c>
      <c r="Y72" s="180">
        <f t="shared" si="80"/>
        <v>0</v>
      </c>
      <c r="Z72" s="180">
        <f t="shared" si="80"/>
        <v>0</v>
      </c>
      <c r="AA72" s="180">
        <f t="shared" si="80"/>
        <v>0</v>
      </c>
      <c r="AB72" s="180">
        <f t="shared" si="80"/>
        <v>0</v>
      </c>
      <c r="AC72" s="423" t="str">
        <f>IF(E72="","",(Q72*8)+($Q$5-8)*Q72+($R$5-$Q$5)*R72+($S$5-$R$5)*S72+($T$5-$S$5)*T72+($U$5-$T$5)*U72+($V$5-$U$5)*V72+($W$5-$V$5)*W72+($X$5-$W$5)*X72+($Y$5-$X$5)*Y72+($Z$5-$Y$5)*Z72+($AA$5-$Z$5)*AA72+($AB$5-$AA$5)*AB72)</f>
        <v/>
      </c>
      <c r="AD72" s="572" t="str">
        <f t="shared" si="52"/>
        <v/>
      </c>
      <c r="AE72" s="572">
        <f t="shared" si="53"/>
        <v>0</v>
      </c>
      <c r="AF72" s="184">
        <f>AE72+AE73+AE74</f>
        <v>0</v>
      </c>
      <c r="AG72" s="185"/>
      <c r="AH72" s="359"/>
      <c r="AI72" s="574">
        <f t="shared" si="54"/>
        <v>0</v>
      </c>
      <c r="AJ72" s="575" t="str">
        <f t="shared" si="43"/>
        <v/>
      </c>
      <c r="AK72" s="188"/>
      <c r="AL72" s="576" t="str">
        <f t="shared" si="44"/>
        <v/>
      </c>
      <c r="AM72" s="577" t="str">
        <f t="shared" si="45"/>
        <v/>
      </c>
      <c r="AN72" s="664"/>
      <c r="AO72" s="578"/>
      <c r="AP72" s="578"/>
      <c r="AQ72" s="579">
        <f t="shared" si="46"/>
        <v>0</v>
      </c>
      <c r="AR72" s="193">
        <f>AQ72+AQ73+AQ74</f>
        <v>0</v>
      </c>
      <c r="AS72" s="581" t="str">
        <f t="shared" si="47"/>
        <v/>
      </c>
      <c r="AT72" s="582" t="str">
        <f t="shared" si="48"/>
        <v/>
      </c>
      <c r="AU72" s="196" t="e">
        <f>AR72/AF72</f>
        <v>#DIV/0!</v>
      </c>
      <c r="AV72" s="197"/>
      <c r="AW72" s="664"/>
      <c r="AX72" s="198"/>
      <c r="AY72" s="246"/>
      <c r="AZ72" s="594"/>
      <c r="BA72" s="248"/>
      <c r="BB72" s="248"/>
      <c r="BC72" s="248"/>
      <c r="BD72" s="249"/>
      <c r="BE72" s="250"/>
      <c r="BF72" s="197"/>
      <c r="BG72" s="191"/>
      <c r="BH72" s="198"/>
      <c r="BI72" s="198"/>
      <c r="BJ72" s="198"/>
      <c r="BK72" s="587"/>
      <c r="BL72" s="655"/>
      <c r="BM72" s="206"/>
      <c r="BN72" s="207"/>
      <c r="BO72" s="208">
        <f>BP72-BQ72</f>
        <v>0</v>
      </c>
      <c r="BP72" s="209">
        <f>(((BR72+BR73+BR74))-(EQ72))</f>
        <v>0</v>
      </c>
      <c r="BQ72" s="209">
        <f>(BS72+BS73+BS74)</f>
        <v>0</v>
      </c>
      <c r="BR72" s="210" t="b">
        <f t="shared" si="49"/>
        <v>0</v>
      </c>
      <c r="BS72" s="211">
        <f t="shared" si="50"/>
        <v>0</v>
      </c>
      <c r="BT72" s="212" t="str">
        <f t="shared" si="59"/>
        <v/>
      </c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  <c r="CU72" s="213"/>
      <c r="CV72" s="213"/>
      <c r="CW72" s="213"/>
      <c r="CX72" s="213"/>
      <c r="CY72" s="213"/>
      <c r="CZ72" s="213"/>
      <c r="DA72" s="213"/>
      <c r="DB72" s="213"/>
      <c r="DC72" s="213"/>
      <c r="DD72" s="213"/>
      <c r="DE72" s="213"/>
      <c r="DF72" s="213"/>
      <c r="DG72" s="213"/>
      <c r="DH72" s="213"/>
      <c r="DI72" s="213"/>
      <c r="DJ72" s="213"/>
      <c r="DK72" s="213"/>
      <c r="DL72" s="213"/>
      <c r="DM72" s="213"/>
      <c r="DN72" s="213"/>
      <c r="DO72" s="213"/>
      <c r="DP72" s="213"/>
      <c r="DQ72" s="213"/>
      <c r="DR72" s="213"/>
      <c r="DS72" s="213"/>
      <c r="DT72" s="213"/>
      <c r="DU72" s="213"/>
      <c r="DV72" s="213"/>
      <c r="DW72" s="683"/>
      <c r="DX72" s="683"/>
      <c r="DY72" s="683"/>
      <c r="DZ72" s="683"/>
      <c r="EA72" s="683"/>
      <c r="EB72" s="683"/>
      <c r="EC72" s="684"/>
      <c r="ED72" s="684"/>
      <c r="EE72" s="656"/>
      <c r="EF72" s="647"/>
      <c r="EG72" s="642"/>
      <c r="EH72" s="642"/>
      <c r="EI72" s="327"/>
      <c r="EJ72" s="327"/>
      <c r="EK72" s="327"/>
      <c r="EL72" s="327"/>
      <c r="EM72" s="642"/>
      <c r="EN72" s="119"/>
      <c r="EO72" s="406"/>
      <c r="EP72" s="458">
        <f>AF72*60</f>
        <v>0</v>
      </c>
      <c r="EQ72" s="459">
        <v>0</v>
      </c>
      <c r="ER72" s="396">
        <f>B72</f>
        <v>0</v>
      </c>
      <c r="ES72" s="407">
        <f t="shared" si="55"/>
        <v>0</v>
      </c>
      <c r="ET72" s="407">
        <f t="shared" si="65"/>
        <v>0</v>
      </c>
      <c r="EU72" s="408">
        <v>0</v>
      </c>
      <c r="EV72" s="408">
        <v>0</v>
      </c>
      <c r="EW72" s="460" t="e">
        <f>(BO72/EX72)/60</f>
        <v>#DIV/0!</v>
      </c>
      <c r="EX72" s="461">
        <f>L72+M72</f>
        <v>0</v>
      </c>
      <c r="EY72" s="685" t="e">
        <f>EX72*EW72</f>
        <v>#DIV/0!</v>
      </c>
    </row>
    <row r="73" spans="1:155" s="357" customFormat="1" ht="27" hidden="1" customHeight="1" x14ac:dyDescent="0.55000000000000004">
      <c r="A73" s="590"/>
      <c r="B73" s="236"/>
      <c r="C73" s="169"/>
      <c r="D73" s="483"/>
      <c r="E73" s="566"/>
      <c r="F73" s="172"/>
      <c r="G73" s="173"/>
      <c r="H73" s="567">
        <v>8</v>
      </c>
      <c r="I73" s="568"/>
      <c r="J73" s="176"/>
      <c r="K73" s="176"/>
      <c r="L73" s="176"/>
      <c r="M73" s="569"/>
      <c r="N73" s="177" t="str">
        <f t="shared" si="51"/>
        <v/>
      </c>
      <c r="O73" s="237"/>
      <c r="P73" s="179" t="str">
        <f t="shared" si="41"/>
        <v/>
      </c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424"/>
      <c r="AD73" s="591" t="str">
        <f t="shared" si="52"/>
        <v/>
      </c>
      <c r="AE73" s="591">
        <f t="shared" si="53"/>
        <v>0</v>
      </c>
      <c r="AF73" s="240"/>
      <c r="AG73" s="185"/>
      <c r="AH73" s="359"/>
      <c r="AI73" s="574">
        <f t="shared" si="54"/>
        <v>0</v>
      </c>
      <c r="AJ73" s="575" t="str">
        <f t="shared" si="43"/>
        <v/>
      </c>
      <c r="AK73" s="188"/>
      <c r="AL73" s="576" t="str">
        <f t="shared" si="44"/>
        <v/>
      </c>
      <c r="AM73" s="577" t="str">
        <f t="shared" si="45"/>
        <v/>
      </c>
      <c r="AN73" s="664"/>
      <c r="AO73" s="578"/>
      <c r="AP73" s="578"/>
      <c r="AQ73" s="636">
        <f t="shared" si="46"/>
        <v>0</v>
      </c>
      <c r="AR73" s="244"/>
      <c r="AS73" s="581" t="str">
        <f t="shared" si="47"/>
        <v/>
      </c>
      <c r="AT73" s="582" t="str">
        <f t="shared" si="48"/>
        <v/>
      </c>
      <c r="AU73" s="245"/>
      <c r="AV73" s="197"/>
      <c r="AW73" s="664"/>
      <c r="AX73" s="198"/>
      <c r="AY73" s="246"/>
      <c r="AZ73" s="594"/>
      <c r="BA73" s="248"/>
      <c r="BB73" s="248"/>
      <c r="BC73" s="248"/>
      <c r="BD73" s="249"/>
      <c r="BE73" s="250"/>
      <c r="BF73" s="197"/>
      <c r="BG73" s="191"/>
      <c r="BH73" s="198"/>
      <c r="BI73" s="198"/>
      <c r="BJ73" s="198"/>
      <c r="BK73" s="587"/>
      <c r="BL73" s="422"/>
      <c r="BM73" s="252"/>
      <c r="BN73" s="253"/>
      <c r="BO73" s="254"/>
      <c r="BP73" s="255"/>
      <c r="BQ73" s="255"/>
      <c r="BR73" s="256" t="b">
        <f t="shared" si="49"/>
        <v>0</v>
      </c>
      <c r="BS73" s="257">
        <f t="shared" si="50"/>
        <v>0</v>
      </c>
      <c r="BT73" s="258" t="str">
        <f t="shared" si="59"/>
        <v/>
      </c>
      <c r="BU73" s="673"/>
      <c r="BV73" s="673"/>
      <c r="BW73" s="673"/>
      <c r="BX73" s="673"/>
      <c r="BY73" s="673"/>
      <c r="BZ73" s="673"/>
      <c r="CA73" s="673"/>
      <c r="CB73" s="673"/>
      <c r="CC73" s="673"/>
      <c r="CD73" s="673"/>
      <c r="CE73" s="673"/>
      <c r="CF73" s="673"/>
      <c r="CG73" s="673"/>
      <c r="CH73" s="673"/>
      <c r="CI73" s="673"/>
      <c r="CJ73" s="673"/>
      <c r="CK73" s="673"/>
      <c r="CL73" s="673"/>
      <c r="CM73" s="673"/>
      <c r="CN73" s="673"/>
      <c r="CO73" s="673"/>
      <c r="CP73" s="673"/>
      <c r="CQ73" s="673"/>
      <c r="CR73" s="673"/>
      <c r="CS73" s="673"/>
      <c r="CT73" s="673"/>
      <c r="CU73" s="673"/>
      <c r="CV73" s="673"/>
      <c r="CW73" s="673"/>
      <c r="CX73" s="673"/>
      <c r="CY73" s="673"/>
      <c r="CZ73" s="673"/>
      <c r="DA73" s="673"/>
      <c r="DB73" s="673"/>
      <c r="DC73" s="673"/>
      <c r="DD73" s="673"/>
      <c r="DE73" s="673"/>
      <c r="DF73" s="673"/>
      <c r="DG73" s="673"/>
      <c r="DH73" s="673"/>
      <c r="DI73" s="673"/>
      <c r="DJ73" s="673"/>
      <c r="DK73" s="673"/>
      <c r="DL73" s="673"/>
      <c r="DM73" s="673"/>
      <c r="DN73" s="673"/>
      <c r="DO73" s="673"/>
      <c r="DP73" s="673"/>
      <c r="DQ73" s="673"/>
      <c r="DR73" s="673"/>
      <c r="DS73" s="673"/>
      <c r="DT73" s="673"/>
      <c r="DU73" s="673"/>
      <c r="DV73" s="673"/>
      <c r="DW73" s="435"/>
      <c r="DX73" s="435"/>
      <c r="DY73" s="435"/>
      <c r="DZ73" s="435"/>
      <c r="EA73" s="435"/>
      <c r="EB73" s="435"/>
      <c r="EC73" s="676"/>
      <c r="ED73" s="676"/>
      <c r="EE73" s="677"/>
      <c r="EF73" s="288"/>
      <c r="EG73" s="223"/>
      <c r="EH73" s="223"/>
      <c r="EI73" s="222"/>
      <c r="EJ73" s="222"/>
      <c r="EK73" s="222"/>
      <c r="EL73" s="222"/>
      <c r="EM73" s="223"/>
      <c r="EN73" s="316"/>
      <c r="EO73" s="316"/>
      <c r="EP73" s="352"/>
      <c r="EQ73" s="353"/>
      <c r="ER73" s="311"/>
      <c r="ES73" s="319">
        <f t="shared" si="55"/>
        <v>0</v>
      </c>
      <c r="ET73" s="319">
        <f t="shared" si="65"/>
        <v>0</v>
      </c>
      <c r="EU73" s="320">
        <v>0</v>
      </c>
      <c r="EV73" s="320">
        <v>0</v>
      </c>
      <c r="EW73" s="354"/>
      <c r="EX73" s="355"/>
      <c r="EY73" s="625"/>
    </row>
    <row r="74" spans="1:155" s="357" customFormat="1" ht="27" hidden="1" customHeight="1" x14ac:dyDescent="0.55000000000000004">
      <c r="A74" s="590"/>
      <c r="B74" s="289"/>
      <c r="C74" s="169"/>
      <c r="D74" s="483"/>
      <c r="E74" s="682"/>
      <c r="F74" s="172"/>
      <c r="G74" s="173"/>
      <c r="H74" s="567">
        <v>8</v>
      </c>
      <c r="I74" s="568"/>
      <c r="J74" s="176"/>
      <c r="K74" s="176"/>
      <c r="L74" s="176"/>
      <c r="M74" s="569"/>
      <c r="N74" s="177" t="str">
        <f t="shared" si="51"/>
        <v/>
      </c>
      <c r="O74" s="290"/>
      <c r="P74" s="179" t="str">
        <f t="shared" si="41"/>
        <v/>
      </c>
      <c r="Q74" s="291"/>
      <c r="R74" s="291">
        <f t="shared" ref="R74:AB74" si="81">IF($Q$7&gt;0,(Q72-Q73))</f>
        <v>0</v>
      </c>
      <c r="S74" s="291">
        <f t="shared" si="81"/>
        <v>0</v>
      </c>
      <c r="T74" s="291">
        <f t="shared" si="81"/>
        <v>0</v>
      </c>
      <c r="U74" s="291">
        <f t="shared" si="81"/>
        <v>0</v>
      </c>
      <c r="V74" s="291">
        <f t="shared" si="81"/>
        <v>0</v>
      </c>
      <c r="W74" s="291">
        <f t="shared" si="81"/>
        <v>0</v>
      </c>
      <c r="X74" s="291">
        <f t="shared" si="81"/>
        <v>0</v>
      </c>
      <c r="Y74" s="291">
        <f t="shared" si="81"/>
        <v>0</v>
      </c>
      <c r="Z74" s="291">
        <f t="shared" si="81"/>
        <v>0</v>
      </c>
      <c r="AA74" s="291">
        <f t="shared" si="81"/>
        <v>0</v>
      </c>
      <c r="AB74" s="291">
        <f t="shared" si="81"/>
        <v>0</v>
      </c>
      <c r="AC74" s="426"/>
      <c r="AD74" s="591" t="str">
        <f t="shared" si="52"/>
        <v/>
      </c>
      <c r="AE74" s="591">
        <f t="shared" si="53"/>
        <v>0</v>
      </c>
      <c r="AF74" s="293"/>
      <c r="AG74" s="185"/>
      <c r="AH74" s="359"/>
      <c r="AI74" s="574">
        <f t="shared" si="54"/>
        <v>0</v>
      </c>
      <c r="AJ74" s="575" t="str">
        <f t="shared" si="43"/>
        <v/>
      </c>
      <c r="AK74" s="188"/>
      <c r="AL74" s="576" t="str">
        <f t="shared" si="44"/>
        <v/>
      </c>
      <c r="AM74" s="577" t="str">
        <f t="shared" si="45"/>
        <v/>
      </c>
      <c r="AN74" s="664"/>
      <c r="AO74" s="600"/>
      <c r="AP74" s="678"/>
      <c r="AQ74" s="636">
        <f t="shared" si="46"/>
        <v>0</v>
      </c>
      <c r="AR74" s="294"/>
      <c r="AS74" s="581" t="str">
        <f t="shared" si="47"/>
        <v/>
      </c>
      <c r="AT74" s="582" t="str">
        <f t="shared" si="48"/>
        <v/>
      </c>
      <c r="AU74" s="297"/>
      <c r="AV74" s="197"/>
      <c r="AW74" s="664"/>
      <c r="AX74" s="198"/>
      <c r="AY74" s="246"/>
      <c r="AZ74" s="594"/>
      <c r="BA74" s="248"/>
      <c r="BB74" s="248"/>
      <c r="BC74" s="248"/>
      <c r="BD74" s="249"/>
      <c r="BE74" s="250"/>
      <c r="BF74" s="197"/>
      <c r="BG74" s="191"/>
      <c r="BH74" s="198"/>
      <c r="BI74" s="198"/>
      <c r="BJ74" s="198"/>
      <c r="BK74" s="587"/>
      <c r="BL74" s="672"/>
      <c r="BM74" s="298"/>
      <c r="BN74" s="299"/>
      <c r="BO74" s="300"/>
      <c r="BP74" s="301"/>
      <c r="BQ74" s="301"/>
      <c r="BR74" s="256" t="b">
        <f t="shared" si="49"/>
        <v>0</v>
      </c>
      <c r="BS74" s="257">
        <f t="shared" si="50"/>
        <v>0</v>
      </c>
      <c r="BT74" s="258" t="str">
        <f t="shared" si="59"/>
        <v/>
      </c>
      <c r="BU74" s="259"/>
      <c r="BV74" s="259"/>
      <c r="BW74" s="673"/>
      <c r="BX74" s="673"/>
      <c r="BY74" s="673"/>
      <c r="BZ74" s="259"/>
      <c r="CA74" s="259"/>
      <c r="CB74" s="259"/>
      <c r="CC74" s="259"/>
      <c r="CD74" s="259"/>
      <c r="CE74" s="259"/>
      <c r="CF74" s="259"/>
      <c r="CG74" s="259"/>
      <c r="CH74" s="259"/>
      <c r="CI74" s="259"/>
      <c r="CJ74" s="259"/>
      <c r="CK74" s="259"/>
      <c r="CL74" s="259"/>
      <c r="CM74" s="259"/>
      <c r="CN74" s="259"/>
      <c r="CO74" s="259"/>
      <c r="CP74" s="259"/>
      <c r="CQ74" s="259"/>
      <c r="CR74" s="259"/>
      <c r="CS74" s="259"/>
      <c r="CT74" s="259"/>
      <c r="CU74" s="259"/>
      <c r="CV74" s="259"/>
      <c r="CW74" s="259"/>
      <c r="CX74" s="259"/>
      <c r="CY74" s="259"/>
      <c r="CZ74" s="259"/>
      <c r="DA74" s="259"/>
      <c r="DB74" s="259"/>
      <c r="DC74" s="259"/>
      <c r="DD74" s="259"/>
      <c r="DE74" s="259"/>
      <c r="DF74" s="259"/>
      <c r="DG74" s="259"/>
      <c r="DH74" s="259"/>
      <c r="DI74" s="259"/>
      <c r="DJ74" s="259"/>
      <c r="DK74" s="259"/>
      <c r="DL74" s="259"/>
      <c r="DM74" s="259"/>
      <c r="DN74" s="259"/>
      <c r="DO74" s="259"/>
      <c r="DP74" s="259"/>
      <c r="DQ74" s="259"/>
      <c r="DR74" s="259"/>
      <c r="DS74" s="259"/>
      <c r="DT74" s="259"/>
      <c r="DU74" s="259"/>
      <c r="DV74" s="259"/>
      <c r="DW74" s="409"/>
      <c r="DX74" s="409"/>
      <c r="DY74" s="409"/>
      <c r="DZ74" s="409"/>
      <c r="EA74" s="409"/>
      <c r="EB74" s="409"/>
      <c r="EC74" s="288"/>
      <c r="ED74" s="288"/>
      <c r="EE74" s="654"/>
      <c r="EF74" s="676"/>
      <c r="EG74" s="670"/>
      <c r="EH74" s="670"/>
      <c r="EI74" s="668"/>
      <c r="EJ74" s="668"/>
      <c r="EK74" s="668"/>
      <c r="EL74" s="668"/>
      <c r="EM74" s="670"/>
      <c r="EN74" s="316"/>
      <c r="EO74" s="316"/>
      <c r="EP74" s="317"/>
      <c r="EQ74" s="318"/>
      <c r="ER74" s="311"/>
      <c r="ES74" s="319">
        <f t="shared" si="55"/>
        <v>0</v>
      </c>
      <c r="ET74" s="319">
        <f t="shared" si="65"/>
        <v>0</v>
      </c>
      <c r="EU74" s="320">
        <v>0</v>
      </c>
      <c r="EV74" s="320">
        <v>0</v>
      </c>
      <c r="EW74" s="321"/>
      <c r="EX74" s="322"/>
      <c r="EY74" s="605"/>
    </row>
    <row r="75" spans="1:155" s="357" customFormat="1" ht="27" hidden="1" customHeight="1" x14ac:dyDescent="0.55000000000000004">
      <c r="A75" s="590"/>
      <c r="B75" s="168"/>
      <c r="C75" s="169"/>
      <c r="D75" s="483"/>
      <c r="E75" s="682"/>
      <c r="F75" s="640"/>
      <c r="G75" s="173"/>
      <c r="H75" s="567">
        <v>8</v>
      </c>
      <c r="I75" s="568"/>
      <c r="J75" s="176"/>
      <c r="K75" s="176"/>
      <c r="L75" s="176"/>
      <c r="M75" s="569"/>
      <c r="N75" s="177" t="str">
        <f t="shared" si="51"/>
        <v/>
      </c>
      <c r="O75" s="178"/>
      <c r="P75" s="179" t="str">
        <f t="shared" si="41"/>
        <v/>
      </c>
      <c r="Q75" s="180">
        <f>L75+M75</f>
        <v>0</v>
      </c>
      <c r="R75" s="180">
        <f t="shared" ref="R75:AB75" si="82">R77</f>
        <v>0</v>
      </c>
      <c r="S75" s="180">
        <f t="shared" si="82"/>
        <v>0</v>
      </c>
      <c r="T75" s="181">
        <f t="shared" si="82"/>
        <v>0</v>
      </c>
      <c r="U75" s="180">
        <f t="shared" si="82"/>
        <v>0</v>
      </c>
      <c r="V75" s="181">
        <f t="shared" si="82"/>
        <v>0</v>
      </c>
      <c r="W75" s="180">
        <f t="shared" si="82"/>
        <v>0</v>
      </c>
      <c r="X75" s="180">
        <f t="shared" si="82"/>
        <v>0</v>
      </c>
      <c r="Y75" s="180">
        <f t="shared" si="82"/>
        <v>0</v>
      </c>
      <c r="Z75" s="180">
        <f t="shared" si="82"/>
        <v>0</v>
      </c>
      <c r="AA75" s="180">
        <f t="shared" si="82"/>
        <v>0</v>
      </c>
      <c r="AB75" s="180">
        <f t="shared" si="82"/>
        <v>0</v>
      </c>
      <c r="AC75" s="423" t="str">
        <f>IF(E75="","",(Q75*8)+($Q$5-8)*Q75+($R$5-$Q$5)*R75+($S$5-$R$5)*S75+($T$5-$S$5)*T75+($U$5-$T$5)*U75+($V$5-$U$5)*V75+($W$5-$V$5)*W75+($X$5-$W$5)*X75+($Y$5-$X$5)*Y75+($Z$5-$Y$5)*Z75+($AA$5-$Z$5)*AA75+($AB$5-$AA$5)*AB75)</f>
        <v/>
      </c>
      <c r="AD75" s="591" t="str">
        <f t="shared" si="52"/>
        <v/>
      </c>
      <c r="AE75" s="591">
        <f t="shared" si="53"/>
        <v>0</v>
      </c>
      <c r="AF75" s="465">
        <f>AE75+AE76+AE77</f>
        <v>0</v>
      </c>
      <c r="AG75" s="185"/>
      <c r="AH75" s="359"/>
      <c r="AI75" s="574">
        <f t="shared" si="54"/>
        <v>0</v>
      </c>
      <c r="AJ75" s="575" t="str">
        <f t="shared" si="43"/>
        <v/>
      </c>
      <c r="AK75" s="188"/>
      <c r="AL75" s="576" t="str">
        <f t="shared" si="44"/>
        <v/>
      </c>
      <c r="AM75" s="577" t="str">
        <f t="shared" si="45"/>
        <v/>
      </c>
      <c r="AN75" s="191"/>
      <c r="AO75" s="578"/>
      <c r="AP75" s="578"/>
      <c r="AQ75" s="636">
        <f t="shared" si="46"/>
        <v>0</v>
      </c>
      <c r="AR75" s="466">
        <f>AQ75+AQ76+AQ77</f>
        <v>0</v>
      </c>
      <c r="AS75" s="581" t="str">
        <f t="shared" si="47"/>
        <v/>
      </c>
      <c r="AT75" s="582" t="str">
        <f t="shared" si="48"/>
        <v/>
      </c>
      <c r="AU75" s="467" t="e">
        <f>AR75/AF75</f>
        <v>#DIV/0!</v>
      </c>
      <c r="AV75" s="197"/>
      <c r="AW75" s="191"/>
      <c r="AX75" s="198"/>
      <c r="AY75" s="246"/>
      <c r="AZ75" s="594"/>
      <c r="BA75" s="248"/>
      <c r="BB75" s="248"/>
      <c r="BC75" s="248"/>
      <c r="BD75" s="249"/>
      <c r="BE75" s="250"/>
      <c r="BF75" s="197"/>
      <c r="BG75" s="191"/>
      <c r="BH75" s="198"/>
      <c r="BI75" s="198"/>
      <c r="BJ75" s="198"/>
      <c r="BK75" s="587"/>
      <c r="BL75" s="422"/>
      <c r="BM75" s="206"/>
      <c r="BN75" s="207"/>
      <c r="BO75" s="468">
        <f>BP75-BQ75</f>
        <v>0</v>
      </c>
      <c r="BP75" s="469">
        <f>(((BR75+BR76+BR77))-(EQ75))</f>
        <v>0</v>
      </c>
      <c r="BQ75" s="469">
        <f>(BS75+BS76+BS77)</f>
        <v>0</v>
      </c>
      <c r="BR75" s="256" t="b">
        <f t="shared" si="49"/>
        <v>0</v>
      </c>
      <c r="BS75" s="257">
        <f t="shared" si="50"/>
        <v>0</v>
      </c>
      <c r="BT75" s="258" t="str">
        <f t="shared" si="59"/>
        <v/>
      </c>
      <c r="BU75" s="259"/>
      <c r="BV75" s="259"/>
      <c r="BW75" s="259"/>
      <c r="BX75" s="259"/>
      <c r="BY75" s="259"/>
      <c r="BZ75" s="259"/>
      <c r="CA75" s="259"/>
      <c r="CB75" s="259"/>
      <c r="CC75" s="259"/>
      <c r="CD75" s="259"/>
      <c r="CE75" s="259"/>
      <c r="CF75" s="259"/>
      <c r="CG75" s="259"/>
      <c r="CH75" s="259"/>
      <c r="CI75" s="259"/>
      <c r="CJ75" s="259"/>
      <c r="CK75" s="259"/>
      <c r="CL75" s="259"/>
      <c r="CM75" s="259"/>
      <c r="CN75" s="259"/>
      <c r="CO75" s="259"/>
      <c r="CP75" s="259"/>
      <c r="CQ75" s="259"/>
      <c r="CR75" s="259"/>
      <c r="CS75" s="259"/>
      <c r="CT75" s="259"/>
      <c r="CU75" s="259"/>
      <c r="CV75" s="259"/>
      <c r="CW75" s="259"/>
      <c r="CX75" s="259"/>
      <c r="CY75" s="259"/>
      <c r="CZ75" s="259"/>
      <c r="DA75" s="259"/>
      <c r="DB75" s="259"/>
      <c r="DC75" s="259"/>
      <c r="DD75" s="259"/>
      <c r="DE75" s="259"/>
      <c r="DF75" s="259"/>
      <c r="DG75" s="259"/>
      <c r="DH75" s="259"/>
      <c r="DI75" s="259"/>
      <c r="DJ75" s="259"/>
      <c r="DK75" s="259"/>
      <c r="DL75" s="259"/>
      <c r="DM75" s="259"/>
      <c r="DN75" s="259"/>
      <c r="DO75" s="259"/>
      <c r="DP75" s="259"/>
      <c r="DQ75" s="259"/>
      <c r="DR75" s="259"/>
      <c r="DS75" s="259"/>
      <c r="DT75" s="259"/>
      <c r="DU75" s="259"/>
      <c r="DV75" s="259"/>
      <c r="DW75" s="409"/>
      <c r="DX75" s="409"/>
      <c r="DY75" s="409"/>
      <c r="DZ75" s="409"/>
      <c r="EA75" s="409"/>
      <c r="EB75" s="409"/>
      <c r="EC75" s="288"/>
      <c r="ED75" s="288"/>
      <c r="EE75" s="674"/>
      <c r="EG75" s="642"/>
      <c r="EH75" s="642"/>
      <c r="EI75" s="327"/>
      <c r="EJ75" s="327"/>
      <c r="EK75" s="327"/>
      <c r="EL75" s="327"/>
      <c r="EM75" s="642"/>
      <c r="EN75" s="316"/>
      <c r="EO75" s="316"/>
      <c r="EP75" s="470">
        <f>AF75*60</f>
        <v>0</v>
      </c>
      <c r="EQ75" s="471">
        <v>0</v>
      </c>
      <c r="ER75" s="311">
        <f>B75</f>
        <v>0</v>
      </c>
      <c r="ES75" s="319">
        <f t="shared" si="55"/>
        <v>0</v>
      </c>
      <c r="ET75" s="319">
        <f t="shared" si="65"/>
        <v>0</v>
      </c>
      <c r="EU75" s="320">
        <v>0</v>
      </c>
      <c r="EV75" s="320">
        <v>0</v>
      </c>
      <c r="EW75" s="472" t="e">
        <f>(BO75/EX75)/60</f>
        <v>#DIV/0!</v>
      </c>
      <c r="EX75" s="473">
        <f>L75+M75</f>
        <v>0</v>
      </c>
      <c r="EY75" s="675" t="e">
        <f>EX75*EW75</f>
        <v>#DIV/0!</v>
      </c>
    </row>
    <row r="76" spans="1:155" s="357" customFormat="1" ht="27" hidden="1" customHeight="1" x14ac:dyDescent="0.55000000000000004">
      <c r="A76" s="590"/>
      <c r="B76" s="236"/>
      <c r="C76" s="169"/>
      <c r="D76" s="483"/>
      <c r="E76" s="682"/>
      <c r="F76" s="640"/>
      <c r="G76" s="173"/>
      <c r="H76" s="567">
        <v>8</v>
      </c>
      <c r="I76" s="568"/>
      <c r="J76" s="176"/>
      <c r="K76" s="176"/>
      <c r="L76" s="176"/>
      <c r="M76" s="569"/>
      <c r="N76" s="177" t="str">
        <f t="shared" si="51"/>
        <v/>
      </c>
      <c r="O76" s="237"/>
      <c r="P76" s="179" t="str">
        <f t="shared" si="41"/>
        <v/>
      </c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424"/>
      <c r="AD76" s="591" t="str">
        <f t="shared" si="52"/>
        <v/>
      </c>
      <c r="AE76" s="591">
        <f t="shared" si="53"/>
        <v>0</v>
      </c>
      <c r="AF76" s="475"/>
      <c r="AG76" s="185"/>
      <c r="AH76" s="359"/>
      <c r="AI76" s="574">
        <f t="shared" si="54"/>
        <v>0</v>
      </c>
      <c r="AJ76" s="575" t="str">
        <f t="shared" si="43"/>
        <v/>
      </c>
      <c r="AK76" s="188"/>
      <c r="AL76" s="576" t="str">
        <f t="shared" si="44"/>
        <v/>
      </c>
      <c r="AM76" s="577" t="str">
        <f t="shared" si="45"/>
        <v/>
      </c>
      <c r="AN76" s="191"/>
      <c r="AO76" s="578"/>
      <c r="AP76" s="578"/>
      <c r="AQ76" s="636">
        <f t="shared" si="46"/>
        <v>0</v>
      </c>
      <c r="AR76" s="476"/>
      <c r="AS76" s="581" t="str">
        <f t="shared" si="47"/>
        <v/>
      </c>
      <c r="AT76" s="582" t="str">
        <f t="shared" si="48"/>
        <v/>
      </c>
      <c r="AU76" s="477"/>
      <c r="AV76" s="197"/>
      <c r="AW76" s="191"/>
      <c r="AX76" s="198"/>
      <c r="AY76" s="246"/>
      <c r="AZ76" s="594"/>
      <c r="BA76" s="248"/>
      <c r="BB76" s="248"/>
      <c r="BC76" s="248"/>
      <c r="BD76" s="249"/>
      <c r="BE76" s="250"/>
      <c r="BF76" s="197"/>
      <c r="BG76" s="191"/>
      <c r="BH76" s="198"/>
      <c r="BI76" s="198"/>
      <c r="BJ76" s="198"/>
      <c r="BK76" s="587"/>
      <c r="BL76" s="422"/>
      <c r="BM76" s="252"/>
      <c r="BN76" s="253"/>
      <c r="BO76" s="478"/>
      <c r="BP76" s="255"/>
      <c r="BQ76" s="255"/>
      <c r="BR76" s="256" t="b">
        <f t="shared" si="49"/>
        <v>0</v>
      </c>
      <c r="BS76" s="257">
        <f t="shared" si="50"/>
        <v>0</v>
      </c>
      <c r="BT76" s="258" t="str">
        <f t="shared" si="59"/>
        <v/>
      </c>
      <c r="BU76" s="673"/>
      <c r="BV76" s="673"/>
      <c r="BW76" s="673"/>
      <c r="BX76" s="673"/>
      <c r="BY76" s="673"/>
      <c r="BZ76" s="673"/>
      <c r="CA76" s="673"/>
      <c r="CB76" s="673"/>
      <c r="CC76" s="673"/>
      <c r="CD76" s="673"/>
      <c r="CE76" s="673"/>
      <c r="CF76" s="673"/>
      <c r="CG76" s="673"/>
      <c r="CH76" s="673"/>
      <c r="CI76" s="673"/>
      <c r="CJ76" s="673"/>
      <c r="CK76" s="673"/>
      <c r="CL76" s="673"/>
      <c r="CM76" s="673"/>
      <c r="CN76" s="673"/>
      <c r="CO76" s="673"/>
      <c r="CP76" s="673"/>
      <c r="CQ76" s="673"/>
      <c r="CR76" s="673"/>
      <c r="CS76" s="673"/>
      <c r="CT76" s="673"/>
      <c r="CU76" s="673"/>
      <c r="CV76" s="673"/>
      <c r="CW76" s="673"/>
      <c r="CX76" s="673"/>
      <c r="CY76" s="673"/>
      <c r="CZ76" s="673"/>
      <c r="DA76" s="673"/>
      <c r="DB76" s="673"/>
      <c r="DC76" s="673"/>
      <c r="DD76" s="673"/>
      <c r="DE76" s="673"/>
      <c r="DF76" s="673"/>
      <c r="DG76" s="673"/>
      <c r="DH76" s="673"/>
      <c r="DI76" s="673"/>
      <c r="DJ76" s="673"/>
      <c r="DK76" s="673"/>
      <c r="DL76" s="673"/>
      <c r="DM76" s="673"/>
      <c r="DN76" s="673"/>
      <c r="DO76" s="673"/>
      <c r="DP76" s="673"/>
      <c r="DQ76" s="673"/>
      <c r="DR76" s="673"/>
      <c r="DS76" s="673"/>
      <c r="DT76" s="673"/>
      <c r="DU76" s="673"/>
      <c r="DV76" s="673"/>
      <c r="DW76" s="435"/>
      <c r="DX76" s="435"/>
      <c r="DY76" s="435"/>
      <c r="DZ76" s="435"/>
      <c r="EA76" s="435"/>
      <c r="EB76" s="435"/>
      <c r="EC76" s="676"/>
      <c r="ED76" s="676"/>
      <c r="EE76" s="677"/>
      <c r="EF76" s="288"/>
      <c r="EG76" s="223"/>
      <c r="EH76" s="223"/>
      <c r="EI76" s="222"/>
      <c r="EJ76" s="222"/>
      <c r="EK76" s="222"/>
      <c r="EL76" s="222"/>
      <c r="EM76" s="223"/>
      <c r="EN76" s="316"/>
      <c r="EO76" s="316"/>
      <c r="EP76" s="352"/>
      <c r="EQ76" s="353"/>
      <c r="ER76" s="311"/>
      <c r="ES76" s="319">
        <f t="shared" si="55"/>
        <v>0</v>
      </c>
      <c r="ET76" s="319">
        <f t="shared" si="65"/>
        <v>0</v>
      </c>
      <c r="EU76" s="320">
        <v>0</v>
      </c>
      <c r="EV76" s="320">
        <v>0</v>
      </c>
      <c r="EW76" s="354"/>
      <c r="EX76" s="355"/>
      <c r="EY76" s="625"/>
    </row>
    <row r="77" spans="1:155" s="357" customFormat="1" ht="27" hidden="1" customHeight="1" x14ac:dyDescent="0.55000000000000004">
      <c r="A77" s="590"/>
      <c r="B77" s="289"/>
      <c r="C77" s="169"/>
      <c r="D77" s="483"/>
      <c r="E77" s="682"/>
      <c r="F77" s="640"/>
      <c r="G77" s="173"/>
      <c r="H77" s="567">
        <v>8</v>
      </c>
      <c r="I77" s="568"/>
      <c r="J77" s="176"/>
      <c r="K77" s="176"/>
      <c r="L77" s="176"/>
      <c r="M77" s="569"/>
      <c r="N77" s="177" t="str">
        <f t="shared" si="51"/>
        <v/>
      </c>
      <c r="O77" s="485"/>
      <c r="P77" s="686" t="str">
        <f t="shared" si="41"/>
        <v/>
      </c>
      <c r="Q77" s="291"/>
      <c r="R77" s="291">
        <f t="shared" ref="R77:AB77" si="83">IF($Q$7&gt;0,(Q75-Q76))</f>
        <v>0</v>
      </c>
      <c r="S77" s="291">
        <f t="shared" si="83"/>
        <v>0</v>
      </c>
      <c r="T77" s="291">
        <f t="shared" si="83"/>
        <v>0</v>
      </c>
      <c r="U77" s="291">
        <f t="shared" si="83"/>
        <v>0</v>
      </c>
      <c r="V77" s="291">
        <f t="shared" si="83"/>
        <v>0</v>
      </c>
      <c r="W77" s="291">
        <f t="shared" si="83"/>
        <v>0</v>
      </c>
      <c r="X77" s="291">
        <f t="shared" si="83"/>
        <v>0</v>
      </c>
      <c r="Y77" s="291">
        <f t="shared" si="83"/>
        <v>0</v>
      </c>
      <c r="Z77" s="291">
        <f t="shared" si="83"/>
        <v>0</v>
      </c>
      <c r="AA77" s="291">
        <f t="shared" si="83"/>
        <v>0</v>
      </c>
      <c r="AB77" s="291">
        <f t="shared" si="83"/>
        <v>0</v>
      </c>
      <c r="AC77" s="486"/>
      <c r="AD77" s="591" t="str">
        <f t="shared" si="52"/>
        <v/>
      </c>
      <c r="AE77" s="591">
        <f t="shared" si="53"/>
        <v>0</v>
      </c>
      <c r="AF77" s="487"/>
      <c r="AG77" s="185"/>
      <c r="AH77" s="359"/>
      <c r="AI77" s="574">
        <f t="shared" si="54"/>
        <v>0</v>
      </c>
      <c r="AJ77" s="575" t="str">
        <f t="shared" si="43"/>
        <v/>
      </c>
      <c r="AK77" s="188"/>
      <c r="AL77" s="576" t="str">
        <f t="shared" si="44"/>
        <v/>
      </c>
      <c r="AM77" s="577" t="str">
        <f t="shared" si="45"/>
        <v/>
      </c>
      <c r="AN77" s="191"/>
      <c r="AO77" s="578"/>
      <c r="AP77" s="578"/>
      <c r="AQ77" s="636">
        <f t="shared" si="46"/>
        <v>0</v>
      </c>
      <c r="AR77" s="488"/>
      <c r="AS77" s="592" t="str">
        <f t="shared" si="47"/>
        <v/>
      </c>
      <c r="AT77" s="593" t="str">
        <f t="shared" si="48"/>
        <v/>
      </c>
      <c r="AU77" s="489"/>
      <c r="AV77" s="197"/>
      <c r="AW77" s="191"/>
      <c r="AX77" s="490"/>
      <c r="AY77" s="491"/>
      <c r="AZ77" s="687"/>
      <c r="BA77" s="493"/>
      <c r="BB77" s="493"/>
      <c r="BC77" s="493"/>
      <c r="BD77" s="249"/>
      <c r="BE77" s="250"/>
      <c r="BF77" s="197"/>
      <c r="BG77" s="191"/>
      <c r="BH77" s="490"/>
      <c r="BI77" s="490"/>
      <c r="BJ77" s="490"/>
      <c r="BK77" s="607"/>
      <c r="BL77" s="672"/>
      <c r="BM77" s="496"/>
      <c r="BN77" s="497"/>
      <c r="BO77" s="478"/>
      <c r="BP77" s="255"/>
      <c r="BQ77" s="255"/>
      <c r="BR77" s="256" t="b">
        <f t="shared" si="49"/>
        <v>0</v>
      </c>
      <c r="BS77" s="257">
        <f t="shared" si="50"/>
        <v>0</v>
      </c>
      <c r="BT77" s="258" t="str">
        <f t="shared" si="59"/>
        <v/>
      </c>
      <c r="BU77" s="259"/>
      <c r="BV77" s="259"/>
      <c r="BW77" s="673"/>
      <c r="BX77" s="673"/>
      <c r="BY77" s="673"/>
      <c r="BZ77" s="259"/>
      <c r="CA77" s="259"/>
      <c r="CB77" s="259"/>
      <c r="CC77" s="259"/>
      <c r="CD77" s="259"/>
      <c r="CE77" s="259"/>
      <c r="CF77" s="259"/>
      <c r="CG77" s="259"/>
      <c r="CH77" s="259"/>
      <c r="CI77" s="259"/>
      <c r="CJ77" s="259"/>
      <c r="CK77" s="259"/>
      <c r="CL77" s="259"/>
      <c r="CM77" s="259"/>
      <c r="CN77" s="259"/>
      <c r="CO77" s="259"/>
      <c r="CP77" s="259"/>
      <c r="CQ77" s="259"/>
      <c r="CR77" s="259"/>
      <c r="CS77" s="259"/>
      <c r="CT77" s="259"/>
      <c r="CU77" s="259"/>
      <c r="CV77" s="259"/>
      <c r="CW77" s="259"/>
      <c r="CX77" s="259"/>
      <c r="CY77" s="259"/>
      <c r="CZ77" s="259"/>
      <c r="DA77" s="259"/>
      <c r="DB77" s="259"/>
      <c r="DC77" s="259"/>
      <c r="DD77" s="259"/>
      <c r="DE77" s="259"/>
      <c r="DF77" s="259"/>
      <c r="DG77" s="259"/>
      <c r="DH77" s="259"/>
      <c r="DI77" s="259"/>
      <c r="DJ77" s="259"/>
      <c r="DK77" s="259"/>
      <c r="DL77" s="259"/>
      <c r="DM77" s="259"/>
      <c r="DN77" s="259"/>
      <c r="DO77" s="259"/>
      <c r="DP77" s="259"/>
      <c r="DQ77" s="259"/>
      <c r="DR77" s="259"/>
      <c r="DS77" s="259"/>
      <c r="DT77" s="259"/>
      <c r="DU77" s="259"/>
      <c r="DV77" s="259"/>
      <c r="DW77" s="409"/>
      <c r="DX77" s="409"/>
      <c r="DY77" s="409"/>
      <c r="DZ77" s="409"/>
      <c r="EA77" s="409"/>
      <c r="EB77" s="409"/>
      <c r="EC77" s="288"/>
      <c r="ED77" s="288"/>
      <c r="EE77" s="654"/>
      <c r="EF77" s="676"/>
      <c r="EG77" s="670"/>
      <c r="EH77" s="670"/>
      <c r="EI77" s="668"/>
      <c r="EJ77" s="668"/>
      <c r="EK77" s="668"/>
      <c r="EL77" s="668"/>
      <c r="EM77" s="670"/>
      <c r="EN77" s="316"/>
      <c r="EO77" s="316"/>
      <c r="EP77" s="317"/>
      <c r="EQ77" s="318"/>
      <c r="ER77" s="311"/>
      <c r="ES77" s="319">
        <f t="shared" si="55"/>
        <v>0</v>
      </c>
      <c r="ET77" s="319">
        <f t="shared" si="65"/>
        <v>0</v>
      </c>
      <c r="EU77" s="320">
        <v>0</v>
      </c>
      <c r="EV77" s="320">
        <v>0</v>
      </c>
      <c r="EW77" s="321"/>
      <c r="EX77" s="322"/>
      <c r="EY77" s="605"/>
    </row>
    <row r="78" spans="1:155" s="234" customFormat="1" ht="27.9" customHeight="1" x14ac:dyDescent="0.6">
      <c r="A78" s="688"/>
      <c r="B78" s="530" t="s">
        <v>31</v>
      </c>
      <c r="C78" s="530"/>
      <c r="D78" s="530"/>
      <c r="E78" s="689"/>
      <c r="F78" s="690"/>
      <c r="G78" s="530"/>
      <c r="H78" s="530"/>
      <c r="I78" s="503"/>
      <c r="J78" s="509">
        <f>+J75+J72+J69+J66+J63+J60+J57+J54+J51+J48+J45+J42</f>
        <v>184</v>
      </c>
      <c r="K78" s="509">
        <f>+K75+K72+K69+K66+K63+K60+K57+K54+K51+K48+K45+K42</f>
        <v>20</v>
      </c>
      <c r="L78" s="509">
        <f>+L75+L72+L69+L66+L63+L60+L57+L54+L51+L48+L45+L42</f>
        <v>212</v>
      </c>
      <c r="M78" s="509">
        <f>+M75+M72+M69+M66+M63+M60+M57+M54+M51+M48+M45+M42</f>
        <v>23</v>
      </c>
      <c r="N78" s="177">
        <f>(AW78)/AL78</f>
        <v>3.4936742863370096</v>
      </c>
      <c r="O78" s="505"/>
      <c r="P78" s="691">
        <f>AN78/AL78</f>
        <v>3.6872797844652614</v>
      </c>
      <c r="Q78" s="692">
        <f>+Q75+Q72+Q69+Q66+Q63+Q60+Q57+Q54+Q51+Q48+Q45+Q42</f>
        <v>235</v>
      </c>
      <c r="R78" s="692">
        <f>+R75+R72+R69+R66+R63+R60+R57+R54+R51+R48+R45+R42</f>
        <v>194</v>
      </c>
      <c r="S78" s="692">
        <f t="shared" ref="S78:AB78" si="84">+S75+S72+S69+S66+S63+S60+S57+S54+S51+S48+S45+S42</f>
        <v>194</v>
      </c>
      <c r="T78" s="693">
        <f t="shared" si="84"/>
        <v>192</v>
      </c>
      <c r="U78" s="692">
        <f t="shared" si="84"/>
        <v>130</v>
      </c>
      <c r="V78" s="693">
        <f t="shared" si="84"/>
        <v>130</v>
      </c>
      <c r="W78" s="692">
        <f t="shared" si="84"/>
        <v>0</v>
      </c>
      <c r="X78" s="692">
        <f t="shared" si="84"/>
        <v>0</v>
      </c>
      <c r="Y78" s="692">
        <f t="shared" si="84"/>
        <v>0</v>
      </c>
      <c r="Z78" s="692">
        <f t="shared" si="84"/>
        <v>0</v>
      </c>
      <c r="AA78" s="692">
        <f t="shared" si="84"/>
        <v>0</v>
      </c>
      <c r="AB78" s="692">
        <f t="shared" si="84"/>
        <v>0</v>
      </c>
      <c r="AC78" s="694">
        <f>SUM(AC42:AC77)</f>
        <v>2591.5</v>
      </c>
      <c r="AD78" s="509">
        <f>SUM(AD42:AD77)</f>
        <v>2591.5</v>
      </c>
      <c r="AE78" s="509">
        <f>SUM(AE42:AE77)</f>
        <v>2591.5</v>
      </c>
      <c r="AF78" s="510">
        <f>SUM(AF42:AF77)</f>
        <v>2591.5</v>
      </c>
      <c r="AG78" s="511">
        <f>AJ78/AM78</f>
        <v>7.3950809925637371</v>
      </c>
      <c r="AH78" s="511"/>
      <c r="AI78" s="511"/>
      <c r="AJ78" s="512">
        <f>SUM(AJ42:AJ77)</f>
        <v>120072.6</v>
      </c>
      <c r="AK78" s="513">
        <f>AJ78/(AE78*60)</f>
        <v>0.77222072158981292</v>
      </c>
      <c r="AL78" s="509">
        <f>SUM(AL30:AL77)</f>
        <v>3646.5906538063186</v>
      </c>
      <c r="AM78" s="695">
        <f>SUM(AM42:AM77)</f>
        <v>16236.820140407017</v>
      </c>
      <c r="AN78" s="696">
        <f>SUM(AN42:AN77)</f>
        <v>13446</v>
      </c>
      <c r="AO78" s="697"/>
      <c r="AP78" s="697"/>
      <c r="AQ78" s="698">
        <f>SUM(AQ42:AQ77)</f>
        <v>1604.2863333333332</v>
      </c>
      <c r="AR78" s="699">
        <f>SUM(AR42:AR77)</f>
        <v>1604.2863333333335</v>
      </c>
      <c r="AS78" s="700">
        <f>AN78/AM78</f>
        <v>0.82811781393933348</v>
      </c>
      <c r="AT78" s="701">
        <f>AQ78/AE78</f>
        <v>0.61905704546916196</v>
      </c>
      <c r="AU78" s="702">
        <f>AQ78/AE78</f>
        <v>0.61905704546916196</v>
      </c>
      <c r="AV78" s="520" t="s">
        <v>166</v>
      </c>
      <c r="AW78" s="512">
        <f>SUM(AW42:AW77)</f>
        <v>12740</v>
      </c>
      <c r="AX78" s="521"/>
      <c r="AY78" s="521"/>
      <c r="AZ78" s="522"/>
      <c r="BA78" s="703"/>
      <c r="BB78" s="704"/>
      <c r="BC78" s="705"/>
      <c r="BD78" s="249"/>
      <c r="BE78" s="250"/>
      <c r="BF78" s="520"/>
      <c r="BG78" s="512"/>
      <c r="BH78" s="521"/>
      <c r="BI78" s="521"/>
      <c r="BJ78" s="521"/>
      <c r="BK78" s="524"/>
      <c r="BL78" s="525"/>
      <c r="BM78" s="526">
        <f>SUM(BM42:BM77)</f>
        <v>93</v>
      </c>
      <c r="BN78" s="527">
        <v>7.41</v>
      </c>
      <c r="BO78" s="213"/>
      <c r="BP78" s="213"/>
      <c r="BQ78" s="213"/>
      <c r="BR78" s="528"/>
      <c r="BS78" s="213"/>
      <c r="BT78" s="212" t="str">
        <f>B78</f>
        <v>Total</v>
      </c>
      <c r="BU78" s="213"/>
      <c r="BV78" s="222"/>
      <c r="BW78" s="668"/>
      <c r="BX78" s="668"/>
      <c r="BY78" s="668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J78" s="222"/>
      <c r="CK78" s="222"/>
      <c r="CL78" s="222"/>
      <c r="CM78" s="222"/>
      <c r="CN78" s="222"/>
      <c r="CO78" s="222"/>
      <c r="CP78" s="222"/>
      <c r="CQ78" s="222"/>
      <c r="CR78" s="222"/>
      <c r="CS78" s="222"/>
      <c r="CT78" s="222"/>
      <c r="CU78" s="222"/>
      <c r="CV78" s="222"/>
      <c r="CW78" s="222"/>
      <c r="CX78" s="222"/>
      <c r="CY78" s="222"/>
      <c r="CZ78" s="222"/>
      <c r="DA78" s="222"/>
      <c r="DB78" s="222"/>
      <c r="DC78" s="222"/>
      <c r="DD78" s="222"/>
      <c r="DE78" s="222"/>
      <c r="DF78" s="222"/>
      <c r="DG78" s="222"/>
      <c r="DH78" s="222"/>
      <c r="DI78" s="222"/>
      <c r="DJ78" s="222"/>
      <c r="DK78" s="222"/>
      <c r="DL78" s="222"/>
      <c r="DM78" s="222"/>
      <c r="DN78" s="222"/>
      <c r="DO78" s="222"/>
      <c r="DP78" s="222"/>
      <c r="DQ78" s="222"/>
      <c r="DR78" s="222"/>
      <c r="DS78" s="222"/>
      <c r="DT78" s="222"/>
      <c r="DU78" s="222"/>
      <c r="DV78" s="222"/>
      <c r="DW78" s="388"/>
      <c r="DX78" s="388"/>
      <c r="DY78" s="388"/>
      <c r="DZ78" s="388"/>
      <c r="EA78" s="388"/>
      <c r="EB78" s="388"/>
      <c r="EC78" s="223"/>
      <c r="ED78" s="223"/>
      <c r="EE78" s="666"/>
      <c r="EF78" s="642"/>
      <c r="EG78" s="642"/>
      <c r="EH78" s="642"/>
      <c r="EI78" s="327"/>
      <c r="EJ78" s="327"/>
      <c r="EK78" s="327"/>
      <c r="EL78" s="327"/>
      <c r="EM78" s="642"/>
      <c r="EN78" s="118"/>
      <c r="EO78" s="118"/>
      <c r="EP78" s="118"/>
      <c r="EQ78" s="223"/>
      <c r="ER78" s="223"/>
      <c r="ES78" s="223"/>
      <c r="ET78" s="223"/>
      <c r="EU78" s="223"/>
      <c r="EV78" s="223"/>
      <c r="EW78" s="223"/>
      <c r="EX78" s="223"/>
      <c r="EY78" s="223"/>
    </row>
    <row r="79" spans="1:155" s="564" customFormat="1" ht="27.9" customHeight="1" x14ac:dyDescent="0.6">
      <c r="A79" s="529"/>
      <c r="B79" s="530"/>
      <c r="C79" s="530"/>
      <c r="D79" s="530"/>
      <c r="E79" s="531"/>
      <c r="F79" s="532"/>
      <c r="G79" s="533"/>
      <c r="H79" s="533"/>
      <c r="I79" s="534">
        <f>AE78/L79</f>
        <v>11.027659574468085</v>
      </c>
      <c r="J79" s="706">
        <f>J78+K78</f>
        <v>204</v>
      </c>
      <c r="K79" s="707"/>
      <c r="L79" s="706">
        <f>L78+M78</f>
        <v>235</v>
      </c>
      <c r="M79" s="707"/>
      <c r="N79" s="537"/>
      <c r="O79" s="538"/>
      <c r="P79" s="708"/>
      <c r="Q79" s="506">
        <f>+Q76+Q73+Q70+Q67+Q64+Q61+Q58+Q55+Q52+Q49+Q46+Q43</f>
        <v>41</v>
      </c>
      <c r="R79" s="506">
        <f t="shared" ref="R79:AB79" si="85">+R76+R73+R70+R67+R64+R61+R58+R55+R52+R49+R46+R43</f>
        <v>0</v>
      </c>
      <c r="S79" s="506">
        <f t="shared" si="85"/>
        <v>2</v>
      </c>
      <c r="T79" s="507">
        <f t="shared" si="85"/>
        <v>62</v>
      </c>
      <c r="U79" s="506">
        <f t="shared" si="85"/>
        <v>0</v>
      </c>
      <c r="V79" s="507">
        <f t="shared" si="85"/>
        <v>130</v>
      </c>
      <c r="W79" s="506">
        <f t="shared" si="85"/>
        <v>0</v>
      </c>
      <c r="X79" s="506">
        <f t="shared" si="85"/>
        <v>0</v>
      </c>
      <c r="Y79" s="506">
        <f t="shared" si="85"/>
        <v>0</v>
      </c>
      <c r="Z79" s="506">
        <f t="shared" si="85"/>
        <v>0</v>
      </c>
      <c r="AA79" s="506">
        <f t="shared" si="85"/>
        <v>0</v>
      </c>
      <c r="AB79" s="506">
        <f t="shared" si="85"/>
        <v>0</v>
      </c>
      <c r="AC79" s="709" t="str">
        <f>IF(E79="","",(#REF!*8)+($Q$5-8)*Q79+($R$5-$Q$5)*R79+($S$5-$R$5)*S79+($T$5-$S$5)*T79+($U$5-$T$5)*U79+($V$5-$U$5)*V79+($W$5-$V$5)*W79+($X$5-$W$5)*X79+($AB$5-$X$5)*AB79)</f>
        <v/>
      </c>
      <c r="AD79" s="710" t="s">
        <v>167</v>
      </c>
      <c r="AE79" s="711"/>
      <c r="AF79" s="512">
        <f>M198+M202</f>
        <v>237</v>
      </c>
      <c r="AG79" s="544" t="s">
        <v>168</v>
      </c>
      <c r="AH79" s="545"/>
      <c r="AI79" s="545"/>
      <c r="AJ79" s="546"/>
      <c r="AK79" s="547">
        <f>L79-AF79</f>
        <v>-2</v>
      </c>
      <c r="AL79" s="548"/>
      <c r="AM79" s="509"/>
      <c r="AN79" s="712"/>
      <c r="AO79" s="549"/>
      <c r="AP79" s="549"/>
      <c r="AQ79" s="550"/>
      <c r="AR79" s="549"/>
      <c r="AS79" s="551"/>
      <c r="AT79" s="552"/>
      <c r="AU79" s="551"/>
      <c r="AV79" s="713"/>
      <c r="AW79" s="554"/>
      <c r="AX79" s="555"/>
      <c r="AY79" s="555"/>
      <c r="AZ79" s="556"/>
      <c r="BA79" s="714"/>
      <c r="BB79" s="715"/>
      <c r="BC79" s="716"/>
      <c r="BD79" s="249"/>
      <c r="BE79" s="250"/>
      <c r="BF79" s="713"/>
      <c r="BG79" s="554"/>
      <c r="BH79" s="555"/>
      <c r="BI79" s="555"/>
      <c r="BJ79" s="555"/>
      <c r="BK79" s="558"/>
      <c r="BL79" s="559"/>
      <c r="BM79" s="560"/>
      <c r="BN79" s="561"/>
      <c r="BO79" s="562"/>
      <c r="BP79" s="562"/>
      <c r="BQ79" s="562"/>
      <c r="BR79" s="562"/>
      <c r="BS79" s="562"/>
      <c r="BT79" s="212" t="str">
        <f>A42</f>
        <v>Unit: 02 (Mr. Zakir)</v>
      </c>
      <c r="BU79" s="213"/>
      <c r="BV79" s="222"/>
      <c r="BW79" s="668"/>
      <c r="BX79" s="668"/>
      <c r="BY79" s="668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J79" s="222"/>
      <c r="CK79" s="222"/>
      <c r="CL79" s="222"/>
      <c r="CM79" s="222"/>
      <c r="CN79" s="222"/>
      <c r="CO79" s="222"/>
      <c r="CP79" s="222"/>
      <c r="CQ79" s="222"/>
      <c r="CR79" s="222"/>
      <c r="CS79" s="222"/>
      <c r="CT79" s="222"/>
      <c r="CU79" s="222"/>
      <c r="CV79" s="222"/>
      <c r="CW79" s="222"/>
      <c r="CX79" s="222"/>
      <c r="CY79" s="222"/>
      <c r="CZ79" s="222"/>
      <c r="DA79" s="222"/>
      <c r="DB79" s="222"/>
      <c r="DC79" s="222"/>
      <c r="DD79" s="222"/>
      <c r="DE79" s="222"/>
      <c r="DF79" s="222"/>
      <c r="DG79" s="222"/>
      <c r="DH79" s="222"/>
      <c r="DI79" s="222"/>
      <c r="DJ79" s="222"/>
      <c r="DK79" s="222"/>
      <c r="DL79" s="222"/>
      <c r="DM79" s="222"/>
      <c r="DN79" s="222"/>
      <c r="DO79" s="222"/>
      <c r="DP79" s="222"/>
      <c r="DQ79" s="222"/>
      <c r="DR79" s="222"/>
      <c r="DS79" s="222"/>
      <c r="DT79" s="222"/>
      <c r="DU79" s="222"/>
      <c r="DV79" s="222"/>
      <c r="DW79" s="388"/>
      <c r="DX79" s="388"/>
      <c r="DY79" s="388"/>
      <c r="DZ79" s="388"/>
      <c r="EA79" s="388"/>
      <c r="EB79" s="388"/>
      <c r="EC79" s="223"/>
      <c r="ED79" s="223"/>
      <c r="EE79" s="666"/>
      <c r="EF79" s="223"/>
      <c r="EG79" s="223"/>
      <c r="EH79" s="223"/>
      <c r="EI79" s="222"/>
      <c r="EJ79" s="222"/>
      <c r="EK79" s="222"/>
      <c r="EL79" s="222"/>
      <c r="EM79" s="223"/>
      <c r="EN79" s="118"/>
      <c r="EO79" s="118"/>
      <c r="EP79" s="118"/>
      <c r="EQ79" s="223"/>
      <c r="ER79" s="223"/>
      <c r="ES79" s="223"/>
      <c r="ET79" s="223"/>
      <c r="EU79" s="223"/>
      <c r="EV79" s="223"/>
      <c r="EW79" s="223"/>
      <c r="EX79" s="223"/>
      <c r="EY79" s="223"/>
    </row>
    <row r="80" spans="1:155" s="234" customFormat="1" ht="27.9" customHeight="1" x14ac:dyDescent="0.6">
      <c r="A80" s="565" t="s">
        <v>213</v>
      </c>
      <c r="B80" s="168" t="s">
        <v>214</v>
      </c>
      <c r="C80" s="411" t="s">
        <v>116</v>
      </c>
      <c r="D80" s="170">
        <v>4170004961</v>
      </c>
      <c r="E80" s="717" t="s">
        <v>215</v>
      </c>
      <c r="F80" s="718" t="s">
        <v>137</v>
      </c>
      <c r="G80" s="173">
        <v>44175</v>
      </c>
      <c r="H80" s="174">
        <v>8</v>
      </c>
      <c r="I80" s="568">
        <v>3.5760000000000001</v>
      </c>
      <c r="J80" s="176">
        <v>28</v>
      </c>
      <c r="K80" s="176">
        <v>2</v>
      </c>
      <c r="L80" s="176">
        <v>29</v>
      </c>
      <c r="M80" s="176">
        <v>4</v>
      </c>
      <c r="N80" s="177">
        <f>IF(E80="","",(AW80)/AL80)</f>
        <v>23.239989898989901</v>
      </c>
      <c r="O80" s="570">
        <f>AC80/(L80+M80)</f>
        <v>7.7575757575757578</v>
      </c>
      <c r="P80" s="179">
        <f t="shared" ref="P80:P121" si="86">IF(C80="","",(AN80/AL80))</f>
        <v>3.5758484848484851</v>
      </c>
      <c r="Q80" s="180">
        <f>L80+M80</f>
        <v>33</v>
      </c>
      <c r="R80" s="180">
        <f t="shared" ref="R80:AB80" si="87">R82</f>
        <v>0</v>
      </c>
      <c r="S80" s="180">
        <f t="shared" si="87"/>
        <v>0</v>
      </c>
      <c r="T80" s="181">
        <f t="shared" si="87"/>
        <v>0</v>
      </c>
      <c r="U80" s="180">
        <f t="shared" si="87"/>
        <v>0</v>
      </c>
      <c r="V80" s="181">
        <f t="shared" si="87"/>
        <v>0</v>
      </c>
      <c r="W80" s="180">
        <f t="shared" si="87"/>
        <v>0</v>
      </c>
      <c r="X80" s="180">
        <f t="shared" si="87"/>
        <v>0</v>
      </c>
      <c r="Y80" s="180">
        <f t="shared" si="87"/>
        <v>0</v>
      </c>
      <c r="Z80" s="180">
        <f t="shared" si="87"/>
        <v>0</v>
      </c>
      <c r="AA80" s="180">
        <f t="shared" si="87"/>
        <v>0</v>
      </c>
      <c r="AB80" s="180">
        <f t="shared" si="87"/>
        <v>0</v>
      </c>
      <c r="AC80" s="571">
        <f>IF(E80="","",(Q80*8)+($Q$5-8)*Q80+($R$5-$Q$5)*R80+($S$5-$R$5)*S80+($T$5-$S$5)*T80+($U$5-$T$5)*U80+($V$5-$U$5)*V80+($W$5-$V$5)*W80+($X$5-$W$5)*X80+($Y$5-$X$5)*Y80+($Z$5-$Y$5)*Z80+($AA$5-$Z$5)*AA80+($AB$5-$AA$5)*AB80)-'[1]Short Leave'!S24</f>
        <v>256</v>
      </c>
      <c r="AD80" s="572">
        <f>IF(E80="","",(L80+M80)*I80)</f>
        <v>118.008</v>
      </c>
      <c r="AE80" s="572">
        <f>(L80+M80)*I80</f>
        <v>118.008</v>
      </c>
      <c r="AF80" s="573">
        <f>AE80+AE81+AE82</f>
        <v>256</v>
      </c>
      <c r="AG80" s="185">
        <v>11.98</v>
      </c>
      <c r="AH80" s="359">
        <v>0.7</v>
      </c>
      <c r="AI80" s="574">
        <f>+AH80*12</f>
        <v>8.3999999999999986</v>
      </c>
      <c r="AJ80" s="575">
        <f t="shared" ref="AJ80:AJ121" si="88">IF(C80="","",(AG80*AM80))</f>
        <v>7080.4800000000005</v>
      </c>
      <c r="AK80" s="188">
        <v>1</v>
      </c>
      <c r="AL80" s="576">
        <f t="shared" ref="AL80:AL121" si="89">IF(E80="","",(AM80/I80))</f>
        <v>165.27545909849749</v>
      </c>
      <c r="AM80" s="719">
        <f t="shared" ref="AM80:AM121" si="90">IF(E80="","",(((L80+M80)*(I80*60))/AG80)*AK80)</f>
        <v>591.02504173622708</v>
      </c>
      <c r="AN80" s="191">
        <v>591</v>
      </c>
      <c r="AO80" s="578"/>
      <c r="AP80" s="578"/>
      <c r="AQ80" s="579">
        <f>AG80*AN80/60</f>
        <v>118.003</v>
      </c>
      <c r="AR80" s="580">
        <f>AQ80+AQ81+AQ82</f>
        <v>170.36933333333334</v>
      </c>
      <c r="AS80" s="581">
        <f t="shared" ref="AS80:AS121" si="91">IF(F80="","",(AN80/AM80))</f>
        <v>0.99995762999118698</v>
      </c>
      <c r="AT80" s="582">
        <f t="shared" ref="AT80:AT121" si="92">IF(E80="","",(AQ80/AE80))</f>
        <v>0.99995762999118709</v>
      </c>
      <c r="AU80" s="583">
        <f>AR80/AF80</f>
        <v>0.66550520833333338</v>
      </c>
      <c r="AV80" s="584" t="s">
        <v>216</v>
      </c>
      <c r="AW80" s="191">
        <v>3841</v>
      </c>
      <c r="AX80" s="720">
        <v>17</v>
      </c>
      <c r="AY80" s="721" t="s">
        <v>217</v>
      </c>
      <c r="AZ80" s="722">
        <f>+(AR80+AR83+AR86+AR104+AR107)/(AF107+AF104+AF86+AF83+AF80)</f>
        <v>0.59088629629629619</v>
      </c>
      <c r="BA80" s="723">
        <f>AU122</f>
        <v>0.63304695071010841</v>
      </c>
      <c r="BB80" s="724">
        <f>+'[1]Monthly Summary'!AO37</f>
        <v>0.63304695071010841</v>
      </c>
      <c r="BC80" s="201">
        <f>AS122</f>
        <v>0.78072474813782144</v>
      </c>
      <c r="BD80" s="249"/>
      <c r="BE80" s="250"/>
      <c r="BF80" s="584"/>
      <c r="BG80" s="191"/>
      <c r="BH80" s="198"/>
      <c r="BI80" s="198"/>
      <c r="BJ80" s="198"/>
      <c r="BK80" s="587"/>
      <c r="BL80" s="588"/>
      <c r="BM80" s="206">
        <v>1</v>
      </c>
      <c r="BN80" s="589">
        <v>10.48</v>
      </c>
      <c r="BO80" s="208">
        <f>BP80-BQ80</f>
        <v>5137.84</v>
      </c>
      <c r="BP80" s="209">
        <f>(((BR80+BR81+BR82))-(EQ80))</f>
        <v>15360</v>
      </c>
      <c r="BQ80" s="209">
        <f>(BS80+BS81+BS82)</f>
        <v>10222.16</v>
      </c>
      <c r="BR80" s="210">
        <f>IF(AG80&gt;0,(AG80*AM80))</f>
        <v>7080.4800000000005</v>
      </c>
      <c r="BS80" s="211">
        <f>AN80*AG80</f>
        <v>7080.18</v>
      </c>
      <c r="BT80" s="212" t="str">
        <f t="shared" ref="BT80:BT121" si="93">IF(C80="","",E80)</f>
        <v>331086 Polo Fluo</v>
      </c>
      <c r="BU80" s="213"/>
      <c r="BV80" s="222"/>
      <c r="BW80" s="668"/>
      <c r="BX80" s="668"/>
      <c r="BY80" s="668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J80" s="222"/>
      <c r="CK80" s="222"/>
      <c r="CL80" s="222"/>
      <c r="CM80" s="222"/>
      <c r="CN80" s="222"/>
      <c r="CO80" s="222"/>
      <c r="CP80" s="222"/>
      <c r="CQ80" s="222"/>
      <c r="CR80" s="222"/>
      <c r="CS80" s="222"/>
      <c r="CT80" s="222"/>
      <c r="CU80" s="222"/>
      <c r="CV80" s="222"/>
      <c r="CW80" s="222"/>
      <c r="CX80" s="222"/>
      <c r="CY80" s="222"/>
      <c r="CZ80" s="222"/>
      <c r="DA80" s="222"/>
      <c r="DB80" s="222"/>
      <c r="DC80" s="222"/>
      <c r="DD80" s="222"/>
      <c r="DE80" s="222"/>
      <c r="DF80" s="222"/>
      <c r="DG80" s="222"/>
      <c r="DH80" s="222"/>
      <c r="DI80" s="222"/>
      <c r="DJ80" s="222"/>
      <c r="DK80" s="222"/>
      <c r="DL80" s="222"/>
      <c r="DM80" s="222"/>
      <c r="DN80" s="222"/>
      <c r="DO80" s="222"/>
      <c r="DP80" s="222"/>
      <c r="DQ80" s="222"/>
      <c r="DR80" s="222"/>
      <c r="DS80" s="222"/>
      <c r="DT80" s="222"/>
      <c r="DU80" s="222"/>
      <c r="DV80" s="222"/>
      <c r="DW80" s="388"/>
      <c r="DX80" s="388"/>
      <c r="DY80" s="388"/>
      <c r="DZ80" s="388"/>
      <c r="EA80" s="388"/>
      <c r="EB80" s="388"/>
      <c r="EC80" s="223"/>
      <c r="ED80" s="223"/>
      <c r="EE80" s="646"/>
      <c r="EF80" s="670"/>
      <c r="EG80" s="670"/>
      <c r="EH80" s="670"/>
      <c r="EI80" s="668"/>
      <c r="EJ80" s="668"/>
      <c r="EK80" s="668"/>
      <c r="EL80" s="668"/>
      <c r="EM80" s="670"/>
      <c r="EN80" s="118"/>
      <c r="EO80" s="118"/>
      <c r="EP80" s="227">
        <f>AF80*60</f>
        <v>15360</v>
      </c>
      <c r="EQ80" s="228">
        <v>0</v>
      </c>
      <c r="ER80" s="229" t="str">
        <f>B80</f>
        <v>L-21</v>
      </c>
      <c r="ES80" s="160" t="str">
        <f>C80</f>
        <v>Hema</v>
      </c>
      <c r="ET80" s="160" t="str">
        <f t="shared" ref="ET80:ET121" si="94">E80</f>
        <v>331086 Polo Fluo</v>
      </c>
      <c r="EU80" s="162">
        <v>0</v>
      </c>
      <c r="EV80" s="162">
        <v>0</v>
      </c>
      <c r="EW80" s="230">
        <f>(BO80/EX80)/60</f>
        <v>2.5948686868686868</v>
      </c>
      <c r="EX80" s="231">
        <f>L80+M80</f>
        <v>33</v>
      </c>
      <c r="EY80" s="599">
        <f>EX80*EW80</f>
        <v>85.63066666666667</v>
      </c>
    </row>
    <row r="81" spans="1:155" s="288" customFormat="1" ht="27.9" customHeight="1" x14ac:dyDescent="0.55000000000000004">
      <c r="A81" s="590"/>
      <c r="B81" s="236" t="s">
        <v>214</v>
      </c>
      <c r="C81" s="411" t="s">
        <v>116</v>
      </c>
      <c r="D81" s="170">
        <v>4170004898</v>
      </c>
      <c r="E81" s="324" t="s">
        <v>218</v>
      </c>
      <c r="F81" s="718" t="s">
        <v>137</v>
      </c>
      <c r="G81" s="173">
        <v>44198</v>
      </c>
      <c r="H81" s="174">
        <v>8</v>
      </c>
      <c r="I81" s="568">
        <f>+O80-I80</f>
        <v>4.1815757575757573</v>
      </c>
      <c r="J81" s="176">
        <v>28</v>
      </c>
      <c r="K81" s="176">
        <v>2</v>
      </c>
      <c r="L81" s="176">
        <v>29</v>
      </c>
      <c r="M81" s="176">
        <v>4</v>
      </c>
      <c r="N81" s="177">
        <f t="shared" ref="N81:N121" si="95">IF(E81="","",(AW81)/AL81)</f>
        <v>0</v>
      </c>
      <c r="O81" s="237"/>
      <c r="P81" s="179">
        <f t="shared" si="86"/>
        <v>1.586858585858586</v>
      </c>
      <c r="Q81" s="180">
        <v>33</v>
      </c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238"/>
      <c r="AD81" s="591">
        <f t="shared" ref="AD81:AD121" si="96">IF(E81="","",(L81+M81)*I81)</f>
        <v>137.99199999999999</v>
      </c>
      <c r="AE81" s="591">
        <f t="shared" ref="AE81:AE121" si="97">(L81+M81)*I81</f>
        <v>137.99199999999999</v>
      </c>
      <c r="AF81" s="240"/>
      <c r="AG81" s="185">
        <v>12.37</v>
      </c>
      <c r="AH81" s="359">
        <v>0.82</v>
      </c>
      <c r="AI81" s="574">
        <f t="shared" ref="AI81:AI121" si="98">+AH81*12</f>
        <v>9.84</v>
      </c>
      <c r="AJ81" s="575">
        <f>IF(C81="","",(AG81*AM81))</f>
        <v>8279.5199999999986</v>
      </c>
      <c r="AK81" s="188">
        <v>1</v>
      </c>
      <c r="AL81" s="576">
        <f t="shared" si="89"/>
        <v>160.06467259498785</v>
      </c>
      <c r="AM81" s="719">
        <f t="shared" si="90"/>
        <v>669.32255456750192</v>
      </c>
      <c r="AN81" s="191">
        <v>254</v>
      </c>
      <c r="AO81" s="578"/>
      <c r="AP81" s="578"/>
      <c r="AQ81" s="579">
        <f>AG81*AN81/60</f>
        <v>52.366333333333337</v>
      </c>
      <c r="AR81" s="244"/>
      <c r="AS81" s="581">
        <f t="shared" si="91"/>
        <v>0.37948818288982944</v>
      </c>
      <c r="AT81" s="582">
        <f t="shared" si="92"/>
        <v>0.37948818288982944</v>
      </c>
      <c r="AU81" s="245"/>
      <c r="AV81" s="584" t="s">
        <v>216</v>
      </c>
      <c r="AW81" s="191"/>
      <c r="AX81" s="720" t="s">
        <v>131</v>
      </c>
      <c r="AY81" s="725"/>
      <c r="AZ81" s="726"/>
      <c r="BA81" s="727"/>
      <c r="BB81" s="728"/>
      <c r="BC81" s="248"/>
      <c r="BD81" s="249"/>
      <c r="BE81" s="250"/>
      <c r="BF81" s="197"/>
      <c r="BG81" s="191"/>
      <c r="BH81" s="198"/>
      <c r="BI81" s="198"/>
      <c r="BJ81" s="198"/>
      <c r="BK81" s="587"/>
      <c r="BL81" s="251"/>
      <c r="BM81" s="252"/>
      <c r="BN81" s="253"/>
      <c r="BO81" s="254"/>
      <c r="BP81" s="255"/>
      <c r="BQ81" s="255"/>
      <c r="BR81" s="256">
        <f>IF(AG81&gt;0,(AG81*AM81))</f>
        <v>8279.5199999999986</v>
      </c>
      <c r="BS81" s="257">
        <f>AN81*AG81</f>
        <v>3141.98</v>
      </c>
      <c r="BT81" s="258" t="str">
        <f t="shared" si="93"/>
        <v>307361 Trevor Slub</v>
      </c>
      <c r="BU81" s="259"/>
      <c r="BV81" s="259"/>
      <c r="BW81" s="673"/>
      <c r="BX81" s="673"/>
      <c r="BY81" s="673"/>
      <c r="BZ81" s="259"/>
      <c r="CA81" s="259"/>
      <c r="CB81" s="259"/>
      <c r="CC81" s="259"/>
      <c r="CD81" s="259"/>
      <c r="CE81" s="259"/>
      <c r="CF81" s="259"/>
      <c r="CG81" s="259"/>
      <c r="CH81" s="259"/>
      <c r="CI81" s="259"/>
      <c r="CJ81" s="259"/>
      <c r="CK81" s="259"/>
      <c r="CL81" s="259"/>
      <c r="CM81" s="259"/>
      <c r="CN81" s="259"/>
      <c r="CO81" s="259"/>
      <c r="CP81" s="259"/>
      <c r="CQ81" s="259"/>
      <c r="CR81" s="259"/>
      <c r="CS81" s="259"/>
      <c r="CT81" s="259"/>
      <c r="CU81" s="259"/>
      <c r="CV81" s="259"/>
      <c r="CW81" s="259"/>
      <c r="CX81" s="259"/>
      <c r="CY81" s="259"/>
      <c r="CZ81" s="259"/>
      <c r="DA81" s="259"/>
      <c r="DB81" s="259"/>
      <c r="DC81" s="259"/>
      <c r="DD81" s="259"/>
      <c r="DE81" s="259"/>
      <c r="DF81" s="259"/>
      <c r="DG81" s="259"/>
      <c r="DH81" s="259"/>
      <c r="DI81" s="259"/>
      <c r="DJ81" s="259"/>
      <c r="DK81" s="259"/>
      <c r="DL81" s="259"/>
      <c r="DM81" s="259"/>
      <c r="DN81" s="259"/>
      <c r="DO81" s="259"/>
      <c r="DP81" s="259"/>
      <c r="DQ81" s="259"/>
      <c r="DR81" s="259"/>
      <c r="DS81" s="259"/>
      <c r="DT81" s="259"/>
      <c r="DU81" s="259"/>
      <c r="DV81" s="259"/>
      <c r="DW81" s="409"/>
      <c r="DX81" s="409"/>
      <c r="DY81" s="409"/>
      <c r="DZ81" s="409"/>
      <c r="EA81" s="409"/>
      <c r="EB81" s="409"/>
      <c r="EE81" s="674"/>
      <c r="EG81" s="223"/>
      <c r="EH81" s="223"/>
      <c r="EI81" s="222"/>
      <c r="EJ81" s="222"/>
      <c r="EK81" s="222"/>
      <c r="EL81" s="222"/>
      <c r="EM81" s="223"/>
      <c r="EN81" s="316"/>
      <c r="EO81" s="316"/>
      <c r="EP81" s="352"/>
      <c r="EQ81" s="353"/>
      <c r="ER81" s="311"/>
      <c r="ES81" s="319" t="str">
        <f t="shared" ref="ES81:ES121" si="99">C81</f>
        <v>Hema</v>
      </c>
      <c r="ET81" s="319" t="str">
        <f t="shared" si="94"/>
        <v>307361 Trevor Slub</v>
      </c>
      <c r="EU81" s="320">
        <v>0</v>
      </c>
      <c r="EV81" s="320">
        <v>0</v>
      </c>
      <c r="EW81" s="354"/>
      <c r="EX81" s="355"/>
      <c r="EY81" s="625"/>
    </row>
    <row r="82" spans="1:155" s="288" customFormat="1" ht="27" hidden="1" customHeight="1" x14ac:dyDescent="0.55000000000000004">
      <c r="A82" s="590"/>
      <c r="B82" s="289" t="s">
        <v>214</v>
      </c>
      <c r="C82" s="411"/>
      <c r="D82" s="170"/>
      <c r="E82" s="324"/>
      <c r="F82" s="718"/>
      <c r="G82" s="173"/>
      <c r="H82" s="169">
        <v>8</v>
      </c>
      <c r="I82" s="568"/>
      <c r="J82" s="176"/>
      <c r="K82" s="176"/>
      <c r="L82" s="176"/>
      <c r="M82" s="176"/>
      <c r="N82" s="177" t="str">
        <f t="shared" si="95"/>
        <v/>
      </c>
      <c r="O82" s="290"/>
      <c r="P82" s="179" t="str">
        <f t="shared" si="86"/>
        <v/>
      </c>
      <c r="Q82" s="291"/>
      <c r="R82" s="291">
        <f t="shared" ref="R82:AB82" si="100">IF($Q$7&gt;0,(Q80-Q81))</f>
        <v>0</v>
      </c>
      <c r="S82" s="291">
        <f t="shared" si="100"/>
        <v>0</v>
      </c>
      <c r="T82" s="291">
        <f t="shared" si="100"/>
        <v>0</v>
      </c>
      <c r="U82" s="291">
        <f t="shared" si="100"/>
        <v>0</v>
      </c>
      <c r="V82" s="291">
        <f t="shared" si="100"/>
        <v>0</v>
      </c>
      <c r="W82" s="291">
        <f t="shared" si="100"/>
        <v>0</v>
      </c>
      <c r="X82" s="291">
        <f t="shared" si="100"/>
        <v>0</v>
      </c>
      <c r="Y82" s="291">
        <f t="shared" si="100"/>
        <v>0</v>
      </c>
      <c r="Z82" s="291">
        <f t="shared" si="100"/>
        <v>0</v>
      </c>
      <c r="AA82" s="291">
        <f t="shared" si="100"/>
        <v>0</v>
      </c>
      <c r="AB82" s="291">
        <f t="shared" si="100"/>
        <v>0</v>
      </c>
      <c r="AC82" s="292"/>
      <c r="AD82" s="591" t="str">
        <f t="shared" si="96"/>
        <v/>
      </c>
      <c r="AE82" s="591">
        <f t="shared" si="97"/>
        <v>0</v>
      </c>
      <c r="AF82" s="293"/>
      <c r="AG82" s="185"/>
      <c r="AH82" s="359"/>
      <c r="AI82" s="574">
        <f t="shared" si="98"/>
        <v>0</v>
      </c>
      <c r="AJ82" s="575" t="str">
        <f t="shared" si="88"/>
        <v/>
      </c>
      <c r="AK82" s="188"/>
      <c r="AL82" s="576" t="str">
        <f t="shared" si="89"/>
        <v/>
      </c>
      <c r="AM82" s="719" t="str">
        <f t="shared" si="90"/>
        <v/>
      </c>
      <c r="AN82" s="191"/>
      <c r="AO82" s="578"/>
      <c r="AP82" s="578"/>
      <c r="AQ82" s="579">
        <f t="shared" ref="AQ82:AQ121" si="101">AG82*AN82/60</f>
        <v>0</v>
      </c>
      <c r="AR82" s="294"/>
      <c r="AS82" s="581" t="str">
        <f t="shared" si="91"/>
        <v/>
      </c>
      <c r="AT82" s="582" t="str">
        <f t="shared" si="92"/>
        <v/>
      </c>
      <c r="AU82" s="297"/>
      <c r="AV82" s="584" t="s">
        <v>216</v>
      </c>
      <c r="AW82" s="191"/>
      <c r="AX82" s="720"/>
      <c r="AY82" s="725"/>
      <c r="AZ82" s="726"/>
      <c r="BA82" s="727"/>
      <c r="BB82" s="728"/>
      <c r="BC82" s="248"/>
      <c r="BD82" s="249"/>
      <c r="BE82" s="250"/>
      <c r="BF82" s="197"/>
      <c r="BG82" s="191"/>
      <c r="BH82" s="198"/>
      <c r="BI82" s="198"/>
      <c r="BJ82" s="198"/>
      <c r="BK82" s="587"/>
      <c r="BL82" s="422"/>
      <c r="BM82" s="298"/>
      <c r="BN82" s="299"/>
      <c r="BO82" s="300"/>
      <c r="BP82" s="301"/>
      <c r="BQ82" s="301"/>
      <c r="BR82" s="256" t="b">
        <f t="shared" ref="BR82:BR121" si="102">IF(AG82&gt;0,(AG82*AM82))</f>
        <v>0</v>
      </c>
      <c r="BS82" s="257">
        <f t="shared" ref="BS82:BS121" si="103">AN82*AG82</f>
        <v>0</v>
      </c>
      <c r="BT82" s="258" t="str">
        <f t="shared" si="93"/>
        <v/>
      </c>
      <c r="BU82" s="259"/>
      <c r="BV82" s="259"/>
      <c r="BW82" s="673"/>
      <c r="BX82" s="673"/>
      <c r="BY82" s="673"/>
      <c r="BZ82" s="259"/>
      <c r="CA82" s="259"/>
      <c r="CB82" s="259"/>
      <c r="CC82" s="259"/>
      <c r="CD82" s="259"/>
      <c r="CE82" s="259"/>
      <c r="CF82" s="259"/>
      <c r="CG82" s="259"/>
      <c r="CH82" s="259"/>
      <c r="CI82" s="259"/>
      <c r="CJ82" s="259"/>
      <c r="CK82" s="259"/>
      <c r="CL82" s="259"/>
      <c r="CM82" s="259"/>
      <c r="CN82" s="259"/>
      <c r="CO82" s="259"/>
      <c r="CP82" s="259"/>
      <c r="CQ82" s="259"/>
      <c r="CR82" s="259"/>
      <c r="CS82" s="259"/>
      <c r="CT82" s="259"/>
      <c r="CU82" s="259"/>
      <c r="CV82" s="259"/>
      <c r="CW82" s="259"/>
      <c r="CX82" s="259"/>
      <c r="CY82" s="259"/>
      <c r="CZ82" s="259"/>
      <c r="DA82" s="259"/>
      <c r="DB82" s="259"/>
      <c r="DC82" s="259"/>
      <c r="DD82" s="259"/>
      <c r="DE82" s="259"/>
      <c r="DF82" s="259"/>
      <c r="DG82" s="259"/>
      <c r="DH82" s="259"/>
      <c r="DI82" s="259"/>
      <c r="DJ82" s="259"/>
      <c r="DK82" s="259"/>
      <c r="DL82" s="259"/>
      <c r="DM82" s="259"/>
      <c r="DN82" s="259"/>
      <c r="DO82" s="259"/>
      <c r="DP82" s="259"/>
      <c r="DQ82" s="259"/>
      <c r="DR82" s="259"/>
      <c r="DS82" s="259"/>
      <c r="DT82" s="259"/>
      <c r="DU82" s="259"/>
      <c r="DV82" s="259"/>
      <c r="DW82" s="409"/>
      <c r="DX82" s="409"/>
      <c r="DY82" s="409"/>
      <c r="DZ82" s="409"/>
      <c r="EA82" s="409"/>
      <c r="EB82" s="409"/>
      <c r="EE82" s="674"/>
      <c r="EG82" s="223"/>
      <c r="EH82" s="223"/>
      <c r="EI82" s="222"/>
      <c r="EJ82" s="222"/>
      <c r="EK82" s="222"/>
      <c r="EL82" s="222"/>
      <c r="EM82" s="223"/>
      <c r="EN82" s="316"/>
      <c r="EO82" s="316"/>
      <c r="EP82" s="317"/>
      <c r="EQ82" s="318"/>
      <c r="ER82" s="311"/>
      <c r="ES82" s="319">
        <f t="shared" si="99"/>
        <v>0</v>
      </c>
      <c r="ET82" s="319">
        <f t="shared" si="94"/>
        <v>0</v>
      </c>
      <c r="EU82" s="320">
        <v>0</v>
      </c>
      <c r="EV82" s="320">
        <v>0</v>
      </c>
      <c r="EW82" s="321"/>
      <c r="EX82" s="322"/>
      <c r="EY82" s="605"/>
    </row>
    <row r="83" spans="1:155" s="234" customFormat="1" ht="27.9" customHeight="1" x14ac:dyDescent="0.6">
      <c r="A83" s="590"/>
      <c r="B83" s="168" t="s">
        <v>219</v>
      </c>
      <c r="C83" s="411" t="s">
        <v>116</v>
      </c>
      <c r="D83" s="170">
        <v>4170004579</v>
      </c>
      <c r="E83" s="324">
        <v>333269</v>
      </c>
      <c r="F83" s="718" t="s">
        <v>220</v>
      </c>
      <c r="G83" s="173">
        <v>44119</v>
      </c>
      <c r="H83" s="174">
        <v>8</v>
      </c>
      <c r="I83" s="568">
        <f>+O83</f>
        <v>10.065217391304348</v>
      </c>
      <c r="J83" s="176">
        <v>38</v>
      </c>
      <c r="K83" s="176">
        <v>3</v>
      </c>
      <c r="L83" s="176">
        <v>44</v>
      </c>
      <c r="M83" s="176">
        <v>2</v>
      </c>
      <c r="N83" s="177">
        <f t="shared" si="95"/>
        <v>9.6045118949958983</v>
      </c>
      <c r="O83" s="178">
        <f>AC83/(L83+M83)</f>
        <v>10.065217391304348</v>
      </c>
      <c r="P83" s="179">
        <f t="shared" si="86"/>
        <v>9.5715066994804481</v>
      </c>
      <c r="Q83" s="180">
        <f>L83+M83</f>
        <v>46</v>
      </c>
      <c r="R83" s="180">
        <f>R85</f>
        <v>46</v>
      </c>
      <c r="S83" s="180">
        <f t="shared" ref="S83:AB83" si="104">S85</f>
        <v>46</v>
      </c>
      <c r="T83" s="181">
        <f t="shared" si="104"/>
        <v>46</v>
      </c>
      <c r="U83" s="180">
        <f t="shared" si="104"/>
        <v>0</v>
      </c>
      <c r="V83" s="181">
        <f t="shared" si="104"/>
        <v>0</v>
      </c>
      <c r="W83" s="180">
        <f t="shared" si="104"/>
        <v>0</v>
      </c>
      <c r="X83" s="180">
        <f t="shared" si="104"/>
        <v>0</v>
      </c>
      <c r="Y83" s="180">
        <f t="shared" si="104"/>
        <v>0</v>
      </c>
      <c r="Z83" s="180">
        <f t="shared" si="104"/>
        <v>0</v>
      </c>
      <c r="AA83" s="180">
        <f t="shared" si="104"/>
        <v>0</v>
      </c>
      <c r="AB83" s="180">
        <f t="shared" si="104"/>
        <v>0</v>
      </c>
      <c r="AC83" s="182">
        <f>IF(E83="","",(Q83*8)+($Q$5-8)*Q83+($R$5-$Q$5)*R83+($S$5-$R$5)*S83+($T$5-$S$5)*T83+($U$5-$T$5)*U83+($V$5-$U$5)*V83+($W$5-$V$5)*W83+($X$5-$W$5)*X83+($Y$5-$X$5)*Y83+($Z$5-$Y$5)*Z83+($AA$5-$Z$5)*AA83+($AB$5-$AA$5)*AB83)-'[1]Short Leave'!S25</f>
        <v>463</v>
      </c>
      <c r="AD83" s="572">
        <f t="shared" si="96"/>
        <v>463</v>
      </c>
      <c r="AE83" s="572">
        <f t="shared" si="97"/>
        <v>463</v>
      </c>
      <c r="AF83" s="184">
        <f>AE83+AE84+AE85</f>
        <v>463</v>
      </c>
      <c r="AG83" s="185">
        <v>12.07</v>
      </c>
      <c r="AH83" s="359">
        <v>0.8</v>
      </c>
      <c r="AI83" s="574">
        <f t="shared" si="98"/>
        <v>9.6000000000000014</v>
      </c>
      <c r="AJ83" s="575">
        <f t="shared" si="88"/>
        <v>14723.400000000001</v>
      </c>
      <c r="AK83" s="188">
        <v>0.53</v>
      </c>
      <c r="AL83" s="576">
        <f t="shared" si="89"/>
        <v>121.19304059652031</v>
      </c>
      <c r="AM83" s="719">
        <f t="shared" si="90"/>
        <v>1219.83429991715</v>
      </c>
      <c r="AN83" s="191">
        <v>1160</v>
      </c>
      <c r="AO83" s="578"/>
      <c r="AP83" s="578"/>
      <c r="AQ83" s="579">
        <f t="shared" si="101"/>
        <v>233.35333333333335</v>
      </c>
      <c r="AR83" s="193">
        <f>AQ83+AQ84+AQ85</f>
        <v>233.35333333333335</v>
      </c>
      <c r="AS83" s="581">
        <f t="shared" si="91"/>
        <v>0.95094882975399697</v>
      </c>
      <c r="AT83" s="582">
        <f t="shared" si="92"/>
        <v>0.50400287976961844</v>
      </c>
      <c r="AU83" s="196">
        <f>AR83/AF83</f>
        <v>0.50400287976961844</v>
      </c>
      <c r="AV83" s="197" t="s">
        <v>221</v>
      </c>
      <c r="AW83" s="729">
        <v>1164</v>
      </c>
      <c r="AX83" s="730" t="s">
        <v>131</v>
      </c>
      <c r="AY83" s="725"/>
      <c r="AZ83" s="726"/>
      <c r="BA83" s="727"/>
      <c r="BB83" s="728"/>
      <c r="BC83" s="248"/>
      <c r="BD83" s="249"/>
      <c r="BE83" s="250"/>
      <c r="BF83" s="197"/>
      <c r="BG83" s="729"/>
      <c r="BH83" s="198"/>
      <c r="BI83" s="198"/>
      <c r="BJ83" s="198"/>
      <c r="BK83" s="587"/>
      <c r="BL83" s="665"/>
      <c r="BM83" s="206">
        <v>8</v>
      </c>
      <c r="BN83" s="207">
        <v>7.07</v>
      </c>
      <c r="BO83" s="208">
        <f>BP83-BQ83</f>
        <v>722.20000000000073</v>
      </c>
      <c r="BP83" s="209">
        <f>(((BR83+BR84+BR85))-(EQ83))</f>
        <v>14723.400000000001</v>
      </c>
      <c r="BQ83" s="209">
        <f>(BS83+BS84+BS85)</f>
        <v>14001.2</v>
      </c>
      <c r="BR83" s="210">
        <f t="shared" si="102"/>
        <v>14723.400000000001</v>
      </c>
      <c r="BS83" s="211">
        <f t="shared" si="103"/>
        <v>14001.2</v>
      </c>
      <c r="BT83" s="212">
        <f t="shared" si="93"/>
        <v>333269</v>
      </c>
      <c r="BU83" s="213"/>
      <c r="BV83" s="222"/>
      <c r="BW83" s="668"/>
      <c r="BX83" s="668"/>
      <c r="BY83" s="668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J83" s="222"/>
      <c r="CK83" s="222"/>
      <c r="CL83" s="222"/>
      <c r="CM83" s="222"/>
      <c r="CN83" s="222"/>
      <c r="CO83" s="222"/>
      <c r="CP83" s="222"/>
      <c r="CQ83" s="222"/>
      <c r="CR83" s="222"/>
      <c r="CS83" s="222"/>
      <c r="CT83" s="222"/>
      <c r="CU83" s="222"/>
      <c r="CV83" s="222"/>
      <c r="CW83" s="222"/>
      <c r="CX83" s="222"/>
      <c r="CY83" s="222"/>
      <c r="CZ83" s="222"/>
      <c r="DA83" s="222"/>
      <c r="DB83" s="222"/>
      <c r="DC83" s="222"/>
      <c r="DD83" s="222"/>
      <c r="DE83" s="222"/>
      <c r="DF83" s="222"/>
      <c r="DG83" s="222"/>
      <c r="DH83" s="222"/>
      <c r="DI83" s="222"/>
      <c r="DJ83" s="222"/>
      <c r="DK83" s="222"/>
      <c r="DL83" s="222"/>
      <c r="DM83" s="222"/>
      <c r="DN83" s="222"/>
      <c r="DO83" s="222"/>
      <c r="DP83" s="222"/>
      <c r="DQ83" s="222"/>
      <c r="DR83" s="222"/>
      <c r="DS83" s="222"/>
      <c r="DT83" s="222"/>
      <c r="DU83" s="222"/>
      <c r="DV83" s="222"/>
      <c r="DW83" s="388"/>
      <c r="DX83" s="388"/>
      <c r="DY83" s="388"/>
      <c r="DZ83" s="388"/>
      <c r="EA83" s="222"/>
      <c r="EB83" s="222"/>
      <c r="EC83" s="223"/>
      <c r="ED83" s="223"/>
      <c r="EE83" s="646"/>
      <c r="EF83" s="223"/>
      <c r="EG83" s="223"/>
      <c r="EH83" s="223"/>
      <c r="EI83" s="222"/>
      <c r="EJ83" s="222"/>
      <c r="EK83" s="222"/>
      <c r="EL83" s="222"/>
      <c r="EM83" s="223"/>
      <c r="EN83" s="118"/>
      <c r="EO83" s="118"/>
      <c r="EP83" s="227">
        <f>AF83*60</f>
        <v>27780</v>
      </c>
      <c r="EQ83" s="228">
        <v>0</v>
      </c>
      <c r="ER83" s="229" t="str">
        <f>B83</f>
        <v>L-22</v>
      </c>
      <c r="ES83" s="160" t="str">
        <f t="shared" si="99"/>
        <v>Hema</v>
      </c>
      <c r="ET83" s="160">
        <f t="shared" si="94"/>
        <v>333269</v>
      </c>
      <c r="EU83" s="162">
        <v>0</v>
      </c>
      <c r="EV83" s="162">
        <v>0</v>
      </c>
      <c r="EW83" s="230">
        <f>(BO83/EX83)/60</f>
        <v>0.26166666666666694</v>
      </c>
      <c r="EX83" s="231">
        <f>L83+M83</f>
        <v>46</v>
      </c>
      <c r="EY83" s="599">
        <f>EX83*EW83</f>
        <v>12.03666666666668</v>
      </c>
    </row>
    <row r="84" spans="1:155" s="234" customFormat="1" ht="27" hidden="1" customHeight="1" x14ac:dyDescent="0.6">
      <c r="A84" s="590"/>
      <c r="B84" s="236" t="s">
        <v>219</v>
      </c>
      <c r="C84" s="411"/>
      <c r="D84" s="170"/>
      <c r="E84" s="324"/>
      <c r="F84" s="718"/>
      <c r="G84" s="173"/>
      <c r="H84" s="174">
        <v>8</v>
      </c>
      <c r="I84" s="568"/>
      <c r="J84" s="176"/>
      <c r="K84" s="176"/>
      <c r="L84" s="176"/>
      <c r="M84" s="176"/>
      <c r="N84" s="177" t="str">
        <f t="shared" si="95"/>
        <v/>
      </c>
      <c r="O84" s="237"/>
      <c r="P84" s="179" t="str">
        <f t="shared" si="86"/>
        <v/>
      </c>
      <c r="Q84" s="180"/>
      <c r="R84" s="180"/>
      <c r="S84" s="180"/>
      <c r="T84" s="180">
        <v>46</v>
      </c>
      <c r="U84" s="180"/>
      <c r="V84" s="180"/>
      <c r="W84" s="180"/>
      <c r="X84" s="180"/>
      <c r="Y84" s="180"/>
      <c r="Z84" s="180"/>
      <c r="AA84" s="180"/>
      <c r="AB84" s="180"/>
      <c r="AC84" s="238"/>
      <c r="AD84" s="572" t="str">
        <f t="shared" si="96"/>
        <v/>
      </c>
      <c r="AE84" s="572">
        <f t="shared" si="97"/>
        <v>0</v>
      </c>
      <c r="AF84" s="240"/>
      <c r="AG84" s="185"/>
      <c r="AH84" s="359"/>
      <c r="AI84" s="574">
        <f t="shared" si="98"/>
        <v>0</v>
      </c>
      <c r="AJ84" s="575" t="str">
        <f>IF(C84="","",(AG84*AM84))</f>
        <v/>
      </c>
      <c r="AK84" s="188"/>
      <c r="AL84" s="576" t="str">
        <f>IF(E84="","",(AM84/I84))</f>
        <v/>
      </c>
      <c r="AM84" s="719" t="str">
        <f t="shared" si="90"/>
        <v/>
      </c>
      <c r="AN84" s="729"/>
      <c r="AO84" s="578"/>
      <c r="AP84" s="578"/>
      <c r="AQ84" s="579">
        <f t="shared" si="101"/>
        <v>0</v>
      </c>
      <c r="AR84" s="244"/>
      <c r="AS84" s="581" t="str">
        <f t="shared" si="91"/>
        <v/>
      </c>
      <c r="AT84" s="582" t="str">
        <f t="shared" si="92"/>
        <v/>
      </c>
      <c r="AU84" s="245"/>
      <c r="AV84" s="197" t="s">
        <v>221</v>
      </c>
      <c r="AW84" s="729"/>
      <c r="AX84" s="730"/>
      <c r="AY84" s="725"/>
      <c r="AZ84" s="726"/>
      <c r="BA84" s="727"/>
      <c r="BB84" s="728"/>
      <c r="BC84" s="248"/>
      <c r="BD84" s="249"/>
      <c r="BE84" s="250"/>
      <c r="BF84" s="197"/>
      <c r="BG84" s="729"/>
      <c r="BH84" s="198"/>
      <c r="BI84" s="198"/>
      <c r="BJ84" s="198"/>
      <c r="BK84" s="587"/>
      <c r="BL84" s="655"/>
      <c r="BM84" s="252"/>
      <c r="BN84" s="253"/>
      <c r="BO84" s="254"/>
      <c r="BP84" s="602"/>
      <c r="BQ84" s="602"/>
      <c r="BR84" s="210" t="b">
        <f t="shared" si="102"/>
        <v>0</v>
      </c>
      <c r="BS84" s="211">
        <f t="shared" si="103"/>
        <v>0</v>
      </c>
      <c r="BT84" s="212" t="str">
        <f t="shared" si="93"/>
        <v/>
      </c>
      <c r="BU84" s="213"/>
      <c r="BV84" s="213"/>
      <c r="BW84" s="562"/>
      <c r="BX84" s="562"/>
      <c r="BY84" s="562"/>
      <c r="BZ84" s="213"/>
      <c r="CA84" s="213"/>
      <c r="CB84" s="213"/>
      <c r="CC84" s="213"/>
      <c r="CD84" s="213"/>
      <c r="CE84" s="213"/>
      <c r="CF84" s="213"/>
      <c r="CG84" s="213"/>
      <c r="CH84" s="213"/>
      <c r="CI84" s="213"/>
      <c r="CJ84" s="213"/>
      <c r="CK84" s="213"/>
      <c r="CL84" s="213"/>
      <c r="CM84" s="213"/>
      <c r="CN84" s="213"/>
      <c r="CO84" s="213"/>
      <c r="CP84" s="213"/>
      <c r="CQ84" s="213"/>
      <c r="CR84" s="213"/>
      <c r="CS84" s="213"/>
      <c r="CT84" s="213"/>
      <c r="CU84" s="213"/>
      <c r="CV84" s="213"/>
      <c r="CW84" s="213"/>
      <c r="CX84" s="213"/>
      <c r="CY84" s="213"/>
      <c r="CZ84" s="213"/>
      <c r="DA84" s="213"/>
      <c r="DB84" s="213"/>
      <c r="DC84" s="213"/>
      <c r="DD84" s="213"/>
      <c r="DE84" s="213"/>
      <c r="DF84" s="213"/>
      <c r="DG84" s="213"/>
      <c r="DH84" s="213"/>
      <c r="DI84" s="213"/>
      <c r="DJ84" s="213"/>
      <c r="DK84" s="213"/>
      <c r="DL84" s="213"/>
      <c r="DM84" s="213"/>
      <c r="DN84" s="213"/>
      <c r="DO84" s="213"/>
      <c r="DP84" s="213"/>
      <c r="DQ84" s="213"/>
      <c r="DR84" s="213"/>
      <c r="DS84" s="213"/>
      <c r="DT84" s="213"/>
      <c r="DU84" s="213"/>
      <c r="DV84" s="213"/>
      <c r="DW84" s="683"/>
      <c r="DX84" s="683"/>
      <c r="DY84" s="683"/>
      <c r="DZ84" s="683"/>
      <c r="EA84" s="213"/>
      <c r="EB84" s="213"/>
      <c r="EC84" s="684"/>
      <c r="ED84" s="684"/>
      <c r="EE84" s="656"/>
      <c r="EF84" s="684"/>
      <c r="EG84" s="223"/>
      <c r="EH84" s="223"/>
      <c r="EI84" s="222"/>
      <c r="EJ84" s="222"/>
      <c r="EK84" s="222"/>
      <c r="EL84" s="222"/>
      <c r="EM84" s="223"/>
      <c r="EN84" s="119"/>
      <c r="EO84" s="406"/>
      <c r="EP84" s="649"/>
      <c r="EQ84" s="650"/>
      <c r="ER84" s="396"/>
      <c r="ES84" s="407">
        <f t="shared" si="99"/>
        <v>0</v>
      </c>
      <c r="ET84" s="407">
        <f t="shared" si="94"/>
        <v>0</v>
      </c>
      <c r="EU84" s="408">
        <v>0</v>
      </c>
      <c r="EV84" s="408">
        <v>0</v>
      </c>
      <c r="EW84" s="651"/>
      <c r="EX84" s="652"/>
      <c r="EY84" s="653"/>
    </row>
    <row r="85" spans="1:155" s="288" customFormat="1" ht="27" hidden="1" customHeight="1" x14ac:dyDescent="0.55000000000000004">
      <c r="A85" s="590"/>
      <c r="B85" s="289" t="s">
        <v>219</v>
      </c>
      <c r="C85" s="411"/>
      <c r="D85" s="170"/>
      <c r="E85" s="324"/>
      <c r="F85" s="718"/>
      <c r="G85" s="173"/>
      <c r="H85" s="174">
        <v>8</v>
      </c>
      <c r="I85" s="568"/>
      <c r="J85" s="176"/>
      <c r="K85" s="176"/>
      <c r="L85" s="176"/>
      <c r="M85" s="176"/>
      <c r="N85" s="177" t="str">
        <f t="shared" si="95"/>
        <v/>
      </c>
      <c r="O85" s="290"/>
      <c r="P85" s="179" t="str">
        <f t="shared" si="86"/>
        <v/>
      </c>
      <c r="Q85" s="291"/>
      <c r="R85" s="291">
        <f t="shared" ref="R85:AB85" si="105">IF($Q$7&gt;0,(Q83-Q84))</f>
        <v>46</v>
      </c>
      <c r="S85" s="291">
        <f t="shared" si="105"/>
        <v>46</v>
      </c>
      <c r="T85" s="291">
        <f t="shared" si="105"/>
        <v>46</v>
      </c>
      <c r="U85" s="291">
        <f t="shared" si="105"/>
        <v>0</v>
      </c>
      <c r="V85" s="291">
        <f t="shared" si="105"/>
        <v>0</v>
      </c>
      <c r="W85" s="291">
        <f t="shared" si="105"/>
        <v>0</v>
      </c>
      <c r="X85" s="291">
        <f t="shared" si="105"/>
        <v>0</v>
      </c>
      <c r="Y85" s="291">
        <f t="shared" si="105"/>
        <v>0</v>
      </c>
      <c r="Z85" s="291">
        <f t="shared" si="105"/>
        <v>0</v>
      </c>
      <c r="AA85" s="291">
        <f t="shared" si="105"/>
        <v>0</v>
      </c>
      <c r="AB85" s="291">
        <f t="shared" si="105"/>
        <v>0</v>
      </c>
      <c r="AC85" s="292"/>
      <c r="AD85" s="591" t="str">
        <f t="shared" si="96"/>
        <v/>
      </c>
      <c r="AE85" s="591">
        <f t="shared" si="97"/>
        <v>0</v>
      </c>
      <c r="AF85" s="293"/>
      <c r="AG85" s="185"/>
      <c r="AH85" s="359"/>
      <c r="AI85" s="574">
        <f t="shared" si="98"/>
        <v>0</v>
      </c>
      <c r="AJ85" s="575" t="str">
        <f t="shared" si="88"/>
        <v/>
      </c>
      <c r="AK85" s="188"/>
      <c r="AL85" s="576" t="str">
        <f t="shared" si="89"/>
        <v/>
      </c>
      <c r="AM85" s="719" t="str">
        <f t="shared" si="90"/>
        <v/>
      </c>
      <c r="AN85" s="729"/>
      <c r="AO85" s="578"/>
      <c r="AP85" s="578"/>
      <c r="AQ85" s="636">
        <f t="shared" si="101"/>
        <v>0</v>
      </c>
      <c r="AR85" s="294"/>
      <c r="AS85" s="581" t="str">
        <f t="shared" si="91"/>
        <v/>
      </c>
      <c r="AT85" s="582" t="str">
        <f t="shared" si="92"/>
        <v/>
      </c>
      <c r="AU85" s="297"/>
      <c r="AV85" s="197" t="s">
        <v>221</v>
      </c>
      <c r="AW85" s="729"/>
      <c r="AX85" s="730"/>
      <c r="AY85" s="725"/>
      <c r="AZ85" s="726"/>
      <c r="BA85" s="727"/>
      <c r="BB85" s="728"/>
      <c r="BC85" s="248"/>
      <c r="BD85" s="249"/>
      <c r="BE85" s="250"/>
      <c r="BF85" s="197"/>
      <c r="BG85" s="729"/>
      <c r="BH85" s="198"/>
      <c r="BI85" s="198"/>
      <c r="BJ85" s="198"/>
      <c r="BK85" s="587"/>
      <c r="BL85" s="422"/>
      <c r="BM85" s="298"/>
      <c r="BN85" s="299"/>
      <c r="BO85" s="300"/>
      <c r="BP85" s="301"/>
      <c r="BQ85" s="301"/>
      <c r="BR85" s="256" t="b">
        <f t="shared" si="102"/>
        <v>0</v>
      </c>
      <c r="BS85" s="257">
        <f t="shared" si="103"/>
        <v>0</v>
      </c>
      <c r="BT85" s="258" t="str">
        <f t="shared" si="93"/>
        <v/>
      </c>
      <c r="BU85" s="259"/>
      <c r="BV85" s="259"/>
      <c r="BW85" s="673"/>
      <c r="BX85" s="673"/>
      <c r="BY85" s="673"/>
      <c r="BZ85" s="259"/>
      <c r="CA85" s="259"/>
      <c r="CB85" s="259"/>
      <c r="CC85" s="259"/>
      <c r="CD85" s="259"/>
      <c r="CE85" s="259"/>
      <c r="CF85" s="259"/>
      <c r="CG85" s="259"/>
      <c r="CH85" s="259"/>
      <c r="CI85" s="259"/>
      <c r="CJ85" s="259"/>
      <c r="CK85" s="259"/>
      <c r="CL85" s="259"/>
      <c r="CM85" s="259"/>
      <c r="CN85" s="259"/>
      <c r="CO85" s="259"/>
      <c r="CP85" s="259"/>
      <c r="CQ85" s="259"/>
      <c r="CR85" s="259"/>
      <c r="CS85" s="259"/>
      <c r="CT85" s="259"/>
      <c r="CU85" s="259"/>
      <c r="CV85" s="259"/>
      <c r="CW85" s="259"/>
      <c r="CX85" s="259"/>
      <c r="CY85" s="259"/>
      <c r="CZ85" s="259"/>
      <c r="DA85" s="259"/>
      <c r="DB85" s="259"/>
      <c r="DC85" s="259"/>
      <c r="DD85" s="259"/>
      <c r="DE85" s="259"/>
      <c r="DF85" s="259"/>
      <c r="DG85" s="259"/>
      <c r="DH85" s="259"/>
      <c r="DI85" s="259"/>
      <c r="DJ85" s="259"/>
      <c r="DK85" s="259"/>
      <c r="DL85" s="259"/>
      <c r="DM85" s="259"/>
      <c r="DN85" s="259"/>
      <c r="DO85" s="259"/>
      <c r="DP85" s="259"/>
      <c r="DQ85" s="259"/>
      <c r="DR85" s="259"/>
      <c r="DS85" s="259"/>
      <c r="DT85" s="259"/>
      <c r="DU85" s="259"/>
      <c r="DV85" s="259"/>
      <c r="DW85" s="409"/>
      <c r="DX85" s="409"/>
      <c r="DY85" s="409"/>
      <c r="DZ85" s="409"/>
      <c r="EA85" s="259"/>
      <c r="EB85" s="259"/>
      <c r="EE85" s="674"/>
      <c r="EG85" s="223"/>
      <c r="EH85" s="223"/>
      <c r="EI85" s="222"/>
      <c r="EJ85" s="222"/>
      <c r="EK85" s="222"/>
      <c r="EL85" s="222"/>
      <c r="EM85" s="223"/>
      <c r="EN85" s="316"/>
      <c r="EO85" s="316"/>
      <c r="EP85" s="317"/>
      <c r="EQ85" s="318"/>
      <c r="ER85" s="311"/>
      <c r="ES85" s="319">
        <f t="shared" si="99"/>
        <v>0</v>
      </c>
      <c r="ET85" s="319">
        <f t="shared" si="94"/>
        <v>0</v>
      </c>
      <c r="EU85" s="320">
        <v>0</v>
      </c>
      <c r="EV85" s="320">
        <v>0</v>
      </c>
      <c r="EW85" s="321"/>
      <c r="EX85" s="322"/>
      <c r="EY85" s="605"/>
    </row>
    <row r="86" spans="1:155" s="234" customFormat="1" ht="27" hidden="1" customHeight="1" x14ac:dyDescent="0.6">
      <c r="A86" s="590"/>
      <c r="B86" s="168" t="s">
        <v>222</v>
      </c>
      <c r="C86" s="411"/>
      <c r="D86" s="170"/>
      <c r="E86" s="324"/>
      <c r="F86" s="718"/>
      <c r="G86" s="173"/>
      <c r="H86" s="174">
        <v>8</v>
      </c>
      <c r="I86" s="568"/>
      <c r="J86" s="176"/>
      <c r="K86" s="176"/>
      <c r="L86" s="176"/>
      <c r="M86" s="176"/>
      <c r="N86" s="177" t="str">
        <f t="shared" si="95"/>
        <v/>
      </c>
      <c r="O86" s="178" t="e">
        <f>AC86/(L86+M86)</f>
        <v>#DIV/0!</v>
      </c>
      <c r="P86" s="179" t="str">
        <f t="shared" si="86"/>
        <v/>
      </c>
      <c r="Q86" s="180">
        <f>L86+M86</f>
        <v>0</v>
      </c>
      <c r="R86" s="180">
        <f t="shared" ref="R86:AB86" si="106">R88</f>
        <v>0</v>
      </c>
      <c r="S86" s="180">
        <f t="shared" si="106"/>
        <v>0</v>
      </c>
      <c r="T86" s="181">
        <f t="shared" si="106"/>
        <v>0</v>
      </c>
      <c r="U86" s="180">
        <f t="shared" si="106"/>
        <v>0</v>
      </c>
      <c r="V86" s="181">
        <f t="shared" si="106"/>
        <v>0</v>
      </c>
      <c r="W86" s="180">
        <f t="shared" si="106"/>
        <v>0</v>
      </c>
      <c r="X86" s="180">
        <f t="shared" si="106"/>
        <v>0</v>
      </c>
      <c r="Y86" s="180">
        <f t="shared" si="106"/>
        <v>0</v>
      </c>
      <c r="Z86" s="180">
        <f t="shared" si="106"/>
        <v>0</v>
      </c>
      <c r="AA86" s="180">
        <f t="shared" si="106"/>
        <v>0</v>
      </c>
      <c r="AB86" s="180">
        <f t="shared" si="106"/>
        <v>0</v>
      </c>
      <c r="AC86" s="182"/>
      <c r="AD86" s="572" t="str">
        <f t="shared" si="96"/>
        <v/>
      </c>
      <c r="AE86" s="572">
        <f t="shared" si="97"/>
        <v>0</v>
      </c>
      <c r="AF86" s="184">
        <f>AE86+AE87+AE88</f>
        <v>0</v>
      </c>
      <c r="AG86" s="185"/>
      <c r="AH86" s="359"/>
      <c r="AI86" s="574">
        <f t="shared" si="98"/>
        <v>0</v>
      </c>
      <c r="AJ86" s="575" t="str">
        <f t="shared" si="88"/>
        <v/>
      </c>
      <c r="AK86" s="188"/>
      <c r="AL86" s="576" t="str">
        <f t="shared" si="89"/>
        <v/>
      </c>
      <c r="AM86" s="719" t="str">
        <f t="shared" si="90"/>
        <v/>
      </c>
      <c r="AN86" s="191"/>
      <c r="AO86" s="578"/>
      <c r="AP86" s="578"/>
      <c r="AQ86" s="579">
        <f t="shared" si="101"/>
        <v>0</v>
      </c>
      <c r="AR86" s="193">
        <f>AQ86+AQ87+AQ88</f>
        <v>0</v>
      </c>
      <c r="AS86" s="581" t="str">
        <f t="shared" si="91"/>
        <v/>
      </c>
      <c r="AT86" s="582" t="str">
        <f t="shared" si="92"/>
        <v/>
      </c>
      <c r="AU86" s="196" t="e">
        <f>AR86/AF86</f>
        <v>#DIV/0!</v>
      </c>
      <c r="AV86" s="628" t="s">
        <v>223</v>
      </c>
      <c r="AW86" s="191"/>
      <c r="AX86" s="730"/>
      <c r="AY86" s="725"/>
      <c r="AZ86" s="726"/>
      <c r="BA86" s="727"/>
      <c r="BB86" s="728"/>
      <c r="BC86" s="248"/>
      <c r="BD86" s="249"/>
      <c r="BE86" s="250"/>
      <c r="BF86" s="197"/>
      <c r="BG86" s="191"/>
      <c r="BH86" s="198"/>
      <c r="BI86" s="198"/>
      <c r="BJ86" s="198"/>
      <c r="BK86" s="587"/>
      <c r="BL86" s="198"/>
      <c r="BM86" s="206"/>
      <c r="BN86" s="207"/>
      <c r="BO86" s="208">
        <f>BP86-BQ86</f>
        <v>0</v>
      </c>
      <c r="BP86" s="209">
        <f>(((BR86+BR87+BR88))-(EQ86))</f>
        <v>0</v>
      </c>
      <c r="BQ86" s="209">
        <f>(BS86+BS87+BS88)</f>
        <v>0</v>
      </c>
      <c r="BR86" s="210" t="b">
        <f t="shared" si="102"/>
        <v>0</v>
      </c>
      <c r="BS86" s="211">
        <f t="shared" si="103"/>
        <v>0</v>
      </c>
      <c r="BT86" s="212" t="str">
        <f t="shared" si="93"/>
        <v/>
      </c>
      <c r="BU86" s="213"/>
      <c r="BV86" s="222"/>
      <c r="BW86" s="668"/>
      <c r="BX86" s="668"/>
      <c r="BY86" s="668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J86" s="222"/>
      <c r="CK86" s="222"/>
      <c r="CL86" s="222"/>
      <c r="CM86" s="222"/>
      <c r="CN86" s="222"/>
      <c r="CO86" s="222"/>
      <c r="CP86" s="222"/>
      <c r="CQ86" s="222"/>
      <c r="CR86" s="222"/>
      <c r="CS86" s="222"/>
      <c r="CT86" s="222"/>
      <c r="CU86" s="222"/>
      <c r="CV86" s="222"/>
      <c r="CW86" s="222"/>
      <c r="CX86" s="222"/>
      <c r="CY86" s="222"/>
      <c r="CZ86" s="222"/>
      <c r="DA86" s="222"/>
      <c r="DB86" s="222"/>
      <c r="DC86" s="222"/>
      <c r="DD86" s="222"/>
      <c r="DE86" s="222"/>
      <c r="DF86" s="222"/>
      <c r="DG86" s="222"/>
      <c r="DH86" s="222"/>
      <c r="DI86" s="222"/>
      <c r="DJ86" s="222"/>
      <c r="DK86" s="222"/>
      <c r="DL86" s="222"/>
      <c r="DM86" s="222"/>
      <c r="DN86" s="222"/>
      <c r="DO86" s="222"/>
      <c r="DP86" s="222"/>
      <c r="DQ86" s="222"/>
      <c r="DR86" s="222"/>
      <c r="DS86" s="222"/>
      <c r="DT86" s="222"/>
      <c r="DU86" s="222"/>
      <c r="DV86" s="222"/>
      <c r="DW86" s="388"/>
      <c r="DX86" s="388"/>
      <c r="DY86" s="388"/>
      <c r="DZ86" s="388"/>
      <c r="EA86" s="222"/>
      <c r="EB86" s="222"/>
      <c r="EC86" s="223"/>
      <c r="ED86" s="223"/>
      <c r="EE86" s="646"/>
      <c r="EF86" s="223"/>
      <c r="EG86" s="223"/>
      <c r="EH86" s="223"/>
      <c r="EI86" s="222"/>
      <c r="EJ86" s="222"/>
      <c r="EK86" s="222"/>
      <c r="EL86" s="222"/>
      <c r="EM86" s="223"/>
      <c r="EN86" s="118"/>
      <c r="EO86" s="118"/>
      <c r="EP86" s="227">
        <f>AF86*60</f>
        <v>0</v>
      </c>
      <c r="EQ86" s="228">
        <v>0</v>
      </c>
      <c r="ER86" s="229" t="str">
        <f>B86</f>
        <v>L-23</v>
      </c>
      <c r="ES86" s="160">
        <f t="shared" si="99"/>
        <v>0</v>
      </c>
      <c r="ET86" s="160">
        <f t="shared" si="94"/>
        <v>0</v>
      </c>
      <c r="EU86" s="162">
        <v>0</v>
      </c>
      <c r="EV86" s="162">
        <v>0</v>
      </c>
      <c r="EW86" s="230" t="e">
        <f>(BO86/EX86)/60</f>
        <v>#DIV/0!</v>
      </c>
      <c r="EX86" s="231">
        <f>L86+M86</f>
        <v>0</v>
      </c>
      <c r="EY86" s="599" t="e">
        <f>EX86*EW86</f>
        <v>#DIV/0!</v>
      </c>
    </row>
    <row r="87" spans="1:155" s="288" customFormat="1" ht="27" hidden="1" customHeight="1" x14ac:dyDescent="0.55000000000000004">
      <c r="A87" s="590"/>
      <c r="B87" s="236" t="s">
        <v>222</v>
      </c>
      <c r="C87" s="411"/>
      <c r="D87" s="170"/>
      <c r="E87" s="324"/>
      <c r="F87" s="718"/>
      <c r="G87" s="173"/>
      <c r="H87" s="174">
        <v>8</v>
      </c>
      <c r="I87" s="568"/>
      <c r="J87" s="176"/>
      <c r="K87" s="176"/>
      <c r="L87" s="176"/>
      <c r="M87" s="176"/>
      <c r="N87" s="177" t="str">
        <f t="shared" si="95"/>
        <v/>
      </c>
      <c r="O87" s="237"/>
      <c r="P87" s="179" t="str">
        <f t="shared" si="86"/>
        <v/>
      </c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238"/>
      <c r="AD87" s="591" t="str">
        <f t="shared" si="96"/>
        <v/>
      </c>
      <c r="AE87" s="591">
        <f t="shared" si="97"/>
        <v>0</v>
      </c>
      <c r="AF87" s="240"/>
      <c r="AG87" s="185"/>
      <c r="AH87" s="359"/>
      <c r="AI87" s="574">
        <f t="shared" si="98"/>
        <v>0</v>
      </c>
      <c r="AJ87" s="575" t="str">
        <f t="shared" si="88"/>
        <v/>
      </c>
      <c r="AK87" s="188"/>
      <c r="AL87" s="576" t="str">
        <f t="shared" si="89"/>
        <v/>
      </c>
      <c r="AM87" s="719" t="str">
        <f t="shared" si="90"/>
        <v/>
      </c>
      <c r="AN87" s="191"/>
      <c r="AO87" s="578"/>
      <c r="AP87" s="578"/>
      <c r="AQ87" s="636">
        <f t="shared" si="101"/>
        <v>0</v>
      </c>
      <c r="AR87" s="244"/>
      <c r="AS87" s="581" t="str">
        <f t="shared" si="91"/>
        <v/>
      </c>
      <c r="AT87" s="582" t="str">
        <f t="shared" si="92"/>
        <v/>
      </c>
      <c r="AU87" s="245"/>
      <c r="AV87" s="628" t="s">
        <v>223</v>
      </c>
      <c r="AW87" s="191"/>
      <c r="AX87" s="730"/>
      <c r="AY87" s="725"/>
      <c r="AZ87" s="726"/>
      <c r="BA87" s="727"/>
      <c r="BB87" s="728"/>
      <c r="BC87" s="248"/>
      <c r="BD87" s="249"/>
      <c r="BE87" s="250"/>
      <c r="BF87" s="197"/>
      <c r="BG87" s="191"/>
      <c r="BH87" s="198"/>
      <c r="BI87" s="198"/>
      <c r="BJ87" s="198"/>
      <c r="BK87" s="587"/>
      <c r="BL87" s="251"/>
      <c r="BM87" s="252"/>
      <c r="BN87" s="253"/>
      <c r="BO87" s="254"/>
      <c r="BP87" s="255"/>
      <c r="BQ87" s="255"/>
      <c r="BR87" s="256" t="b">
        <f t="shared" si="102"/>
        <v>0</v>
      </c>
      <c r="BS87" s="257">
        <f t="shared" si="103"/>
        <v>0</v>
      </c>
      <c r="BT87" s="258" t="str">
        <f t="shared" si="93"/>
        <v/>
      </c>
      <c r="BU87" s="259"/>
      <c r="BV87" s="259"/>
      <c r="BW87" s="673"/>
      <c r="BX87" s="673"/>
      <c r="BY87" s="673"/>
      <c r="BZ87" s="259"/>
      <c r="CA87" s="259"/>
      <c r="CB87" s="259"/>
      <c r="CC87" s="259"/>
      <c r="CD87" s="259"/>
      <c r="CE87" s="259"/>
      <c r="CF87" s="259"/>
      <c r="CG87" s="259"/>
      <c r="CH87" s="259"/>
      <c r="CI87" s="259"/>
      <c r="CJ87" s="259"/>
      <c r="CK87" s="259"/>
      <c r="CL87" s="259"/>
      <c r="CM87" s="259"/>
      <c r="CN87" s="259"/>
      <c r="CO87" s="259"/>
      <c r="CP87" s="259"/>
      <c r="CQ87" s="259"/>
      <c r="CR87" s="259"/>
      <c r="CS87" s="259"/>
      <c r="CT87" s="259"/>
      <c r="CU87" s="259"/>
      <c r="CV87" s="259"/>
      <c r="CW87" s="259"/>
      <c r="CX87" s="259"/>
      <c r="CY87" s="259"/>
      <c r="CZ87" s="259"/>
      <c r="DA87" s="259"/>
      <c r="DB87" s="259"/>
      <c r="DC87" s="259"/>
      <c r="DD87" s="259"/>
      <c r="DE87" s="259"/>
      <c r="DF87" s="259"/>
      <c r="DG87" s="259"/>
      <c r="DH87" s="259"/>
      <c r="DI87" s="259"/>
      <c r="DJ87" s="259"/>
      <c r="DK87" s="259"/>
      <c r="DL87" s="259"/>
      <c r="DM87" s="259"/>
      <c r="DN87" s="259"/>
      <c r="DO87" s="259"/>
      <c r="DP87" s="259"/>
      <c r="DQ87" s="259"/>
      <c r="DR87" s="259"/>
      <c r="DS87" s="259"/>
      <c r="DT87" s="259"/>
      <c r="DU87" s="259"/>
      <c r="DV87" s="259"/>
      <c r="DW87" s="409"/>
      <c r="DX87" s="409"/>
      <c r="DY87" s="409"/>
      <c r="DZ87" s="409"/>
      <c r="EA87" s="259"/>
      <c r="EB87" s="259"/>
      <c r="EE87" s="674"/>
      <c r="EG87" s="223"/>
      <c r="EH87" s="223"/>
      <c r="EI87" s="222"/>
      <c r="EJ87" s="222"/>
      <c r="EK87" s="222"/>
      <c r="EL87" s="222"/>
      <c r="EM87" s="223"/>
      <c r="EN87" s="316"/>
      <c r="EO87" s="316"/>
      <c r="EP87" s="352"/>
      <c r="EQ87" s="353"/>
      <c r="ER87" s="311"/>
      <c r="ES87" s="319">
        <f t="shared" si="99"/>
        <v>0</v>
      </c>
      <c r="ET87" s="319">
        <f t="shared" si="94"/>
        <v>0</v>
      </c>
      <c r="EU87" s="320">
        <v>0</v>
      </c>
      <c r="EV87" s="320">
        <v>0</v>
      </c>
      <c r="EW87" s="354"/>
      <c r="EX87" s="355"/>
      <c r="EY87" s="625"/>
    </row>
    <row r="88" spans="1:155" s="288" customFormat="1" ht="27" hidden="1" customHeight="1" x14ac:dyDescent="0.55000000000000004">
      <c r="A88" s="590"/>
      <c r="B88" s="289" t="s">
        <v>222</v>
      </c>
      <c r="C88" s="169"/>
      <c r="D88" s="170"/>
      <c r="E88" s="324"/>
      <c r="F88" s="718"/>
      <c r="G88" s="173"/>
      <c r="H88" s="174">
        <v>8</v>
      </c>
      <c r="I88" s="568"/>
      <c r="J88" s="176"/>
      <c r="K88" s="176"/>
      <c r="L88" s="176"/>
      <c r="M88" s="176"/>
      <c r="N88" s="177" t="str">
        <f t="shared" si="95"/>
        <v/>
      </c>
      <c r="O88" s="290"/>
      <c r="P88" s="179" t="str">
        <f t="shared" si="86"/>
        <v/>
      </c>
      <c r="Q88" s="291"/>
      <c r="R88" s="291">
        <f t="shared" ref="R88:AB88" si="107">IF($Q$7&gt;0,(Q86-Q87))</f>
        <v>0</v>
      </c>
      <c r="S88" s="291">
        <f t="shared" si="107"/>
        <v>0</v>
      </c>
      <c r="T88" s="291">
        <f t="shared" si="107"/>
        <v>0</v>
      </c>
      <c r="U88" s="291">
        <f t="shared" si="107"/>
        <v>0</v>
      </c>
      <c r="V88" s="291">
        <f t="shared" si="107"/>
        <v>0</v>
      </c>
      <c r="W88" s="291">
        <f t="shared" si="107"/>
        <v>0</v>
      </c>
      <c r="X88" s="291">
        <f t="shared" si="107"/>
        <v>0</v>
      </c>
      <c r="Y88" s="291">
        <f t="shared" si="107"/>
        <v>0</v>
      </c>
      <c r="Z88" s="291">
        <f t="shared" si="107"/>
        <v>0</v>
      </c>
      <c r="AA88" s="291">
        <f t="shared" si="107"/>
        <v>0</v>
      </c>
      <c r="AB88" s="291">
        <f t="shared" si="107"/>
        <v>0</v>
      </c>
      <c r="AC88" s="292"/>
      <c r="AD88" s="591" t="str">
        <f t="shared" si="96"/>
        <v/>
      </c>
      <c r="AE88" s="591">
        <f t="shared" si="97"/>
        <v>0</v>
      </c>
      <c r="AF88" s="293"/>
      <c r="AG88" s="185"/>
      <c r="AH88" s="185"/>
      <c r="AI88" s="574">
        <f t="shared" si="98"/>
        <v>0</v>
      </c>
      <c r="AJ88" s="575" t="str">
        <f>IF(C88="","",(AG88*AM88))</f>
        <v/>
      </c>
      <c r="AK88" s="188"/>
      <c r="AL88" s="576" t="str">
        <f>IF(E88="","",(AM88/I88))</f>
        <v/>
      </c>
      <c r="AM88" s="719" t="str">
        <f>IF(E88="","",(((L88+M88)*(I88*60))/AG88)*AK88)</f>
        <v/>
      </c>
      <c r="AN88" s="191"/>
      <c r="AO88" s="578"/>
      <c r="AP88" s="578"/>
      <c r="AQ88" s="636">
        <f t="shared" si="101"/>
        <v>0</v>
      </c>
      <c r="AR88" s="294"/>
      <c r="AS88" s="581" t="str">
        <f t="shared" si="91"/>
        <v/>
      </c>
      <c r="AT88" s="582" t="str">
        <f t="shared" si="92"/>
        <v/>
      </c>
      <c r="AU88" s="297"/>
      <c r="AV88" s="628" t="s">
        <v>223</v>
      </c>
      <c r="AW88" s="191"/>
      <c r="AX88" s="730"/>
      <c r="AY88" s="731"/>
      <c r="AZ88" s="726"/>
      <c r="BA88" s="727"/>
      <c r="BB88" s="728"/>
      <c r="BC88" s="248"/>
      <c r="BD88" s="249"/>
      <c r="BE88" s="250"/>
      <c r="BF88" s="197"/>
      <c r="BG88" s="191"/>
      <c r="BH88" s="198"/>
      <c r="BI88" s="198"/>
      <c r="BJ88" s="198"/>
      <c r="BK88" s="587"/>
      <c r="BL88" s="251"/>
      <c r="BM88" s="298"/>
      <c r="BN88" s="299"/>
      <c r="BO88" s="300"/>
      <c r="BP88" s="301"/>
      <c r="BQ88" s="301"/>
      <c r="BR88" s="256" t="b">
        <f t="shared" si="102"/>
        <v>0</v>
      </c>
      <c r="BS88" s="257">
        <f t="shared" si="103"/>
        <v>0</v>
      </c>
      <c r="BT88" s="258" t="str">
        <f t="shared" si="93"/>
        <v/>
      </c>
      <c r="BU88" s="259"/>
      <c r="BV88" s="259"/>
      <c r="BW88" s="673"/>
      <c r="BX88" s="673"/>
      <c r="BY88" s="673"/>
      <c r="BZ88" s="259"/>
      <c r="CA88" s="259"/>
      <c r="CB88" s="259"/>
      <c r="CC88" s="259"/>
      <c r="CD88" s="259"/>
      <c r="CE88" s="259"/>
      <c r="CF88" s="259"/>
      <c r="CG88" s="259"/>
      <c r="CH88" s="259"/>
      <c r="CI88" s="259"/>
      <c r="CJ88" s="259"/>
      <c r="CK88" s="259"/>
      <c r="CL88" s="259"/>
      <c r="CM88" s="259"/>
      <c r="CN88" s="259"/>
      <c r="CO88" s="259"/>
      <c r="CP88" s="259"/>
      <c r="CQ88" s="259"/>
      <c r="CR88" s="259"/>
      <c r="CS88" s="259"/>
      <c r="CT88" s="259"/>
      <c r="CU88" s="259"/>
      <c r="CV88" s="259"/>
      <c r="CW88" s="259"/>
      <c r="CX88" s="259"/>
      <c r="CY88" s="259"/>
      <c r="CZ88" s="259"/>
      <c r="DA88" s="259"/>
      <c r="DB88" s="259"/>
      <c r="DC88" s="259"/>
      <c r="DD88" s="259"/>
      <c r="DE88" s="259"/>
      <c r="DF88" s="259"/>
      <c r="DG88" s="259"/>
      <c r="DH88" s="259"/>
      <c r="DI88" s="259"/>
      <c r="DJ88" s="259"/>
      <c r="DK88" s="259"/>
      <c r="DL88" s="259"/>
      <c r="DM88" s="259"/>
      <c r="DN88" s="259"/>
      <c r="DO88" s="259"/>
      <c r="DP88" s="259"/>
      <c r="DQ88" s="259"/>
      <c r="DR88" s="259"/>
      <c r="DS88" s="259"/>
      <c r="DT88" s="259"/>
      <c r="DU88" s="259"/>
      <c r="DV88" s="259"/>
      <c r="DW88" s="409"/>
      <c r="DX88" s="409"/>
      <c r="DY88" s="409"/>
      <c r="DZ88" s="409"/>
      <c r="EA88" s="259"/>
      <c r="EB88" s="259"/>
      <c r="EE88" s="674"/>
      <c r="EG88" s="223"/>
      <c r="EH88" s="223"/>
      <c r="EI88" s="222"/>
      <c r="EJ88" s="222"/>
      <c r="EK88" s="222"/>
      <c r="EL88" s="222"/>
      <c r="EM88" s="223"/>
      <c r="EN88" s="316"/>
      <c r="EO88" s="316"/>
      <c r="EP88" s="317"/>
      <c r="EQ88" s="318"/>
      <c r="ER88" s="311"/>
      <c r="ES88" s="319">
        <f t="shared" si="99"/>
        <v>0</v>
      </c>
      <c r="ET88" s="319">
        <f t="shared" si="94"/>
        <v>0</v>
      </c>
      <c r="EU88" s="320">
        <v>0</v>
      </c>
      <c r="EV88" s="320">
        <v>0</v>
      </c>
      <c r="EW88" s="321"/>
      <c r="EX88" s="322"/>
      <c r="EY88" s="605"/>
    </row>
    <row r="89" spans="1:155" s="234" customFormat="1" ht="27.9" customHeight="1" x14ac:dyDescent="0.6">
      <c r="A89" s="590"/>
      <c r="B89" s="168" t="s">
        <v>224</v>
      </c>
      <c r="C89" s="411" t="s">
        <v>127</v>
      </c>
      <c r="D89" s="170">
        <v>4170005206</v>
      </c>
      <c r="E89" s="324" t="s">
        <v>225</v>
      </c>
      <c r="F89" s="718" t="s">
        <v>226</v>
      </c>
      <c r="G89" s="173">
        <v>44186</v>
      </c>
      <c r="H89" s="174">
        <v>8</v>
      </c>
      <c r="I89" s="568">
        <f>+O89</f>
        <v>11</v>
      </c>
      <c r="J89" s="176">
        <v>25</v>
      </c>
      <c r="K89" s="176">
        <v>0</v>
      </c>
      <c r="L89" s="176">
        <v>25</v>
      </c>
      <c r="M89" s="176">
        <v>1</v>
      </c>
      <c r="N89" s="177">
        <f t="shared" si="95"/>
        <v>3.8934358974358978</v>
      </c>
      <c r="O89" s="178">
        <f>AC89/(L89+M89)</f>
        <v>11</v>
      </c>
      <c r="P89" s="179">
        <f t="shared" si="86"/>
        <v>9.7715128205128217</v>
      </c>
      <c r="Q89" s="180">
        <f>L89+M89</f>
        <v>26</v>
      </c>
      <c r="R89" s="180">
        <f t="shared" ref="R89:AB89" si="108">R91</f>
        <v>26</v>
      </c>
      <c r="S89" s="180">
        <f t="shared" si="108"/>
        <v>26</v>
      </c>
      <c r="T89" s="181">
        <f t="shared" si="108"/>
        <v>26</v>
      </c>
      <c r="U89" s="180">
        <f t="shared" si="108"/>
        <v>0</v>
      </c>
      <c r="V89" s="181">
        <f t="shared" si="108"/>
        <v>0</v>
      </c>
      <c r="W89" s="180">
        <f t="shared" si="108"/>
        <v>0</v>
      </c>
      <c r="X89" s="180">
        <f t="shared" si="108"/>
        <v>0</v>
      </c>
      <c r="Y89" s="180">
        <f t="shared" si="108"/>
        <v>0</v>
      </c>
      <c r="Z89" s="180">
        <f t="shared" si="108"/>
        <v>0</v>
      </c>
      <c r="AA89" s="180">
        <f t="shared" si="108"/>
        <v>0</v>
      </c>
      <c r="AB89" s="180">
        <f t="shared" si="108"/>
        <v>0</v>
      </c>
      <c r="AC89" s="182">
        <f>IF(E89="","",(Q89*8)+($Q$5-8)*Q89+($R$5-$Q$5)*R89+($S$5-$R$5)*S89+($T$5-$S$5)*T89+($U$5-$T$5)*U89+($V$5-$U$5)*V89+($W$5-$V$5)*W89+($X$5-$W$5)*X89+($Y$5-$X$5)*Y89+($Z$5-$Y$5)*Z89+($AA$5-$Z$5)*AA89+($AB$5-$AA$5)*AB89)-'[1]Short Leave'!S27</f>
        <v>286</v>
      </c>
      <c r="AD89" s="572">
        <f t="shared" si="96"/>
        <v>286</v>
      </c>
      <c r="AE89" s="572">
        <f t="shared" si="97"/>
        <v>286</v>
      </c>
      <c r="AF89" s="184">
        <f>AE89+AE90+AE91</f>
        <v>286</v>
      </c>
      <c r="AG89" s="185">
        <v>4.93</v>
      </c>
      <c r="AH89" s="359">
        <v>0.27</v>
      </c>
      <c r="AI89" s="574">
        <f t="shared" si="98"/>
        <v>3.24</v>
      </c>
      <c r="AJ89" s="575">
        <f t="shared" si="88"/>
        <v>17160</v>
      </c>
      <c r="AK89" s="188">
        <v>1</v>
      </c>
      <c r="AL89" s="576">
        <f t="shared" si="89"/>
        <v>316.43002028397564</v>
      </c>
      <c r="AM89" s="719">
        <f t="shared" si="90"/>
        <v>3480.7302231237322</v>
      </c>
      <c r="AN89" s="191">
        <v>3092</v>
      </c>
      <c r="AO89" s="578"/>
      <c r="AP89" s="578"/>
      <c r="AQ89" s="579">
        <f t="shared" si="101"/>
        <v>254.05933333333331</v>
      </c>
      <c r="AR89" s="193">
        <f>AQ89+AQ90+AQ91</f>
        <v>254.05933333333331</v>
      </c>
      <c r="AS89" s="581">
        <f t="shared" si="91"/>
        <v>0.88831934731934736</v>
      </c>
      <c r="AT89" s="582">
        <f t="shared" si="92"/>
        <v>0.88831934731934725</v>
      </c>
      <c r="AU89" s="196">
        <f>AR89/AF89</f>
        <v>0.88831934731934725</v>
      </c>
      <c r="AV89" s="197" t="s">
        <v>227</v>
      </c>
      <c r="AW89" s="191">
        <v>1232</v>
      </c>
      <c r="AX89" s="732" t="s">
        <v>131</v>
      </c>
      <c r="AY89" s="733" t="s">
        <v>228</v>
      </c>
      <c r="AZ89" s="726"/>
      <c r="BA89" s="727"/>
      <c r="BB89" s="728"/>
      <c r="BC89" s="248"/>
      <c r="BD89" s="249"/>
      <c r="BE89" s="250"/>
      <c r="BF89" s="197"/>
      <c r="BG89" s="191"/>
      <c r="BH89" s="198"/>
      <c r="BI89" s="198"/>
      <c r="BJ89" s="198"/>
      <c r="BK89" s="587"/>
      <c r="BL89" s="198"/>
      <c r="BM89" s="206">
        <v>10</v>
      </c>
      <c r="BN89" s="207">
        <v>8.2899999999999991</v>
      </c>
      <c r="BO89" s="208">
        <f>BP89-BQ89</f>
        <v>1916.4400000000005</v>
      </c>
      <c r="BP89" s="209">
        <f>(((BR89+BR90+BR91))-(EQ89))</f>
        <v>17160</v>
      </c>
      <c r="BQ89" s="209">
        <f>(BS89+BS90+BS91)</f>
        <v>15243.56</v>
      </c>
      <c r="BR89" s="210">
        <f t="shared" si="102"/>
        <v>17160</v>
      </c>
      <c r="BS89" s="211">
        <f t="shared" si="103"/>
        <v>15243.56</v>
      </c>
      <c r="BT89" s="212" t="str">
        <f t="shared" si="93"/>
        <v>179172-5832(S-03)</v>
      </c>
      <c r="BU89" s="213"/>
      <c r="BV89" s="222"/>
      <c r="BW89" s="222"/>
      <c r="BX89" s="668"/>
      <c r="BY89" s="222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J89" s="222"/>
      <c r="CK89" s="222"/>
      <c r="CL89" s="222"/>
      <c r="CM89" s="222"/>
      <c r="CN89" s="222"/>
      <c r="CO89" s="222"/>
      <c r="CP89" s="222"/>
      <c r="CQ89" s="222"/>
      <c r="CR89" s="222"/>
      <c r="CS89" s="222"/>
      <c r="CT89" s="222"/>
      <c r="CU89" s="222"/>
      <c r="CV89" s="222"/>
      <c r="CW89" s="222"/>
      <c r="CX89" s="222"/>
      <c r="CY89" s="222"/>
      <c r="CZ89" s="222"/>
      <c r="DA89" s="222"/>
      <c r="DB89" s="222"/>
      <c r="DC89" s="222"/>
      <c r="DD89" s="222"/>
      <c r="DE89" s="222"/>
      <c r="DF89" s="222"/>
      <c r="DG89" s="222"/>
      <c r="DH89" s="222"/>
      <c r="DI89" s="222"/>
      <c r="DJ89" s="222"/>
      <c r="DK89" s="222"/>
      <c r="DL89" s="222"/>
      <c r="DM89" s="222"/>
      <c r="DN89" s="222"/>
      <c r="DO89" s="222"/>
      <c r="DP89" s="222"/>
      <c r="DQ89" s="222"/>
      <c r="DR89" s="222"/>
      <c r="DS89" s="222"/>
      <c r="DT89" s="222"/>
      <c r="DU89" s="222"/>
      <c r="DV89" s="222"/>
      <c r="DW89" s="388"/>
      <c r="DX89" s="388"/>
      <c r="DY89" s="388"/>
      <c r="DZ89" s="388"/>
      <c r="EA89" s="222"/>
      <c r="EB89" s="222"/>
      <c r="EC89" s="223"/>
      <c r="ED89" s="223"/>
      <c r="EE89" s="646"/>
      <c r="EF89" s="223"/>
      <c r="EG89" s="223"/>
      <c r="EH89" s="223"/>
      <c r="EI89" s="222"/>
      <c r="EJ89" s="222"/>
      <c r="EK89" s="222"/>
      <c r="EL89" s="222"/>
      <c r="EM89" s="223"/>
      <c r="EN89" s="118"/>
      <c r="EO89" s="118"/>
      <c r="EP89" s="227">
        <f>AF89*60</f>
        <v>17160</v>
      </c>
      <c r="EQ89" s="228">
        <v>0</v>
      </c>
      <c r="ER89" s="229" t="str">
        <f>B89</f>
        <v>L-24</v>
      </c>
      <c r="ES89" s="160" t="str">
        <f t="shared" si="99"/>
        <v>H&amp;M</v>
      </c>
      <c r="ET89" s="160" t="str">
        <f t="shared" si="94"/>
        <v>179172-5832(S-03)</v>
      </c>
      <c r="EU89" s="162">
        <v>0</v>
      </c>
      <c r="EV89" s="162">
        <v>0</v>
      </c>
      <c r="EW89" s="230">
        <f>(BO89/EX89)/60</f>
        <v>1.2284871794871797</v>
      </c>
      <c r="EX89" s="231">
        <f>L89+M89</f>
        <v>26</v>
      </c>
      <c r="EY89" s="599">
        <f>EX89*EW89</f>
        <v>31.940666666666672</v>
      </c>
    </row>
    <row r="90" spans="1:155" s="223" customFormat="1" ht="27" hidden="1" customHeight="1" x14ac:dyDescent="0.45">
      <c r="A90" s="590"/>
      <c r="B90" s="236" t="s">
        <v>224</v>
      </c>
      <c r="C90" s="411"/>
      <c r="D90" s="170"/>
      <c r="E90" s="324"/>
      <c r="F90" s="718"/>
      <c r="G90" s="173"/>
      <c r="H90" s="174">
        <v>8</v>
      </c>
      <c r="I90" s="568"/>
      <c r="J90" s="176"/>
      <c r="K90" s="176"/>
      <c r="L90" s="176"/>
      <c r="M90" s="176"/>
      <c r="N90" s="177" t="str">
        <f t="shared" si="95"/>
        <v/>
      </c>
      <c r="O90" s="237"/>
      <c r="P90" s="179" t="str">
        <f t="shared" si="86"/>
        <v/>
      </c>
      <c r="Q90" s="180"/>
      <c r="R90" s="180"/>
      <c r="S90" s="180"/>
      <c r="T90" s="180">
        <v>26</v>
      </c>
      <c r="U90" s="180"/>
      <c r="V90" s="180"/>
      <c r="W90" s="180"/>
      <c r="X90" s="180"/>
      <c r="Y90" s="180"/>
      <c r="Z90" s="180"/>
      <c r="AA90" s="180"/>
      <c r="AB90" s="180"/>
      <c r="AC90" s="238"/>
      <c r="AD90" s="591" t="str">
        <f t="shared" si="96"/>
        <v/>
      </c>
      <c r="AE90" s="591">
        <f t="shared" si="97"/>
        <v>0</v>
      </c>
      <c r="AF90" s="240"/>
      <c r="AG90" s="185"/>
      <c r="AH90" s="359"/>
      <c r="AI90" s="574">
        <f t="shared" si="98"/>
        <v>0</v>
      </c>
      <c r="AJ90" s="575" t="str">
        <f t="shared" si="88"/>
        <v/>
      </c>
      <c r="AK90" s="188"/>
      <c r="AL90" s="576" t="str">
        <f t="shared" si="89"/>
        <v/>
      </c>
      <c r="AM90" s="719" t="str">
        <f t="shared" si="90"/>
        <v/>
      </c>
      <c r="AN90" s="191"/>
      <c r="AO90" s="578"/>
      <c r="AP90" s="578"/>
      <c r="AQ90" s="579">
        <f>AG90*AN90/60</f>
        <v>0</v>
      </c>
      <c r="AR90" s="244"/>
      <c r="AS90" s="581" t="str">
        <f t="shared" si="91"/>
        <v/>
      </c>
      <c r="AT90" s="582" t="str">
        <f t="shared" si="92"/>
        <v/>
      </c>
      <c r="AU90" s="245"/>
      <c r="AV90" s="197" t="s">
        <v>227</v>
      </c>
      <c r="AW90" s="191"/>
      <c r="AX90" s="732"/>
      <c r="AY90" s="734"/>
      <c r="AZ90" s="726"/>
      <c r="BA90" s="727"/>
      <c r="BB90" s="728"/>
      <c r="BC90" s="248"/>
      <c r="BD90" s="249"/>
      <c r="BE90" s="250"/>
      <c r="BF90" s="197"/>
      <c r="BG90" s="191"/>
      <c r="BH90" s="198"/>
      <c r="BI90" s="198"/>
      <c r="BJ90" s="198"/>
      <c r="BK90" s="587"/>
      <c r="BL90" s="667"/>
      <c r="BM90" s="252"/>
      <c r="BN90" s="253"/>
      <c r="BO90" s="254"/>
      <c r="BP90" s="391"/>
      <c r="BQ90" s="391"/>
      <c r="BR90" s="632" t="b">
        <f t="shared" si="102"/>
        <v>0</v>
      </c>
      <c r="BS90" s="633">
        <f>AN90*AG90</f>
        <v>0</v>
      </c>
      <c r="BT90" s="634" t="str">
        <f t="shared" si="93"/>
        <v/>
      </c>
      <c r="BU90" s="222"/>
      <c r="BV90" s="222"/>
      <c r="BW90" s="222"/>
      <c r="BX90" s="668"/>
      <c r="BY90" s="222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J90" s="222"/>
      <c r="CK90" s="222"/>
      <c r="CL90" s="222"/>
      <c r="CM90" s="222"/>
      <c r="CN90" s="222"/>
      <c r="CO90" s="222"/>
      <c r="CP90" s="222"/>
      <c r="CQ90" s="222"/>
      <c r="CR90" s="222"/>
      <c r="CS90" s="222"/>
      <c r="CT90" s="222"/>
      <c r="CU90" s="222"/>
      <c r="CV90" s="222"/>
      <c r="CW90" s="222"/>
      <c r="CX90" s="222"/>
      <c r="CY90" s="222"/>
      <c r="CZ90" s="222"/>
      <c r="DA90" s="222"/>
      <c r="DB90" s="222"/>
      <c r="DC90" s="222"/>
      <c r="DD90" s="222"/>
      <c r="DE90" s="222"/>
      <c r="DF90" s="222"/>
      <c r="DG90" s="222"/>
      <c r="DH90" s="222"/>
      <c r="DI90" s="222"/>
      <c r="DJ90" s="222"/>
      <c r="DK90" s="222"/>
      <c r="DL90" s="222"/>
      <c r="DM90" s="222"/>
      <c r="DN90" s="222"/>
      <c r="DO90" s="222"/>
      <c r="DP90" s="222"/>
      <c r="DQ90" s="222"/>
      <c r="DR90" s="222"/>
      <c r="DS90" s="222"/>
      <c r="DT90" s="222"/>
      <c r="DU90" s="222"/>
      <c r="DV90" s="222"/>
      <c r="DW90" s="388"/>
      <c r="DX90" s="388"/>
      <c r="DY90" s="388"/>
      <c r="DZ90" s="388"/>
      <c r="EA90" s="222"/>
      <c r="EB90" s="222"/>
      <c r="EE90" s="666"/>
      <c r="EI90" s="222"/>
      <c r="EJ90" s="222"/>
      <c r="EK90" s="222"/>
      <c r="EL90" s="222"/>
      <c r="EN90" s="118"/>
      <c r="EO90" s="118"/>
      <c r="EP90" s="282"/>
      <c r="EQ90" s="283"/>
      <c r="ER90" s="229"/>
      <c r="ES90" s="160">
        <f t="shared" si="99"/>
        <v>0</v>
      </c>
      <c r="ET90" s="160">
        <f t="shared" si="94"/>
        <v>0</v>
      </c>
      <c r="EU90" s="162">
        <v>0</v>
      </c>
      <c r="EV90" s="162">
        <v>0</v>
      </c>
      <c r="EW90" s="284"/>
      <c r="EX90" s="285"/>
      <c r="EY90" s="603"/>
    </row>
    <row r="91" spans="1:155" s="288" customFormat="1" ht="27" hidden="1" customHeight="1" x14ac:dyDescent="0.55000000000000004">
      <c r="A91" s="590"/>
      <c r="B91" s="289" t="s">
        <v>224</v>
      </c>
      <c r="C91" s="411"/>
      <c r="D91" s="170"/>
      <c r="E91" s="324"/>
      <c r="F91" s="718"/>
      <c r="G91" s="173"/>
      <c r="H91" s="174">
        <v>8</v>
      </c>
      <c r="I91" s="568"/>
      <c r="J91" s="176"/>
      <c r="K91" s="176"/>
      <c r="L91" s="176"/>
      <c r="M91" s="176"/>
      <c r="N91" s="177" t="str">
        <f t="shared" si="95"/>
        <v/>
      </c>
      <c r="O91" s="290"/>
      <c r="P91" s="179" t="str">
        <f t="shared" si="86"/>
        <v/>
      </c>
      <c r="Q91" s="291"/>
      <c r="R91" s="291">
        <f t="shared" ref="R91:AB91" si="109">IF($Q$7&gt;0,(Q89-Q90))</f>
        <v>26</v>
      </c>
      <c r="S91" s="291">
        <f t="shared" si="109"/>
        <v>26</v>
      </c>
      <c r="T91" s="291">
        <f t="shared" si="109"/>
        <v>26</v>
      </c>
      <c r="U91" s="291">
        <f t="shared" si="109"/>
        <v>0</v>
      </c>
      <c r="V91" s="291">
        <f t="shared" si="109"/>
        <v>0</v>
      </c>
      <c r="W91" s="291">
        <f t="shared" si="109"/>
        <v>0</v>
      </c>
      <c r="X91" s="291">
        <f t="shared" si="109"/>
        <v>0</v>
      </c>
      <c r="Y91" s="291">
        <f t="shared" si="109"/>
        <v>0</v>
      </c>
      <c r="Z91" s="291">
        <f t="shared" si="109"/>
        <v>0</v>
      </c>
      <c r="AA91" s="291">
        <f t="shared" si="109"/>
        <v>0</v>
      </c>
      <c r="AB91" s="291">
        <f t="shared" si="109"/>
        <v>0</v>
      </c>
      <c r="AC91" s="292"/>
      <c r="AD91" s="591" t="str">
        <f t="shared" si="96"/>
        <v/>
      </c>
      <c r="AE91" s="591">
        <f t="shared" si="97"/>
        <v>0</v>
      </c>
      <c r="AF91" s="293"/>
      <c r="AG91" s="185"/>
      <c r="AH91" s="359"/>
      <c r="AI91" s="574">
        <f t="shared" si="98"/>
        <v>0</v>
      </c>
      <c r="AJ91" s="575" t="str">
        <f>IF(C91="","",(AG91*AM91))</f>
        <v/>
      </c>
      <c r="AK91" s="188"/>
      <c r="AL91" s="576" t="str">
        <f t="shared" si="89"/>
        <v/>
      </c>
      <c r="AM91" s="719" t="str">
        <f t="shared" si="90"/>
        <v/>
      </c>
      <c r="AN91" s="191"/>
      <c r="AO91" s="578"/>
      <c r="AP91" s="578"/>
      <c r="AQ91" s="579">
        <f t="shared" si="101"/>
        <v>0</v>
      </c>
      <c r="AR91" s="294"/>
      <c r="AS91" s="581" t="str">
        <f t="shared" si="91"/>
        <v/>
      </c>
      <c r="AT91" s="582" t="str">
        <f t="shared" si="92"/>
        <v/>
      </c>
      <c r="AU91" s="297"/>
      <c r="AV91" s="197" t="s">
        <v>227</v>
      </c>
      <c r="AW91" s="191"/>
      <c r="AX91" s="732"/>
      <c r="AY91" s="734"/>
      <c r="AZ91" s="726"/>
      <c r="BA91" s="727"/>
      <c r="BB91" s="728"/>
      <c r="BC91" s="248"/>
      <c r="BD91" s="249"/>
      <c r="BE91" s="250"/>
      <c r="BF91" s="197"/>
      <c r="BG91" s="191"/>
      <c r="BH91" s="198"/>
      <c r="BI91" s="198"/>
      <c r="BJ91" s="198"/>
      <c r="BK91" s="587"/>
      <c r="BL91" s="422"/>
      <c r="BM91" s="298"/>
      <c r="BN91" s="299"/>
      <c r="BO91" s="300"/>
      <c r="BP91" s="301"/>
      <c r="BQ91" s="301"/>
      <c r="BR91" s="256" t="b">
        <f t="shared" si="102"/>
        <v>0</v>
      </c>
      <c r="BS91" s="257">
        <f t="shared" si="103"/>
        <v>0</v>
      </c>
      <c r="BT91" s="258" t="str">
        <f t="shared" si="93"/>
        <v/>
      </c>
      <c r="BU91" s="259"/>
      <c r="BV91" s="259"/>
      <c r="BW91" s="259"/>
      <c r="BX91" s="673"/>
      <c r="BY91" s="259"/>
      <c r="BZ91" s="259"/>
      <c r="CA91" s="259"/>
      <c r="CB91" s="259"/>
      <c r="CC91" s="259"/>
      <c r="CD91" s="259"/>
      <c r="CE91" s="259"/>
      <c r="CF91" s="259"/>
      <c r="CG91" s="259"/>
      <c r="CH91" s="259"/>
      <c r="CI91" s="259"/>
      <c r="CJ91" s="259"/>
      <c r="CK91" s="259"/>
      <c r="CL91" s="259"/>
      <c r="CM91" s="259"/>
      <c r="CN91" s="259"/>
      <c r="CO91" s="259"/>
      <c r="CP91" s="259"/>
      <c r="CQ91" s="259"/>
      <c r="CR91" s="259"/>
      <c r="CS91" s="259"/>
      <c r="CT91" s="259"/>
      <c r="CU91" s="259"/>
      <c r="CV91" s="259"/>
      <c r="CW91" s="259"/>
      <c r="CX91" s="259"/>
      <c r="CY91" s="259"/>
      <c r="CZ91" s="259"/>
      <c r="DA91" s="259"/>
      <c r="DB91" s="259"/>
      <c r="DC91" s="259"/>
      <c r="DD91" s="259"/>
      <c r="DE91" s="259"/>
      <c r="DF91" s="259"/>
      <c r="DG91" s="259"/>
      <c r="DH91" s="259"/>
      <c r="DI91" s="259"/>
      <c r="DJ91" s="259"/>
      <c r="DK91" s="259"/>
      <c r="DL91" s="259"/>
      <c r="DM91" s="259"/>
      <c r="DN91" s="259"/>
      <c r="DO91" s="259"/>
      <c r="DP91" s="259"/>
      <c r="DQ91" s="259"/>
      <c r="DR91" s="259"/>
      <c r="DS91" s="259"/>
      <c r="DT91" s="259"/>
      <c r="DU91" s="259"/>
      <c r="DV91" s="259"/>
      <c r="DW91" s="409"/>
      <c r="DX91" s="409"/>
      <c r="DY91" s="409"/>
      <c r="DZ91" s="409"/>
      <c r="EA91" s="259"/>
      <c r="EB91" s="259"/>
      <c r="EE91" s="674"/>
      <c r="EG91" s="223"/>
      <c r="EH91" s="223"/>
      <c r="EI91" s="222"/>
      <c r="EJ91" s="222"/>
      <c r="EK91" s="222"/>
      <c r="EL91" s="222"/>
      <c r="EM91" s="223"/>
      <c r="EN91" s="316"/>
      <c r="EO91" s="316"/>
      <c r="EP91" s="317"/>
      <c r="EQ91" s="318"/>
      <c r="ER91" s="311"/>
      <c r="ES91" s="319">
        <f t="shared" si="99"/>
        <v>0</v>
      </c>
      <c r="ET91" s="319">
        <f t="shared" si="94"/>
        <v>0</v>
      </c>
      <c r="EU91" s="320">
        <v>0</v>
      </c>
      <c r="EV91" s="320">
        <v>0</v>
      </c>
      <c r="EW91" s="321"/>
      <c r="EX91" s="322"/>
      <c r="EY91" s="605"/>
    </row>
    <row r="92" spans="1:155" s="234" customFormat="1" ht="27.9" customHeight="1" x14ac:dyDescent="0.6">
      <c r="A92" s="590"/>
      <c r="B92" s="168" t="s">
        <v>229</v>
      </c>
      <c r="C92" s="411" t="s">
        <v>127</v>
      </c>
      <c r="D92" s="170">
        <v>4170005206</v>
      </c>
      <c r="E92" s="324" t="s">
        <v>225</v>
      </c>
      <c r="F92" s="172" t="s">
        <v>226</v>
      </c>
      <c r="G92" s="173">
        <v>44196</v>
      </c>
      <c r="H92" s="174">
        <v>8</v>
      </c>
      <c r="I92" s="568">
        <v>2.9729999999999999</v>
      </c>
      <c r="J92" s="176">
        <v>24</v>
      </c>
      <c r="K92" s="176">
        <v>2</v>
      </c>
      <c r="L92" s="176">
        <v>23</v>
      </c>
      <c r="M92" s="176">
        <v>2</v>
      </c>
      <c r="N92" s="177">
        <f t="shared" si="95"/>
        <v>4.046251851851852</v>
      </c>
      <c r="O92" s="178">
        <f>AC92/(L92+M92)</f>
        <v>8.24</v>
      </c>
      <c r="P92" s="179">
        <f t="shared" si="86"/>
        <v>2.9726074074074074</v>
      </c>
      <c r="Q92" s="180">
        <f>L92+M92</f>
        <v>25</v>
      </c>
      <c r="R92" s="180">
        <f t="shared" ref="R92:AB92" si="110">R94</f>
        <v>3</v>
      </c>
      <c r="S92" s="180">
        <f t="shared" si="110"/>
        <v>3</v>
      </c>
      <c r="T92" s="181">
        <f t="shared" si="110"/>
        <v>0</v>
      </c>
      <c r="U92" s="180">
        <f>U94</f>
        <v>0</v>
      </c>
      <c r="V92" s="181">
        <f t="shared" si="110"/>
        <v>0</v>
      </c>
      <c r="W92" s="180">
        <f t="shared" si="110"/>
        <v>0</v>
      </c>
      <c r="X92" s="180">
        <f t="shared" si="110"/>
        <v>0</v>
      </c>
      <c r="Y92" s="180">
        <f t="shared" si="110"/>
        <v>0</v>
      </c>
      <c r="Z92" s="180">
        <f t="shared" si="110"/>
        <v>0</v>
      </c>
      <c r="AA92" s="180">
        <f t="shared" si="110"/>
        <v>0</v>
      </c>
      <c r="AB92" s="180">
        <f t="shared" si="110"/>
        <v>0</v>
      </c>
      <c r="AC92" s="182">
        <f>IF(E92="","",(Q92*8)+($Q$5-8)*Q92+($R$5-$Q$5)*R92+($S$5-$R$5)*S92+($T$5-$S$5)*T92+($U$5-$T$5)*U92+($V$5-$U$5)*V92+($W$5-$V$5)*W92+($X$5-$W$5)*X92+($Y$5-$X$5)*Y92+($Z$5-$Y$5)*Z92+($AA$5-$Z$5)*AA92+($AB$5-$AA$5)*AB92)-'[1]Short Leave'!S28</f>
        <v>206</v>
      </c>
      <c r="AD92" s="572">
        <f t="shared" si="96"/>
        <v>74.325000000000003</v>
      </c>
      <c r="AE92" s="572">
        <f t="shared" si="97"/>
        <v>74.325000000000003</v>
      </c>
      <c r="AF92" s="184">
        <f>AE92+AE93+AE94</f>
        <v>206</v>
      </c>
      <c r="AG92" s="185">
        <v>4.93</v>
      </c>
      <c r="AH92" s="185">
        <v>0.27</v>
      </c>
      <c r="AI92" s="574">
        <f t="shared" si="98"/>
        <v>3.24</v>
      </c>
      <c r="AJ92" s="575">
        <f t="shared" si="88"/>
        <v>4013.55</v>
      </c>
      <c r="AK92" s="188">
        <v>0.9</v>
      </c>
      <c r="AL92" s="576">
        <f t="shared" si="89"/>
        <v>273.83367139959432</v>
      </c>
      <c r="AM92" s="719">
        <f t="shared" si="90"/>
        <v>814.10750507099397</v>
      </c>
      <c r="AN92" s="191">
        <v>814</v>
      </c>
      <c r="AO92" s="578"/>
      <c r="AP92" s="578"/>
      <c r="AQ92" s="579">
        <f t="shared" si="101"/>
        <v>66.88366666666667</v>
      </c>
      <c r="AR92" s="193">
        <f>AQ92+AQ93+AQ94</f>
        <v>157.67783333333333</v>
      </c>
      <c r="AS92" s="581">
        <f t="shared" si="91"/>
        <v>0.99986794732842488</v>
      </c>
      <c r="AT92" s="582">
        <f t="shared" si="92"/>
        <v>0.89988115259558243</v>
      </c>
      <c r="AU92" s="196">
        <f>AR92/AF92</f>
        <v>0.76542637540453073</v>
      </c>
      <c r="AV92" s="628" t="s">
        <v>230</v>
      </c>
      <c r="AW92" s="191">
        <v>1108</v>
      </c>
      <c r="AX92" s="732" t="s">
        <v>131</v>
      </c>
      <c r="AY92" s="734"/>
      <c r="AZ92" s="726"/>
      <c r="BA92" s="727"/>
      <c r="BB92" s="728"/>
      <c r="BC92" s="248"/>
      <c r="BD92" s="249"/>
      <c r="BE92" s="250"/>
      <c r="BF92" s="197"/>
      <c r="BG92" s="191"/>
      <c r="BH92" s="198"/>
      <c r="BI92" s="198"/>
      <c r="BJ92" s="198"/>
      <c r="BK92" s="587"/>
      <c r="BL92" s="205"/>
      <c r="BM92" s="206">
        <v>9</v>
      </c>
      <c r="BN92" s="207">
        <v>7.23</v>
      </c>
      <c r="BO92" s="208">
        <f>BP92-BQ92</f>
        <v>1663.3300000000017</v>
      </c>
      <c r="BP92" s="209">
        <f>(((BR92+BR93+BR94))-(EQ92))</f>
        <v>11124.000000000002</v>
      </c>
      <c r="BQ92" s="209">
        <f>(BS92+BS93+BS94)</f>
        <v>9460.67</v>
      </c>
      <c r="BR92" s="210">
        <f t="shared" si="102"/>
        <v>4013.55</v>
      </c>
      <c r="BS92" s="211">
        <f t="shared" si="103"/>
        <v>4013.02</v>
      </c>
      <c r="BT92" s="212" t="str">
        <f t="shared" si="93"/>
        <v>179172-5832(S-03)</v>
      </c>
      <c r="BU92" s="213"/>
      <c r="BV92" s="222"/>
      <c r="BW92" s="222"/>
      <c r="BX92" s="668"/>
      <c r="BY92" s="222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J92" s="222"/>
      <c r="CK92" s="222"/>
      <c r="CL92" s="222"/>
      <c r="CM92" s="222"/>
      <c r="CN92" s="222"/>
      <c r="CO92" s="222"/>
      <c r="CP92" s="222"/>
      <c r="CQ92" s="222"/>
      <c r="CR92" s="222"/>
      <c r="CS92" s="222"/>
      <c r="CT92" s="222"/>
      <c r="CU92" s="222"/>
      <c r="CV92" s="222"/>
      <c r="CW92" s="222"/>
      <c r="CX92" s="222"/>
      <c r="CY92" s="222"/>
      <c r="CZ92" s="222"/>
      <c r="DA92" s="222"/>
      <c r="DB92" s="222"/>
      <c r="DC92" s="222"/>
      <c r="DD92" s="222"/>
      <c r="DE92" s="222"/>
      <c r="DF92" s="222"/>
      <c r="DG92" s="222"/>
      <c r="DH92" s="222"/>
      <c r="DI92" s="222"/>
      <c r="DJ92" s="222"/>
      <c r="DK92" s="222"/>
      <c r="DL92" s="222"/>
      <c r="DM92" s="222"/>
      <c r="DN92" s="222"/>
      <c r="DO92" s="222"/>
      <c r="DP92" s="222"/>
      <c r="DQ92" s="222"/>
      <c r="DR92" s="222"/>
      <c r="DS92" s="222"/>
      <c r="DT92" s="222"/>
      <c r="DU92" s="222"/>
      <c r="DV92" s="222"/>
      <c r="DW92" s="388"/>
      <c r="DX92" s="388"/>
      <c r="DY92" s="388"/>
      <c r="DZ92" s="388"/>
      <c r="EA92" s="222"/>
      <c r="EB92" s="222"/>
      <c r="EC92" s="223"/>
      <c r="ED92" s="223"/>
      <c r="EE92" s="646"/>
      <c r="EF92" s="223"/>
      <c r="EG92" s="223"/>
      <c r="EH92" s="223"/>
      <c r="EI92" s="222"/>
      <c r="EJ92" s="222"/>
      <c r="EK92" s="222"/>
      <c r="EL92" s="222"/>
      <c r="EM92" s="223"/>
      <c r="EN92" s="118"/>
      <c r="EO92" s="118"/>
      <c r="EP92" s="227">
        <f>AF92*60</f>
        <v>12360</v>
      </c>
      <c r="EQ92" s="228">
        <v>0</v>
      </c>
      <c r="ER92" s="229" t="str">
        <f>B92</f>
        <v>L-25</v>
      </c>
      <c r="ES92" s="160" t="str">
        <f t="shared" si="99"/>
        <v>H&amp;M</v>
      </c>
      <c r="ET92" s="160" t="str">
        <f t="shared" si="94"/>
        <v>179172-5832(S-03)</v>
      </c>
      <c r="EU92" s="162">
        <v>0</v>
      </c>
      <c r="EV92" s="162">
        <v>0</v>
      </c>
      <c r="EW92" s="230">
        <f>(BO92/EX92)/60</f>
        <v>1.1088866666666677</v>
      </c>
      <c r="EX92" s="231">
        <f>L92+M92</f>
        <v>25</v>
      </c>
      <c r="EY92" s="599">
        <f>EX92*EW92</f>
        <v>27.722166666666691</v>
      </c>
    </row>
    <row r="93" spans="1:155" s="223" customFormat="1" ht="27.9" customHeight="1" x14ac:dyDescent="0.45">
      <c r="A93" s="590"/>
      <c r="B93" s="236" t="s">
        <v>229</v>
      </c>
      <c r="C93" s="411" t="s">
        <v>127</v>
      </c>
      <c r="D93" s="170">
        <v>4170005213</v>
      </c>
      <c r="E93" s="324" t="s">
        <v>231</v>
      </c>
      <c r="F93" s="172" t="s">
        <v>232</v>
      </c>
      <c r="G93" s="173">
        <v>44196</v>
      </c>
      <c r="H93" s="174">
        <v>8</v>
      </c>
      <c r="I93" s="568">
        <f>+O92-I92</f>
        <v>5.2670000000000003</v>
      </c>
      <c r="J93" s="176">
        <v>24</v>
      </c>
      <c r="K93" s="176">
        <v>2</v>
      </c>
      <c r="L93" s="176">
        <v>23</v>
      </c>
      <c r="M93" s="176">
        <v>2</v>
      </c>
      <c r="N93" s="177">
        <f t="shared" si="95"/>
        <v>0</v>
      </c>
      <c r="O93" s="237"/>
      <c r="P93" s="179">
        <f t="shared" si="86"/>
        <v>4.0352962962962957</v>
      </c>
      <c r="Q93" s="180">
        <v>22</v>
      </c>
      <c r="R93" s="180"/>
      <c r="S93" s="180">
        <v>3</v>
      </c>
      <c r="T93" s="180"/>
      <c r="U93" s="180"/>
      <c r="V93" s="180"/>
      <c r="W93" s="735"/>
      <c r="X93" s="180"/>
      <c r="Y93" s="180"/>
      <c r="Z93" s="180"/>
      <c r="AA93" s="180"/>
      <c r="AB93" s="180"/>
      <c r="AC93" s="238"/>
      <c r="AD93" s="591">
        <f t="shared" si="96"/>
        <v>131.67500000000001</v>
      </c>
      <c r="AE93" s="591">
        <f t="shared" si="97"/>
        <v>131.67500000000001</v>
      </c>
      <c r="AF93" s="240"/>
      <c r="AG93" s="185">
        <v>4.93</v>
      </c>
      <c r="AH93" s="185">
        <v>0.27</v>
      </c>
      <c r="AI93" s="574">
        <f t="shared" si="98"/>
        <v>3.24</v>
      </c>
      <c r="AJ93" s="575">
        <f>IF(C93="","",(AG93*AM93))</f>
        <v>7110.4500000000016</v>
      </c>
      <c r="AK93" s="188">
        <v>0.9</v>
      </c>
      <c r="AL93" s="576">
        <f t="shared" si="89"/>
        <v>273.83367139959438</v>
      </c>
      <c r="AM93" s="719">
        <f t="shared" si="90"/>
        <v>1442.2819472616636</v>
      </c>
      <c r="AN93" s="191">
        <v>1105</v>
      </c>
      <c r="AO93" s="578"/>
      <c r="AP93" s="578"/>
      <c r="AQ93" s="579">
        <f t="shared" si="101"/>
        <v>90.794166666666655</v>
      </c>
      <c r="AR93" s="244"/>
      <c r="AS93" s="581">
        <f t="shared" si="91"/>
        <v>0.76614700897974086</v>
      </c>
      <c r="AT93" s="582">
        <f t="shared" si="92"/>
        <v>0.6895323080817668</v>
      </c>
      <c r="AU93" s="245"/>
      <c r="AV93" s="628" t="s">
        <v>230</v>
      </c>
      <c r="AW93" s="191"/>
      <c r="AX93" s="732" t="s">
        <v>131</v>
      </c>
      <c r="AY93" s="734"/>
      <c r="AZ93" s="726"/>
      <c r="BA93" s="727"/>
      <c r="BB93" s="728"/>
      <c r="BC93" s="248"/>
      <c r="BD93" s="249"/>
      <c r="BE93" s="250"/>
      <c r="BF93" s="197"/>
      <c r="BG93" s="191"/>
      <c r="BH93" s="198"/>
      <c r="BI93" s="198"/>
      <c r="BJ93" s="198"/>
      <c r="BK93" s="587"/>
      <c r="BL93" s="667"/>
      <c r="BM93" s="252"/>
      <c r="BN93" s="253"/>
      <c r="BO93" s="254"/>
      <c r="BP93" s="391"/>
      <c r="BQ93" s="391"/>
      <c r="BR93" s="632">
        <f t="shared" si="102"/>
        <v>7110.4500000000016</v>
      </c>
      <c r="BS93" s="633">
        <f t="shared" si="103"/>
        <v>5447.65</v>
      </c>
      <c r="BT93" s="634" t="str">
        <f t="shared" si="93"/>
        <v>251088-5832(S-03)</v>
      </c>
      <c r="BU93" s="222"/>
      <c r="BV93" s="222"/>
      <c r="BW93" s="222"/>
      <c r="BX93" s="668"/>
      <c r="BY93" s="222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J93" s="222"/>
      <c r="CK93" s="222"/>
      <c r="CL93" s="222"/>
      <c r="CM93" s="222"/>
      <c r="CN93" s="222"/>
      <c r="CO93" s="222"/>
      <c r="CP93" s="222"/>
      <c r="CQ93" s="222"/>
      <c r="CR93" s="222"/>
      <c r="CS93" s="222"/>
      <c r="CT93" s="222"/>
      <c r="CU93" s="222"/>
      <c r="CV93" s="222"/>
      <c r="CW93" s="222"/>
      <c r="CX93" s="222"/>
      <c r="CY93" s="222"/>
      <c r="CZ93" s="222"/>
      <c r="DA93" s="222"/>
      <c r="DB93" s="222"/>
      <c r="DC93" s="222"/>
      <c r="DD93" s="222"/>
      <c r="DE93" s="222"/>
      <c r="DF93" s="222"/>
      <c r="DG93" s="222"/>
      <c r="DH93" s="222"/>
      <c r="DI93" s="222"/>
      <c r="DJ93" s="222"/>
      <c r="DK93" s="222"/>
      <c r="DL93" s="222"/>
      <c r="DM93" s="222"/>
      <c r="DN93" s="222"/>
      <c r="DO93" s="222"/>
      <c r="DP93" s="222"/>
      <c r="DQ93" s="222"/>
      <c r="DR93" s="222"/>
      <c r="DS93" s="222"/>
      <c r="DT93" s="222"/>
      <c r="DU93" s="222"/>
      <c r="DV93" s="222"/>
      <c r="DW93" s="388"/>
      <c r="DX93" s="388"/>
      <c r="DY93" s="388"/>
      <c r="DZ93" s="388"/>
      <c r="EA93" s="222"/>
      <c r="EB93" s="222"/>
      <c r="EE93" s="666"/>
      <c r="EI93" s="222"/>
      <c r="EJ93" s="222"/>
      <c r="EK93" s="222"/>
      <c r="EL93" s="222"/>
      <c r="EN93" s="118"/>
      <c r="EO93" s="118"/>
      <c r="EP93" s="282"/>
      <c r="EQ93" s="283"/>
      <c r="ER93" s="229"/>
      <c r="ES93" s="160" t="str">
        <f t="shared" si="99"/>
        <v>H&amp;M</v>
      </c>
      <c r="ET93" s="160" t="str">
        <f t="shared" si="94"/>
        <v>251088-5832(S-03)</v>
      </c>
      <c r="EU93" s="162">
        <v>0</v>
      </c>
      <c r="EV93" s="162">
        <v>0</v>
      </c>
      <c r="EW93" s="284"/>
      <c r="EX93" s="285"/>
      <c r="EY93" s="603"/>
    </row>
    <row r="94" spans="1:155" s="288" customFormat="1" ht="27" hidden="1" customHeight="1" x14ac:dyDescent="0.55000000000000004">
      <c r="A94" s="590"/>
      <c r="B94" s="289" t="s">
        <v>229</v>
      </c>
      <c r="C94" s="411"/>
      <c r="D94" s="170"/>
      <c r="E94" s="324"/>
      <c r="F94" s="172"/>
      <c r="G94" s="173"/>
      <c r="H94" s="174">
        <v>8</v>
      </c>
      <c r="I94" s="568"/>
      <c r="J94" s="176"/>
      <c r="K94" s="176"/>
      <c r="L94" s="176"/>
      <c r="M94" s="176"/>
      <c r="N94" s="177" t="str">
        <f t="shared" si="95"/>
        <v/>
      </c>
      <c r="O94" s="290"/>
      <c r="P94" s="179" t="str">
        <f t="shared" si="86"/>
        <v/>
      </c>
      <c r="Q94" s="291"/>
      <c r="R94" s="291">
        <f t="shared" ref="R94:AB94" si="111">IF($Q$7&gt;0,(Q92-Q93))</f>
        <v>3</v>
      </c>
      <c r="S94" s="291">
        <f t="shared" si="111"/>
        <v>3</v>
      </c>
      <c r="T94" s="291">
        <f t="shared" si="111"/>
        <v>0</v>
      </c>
      <c r="U94" s="291">
        <f>IF($Q$7&gt;0,(T92-T93))</f>
        <v>0</v>
      </c>
      <c r="V94" s="291">
        <f t="shared" si="111"/>
        <v>0</v>
      </c>
      <c r="W94" s="291">
        <f t="shared" si="111"/>
        <v>0</v>
      </c>
      <c r="X94" s="291">
        <f t="shared" si="111"/>
        <v>0</v>
      </c>
      <c r="Y94" s="291">
        <f t="shared" si="111"/>
        <v>0</v>
      </c>
      <c r="Z94" s="291">
        <f t="shared" si="111"/>
        <v>0</v>
      </c>
      <c r="AA94" s="291">
        <f t="shared" si="111"/>
        <v>0</v>
      </c>
      <c r="AB94" s="291">
        <f t="shared" si="111"/>
        <v>0</v>
      </c>
      <c r="AC94" s="292"/>
      <c r="AD94" s="591" t="str">
        <f t="shared" si="96"/>
        <v/>
      </c>
      <c r="AE94" s="591">
        <f t="shared" si="97"/>
        <v>0</v>
      </c>
      <c r="AF94" s="293"/>
      <c r="AG94" s="185"/>
      <c r="AH94" s="185"/>
      <c r="AI94" s="574">
        <f t="shared" si="98"/>
        <v>0</v>
      </c>
      <c r="AJ94" s="575" t="str">
        <f t="shared" si="88"/>
        <v/>
      </c>
      <c r="AK94" s="188"/>
      <c r="AL94" s="576" t="str">
        <f t="shared" si="89"/>
        <v/>
      </c>
      <c r="AM94" s="719" t="str">
        <f t="shared" si="90"/>
        <v/>
      </c>
      <c r="AN94" s="191"/>
      <c r="AO94" s="578"/>
      <c r="AP94" s="578"/>
      <c r="AQ94" s="579">
        <f t="shared" si="101"/>
        <v>0</v>
      </c>
      <c r="AR94" s="294"/>
      <c r="AS94" s="581" t="str">
        <f t="shared" si="91"/>
        <v/>
      </c>
      <c r="AT94" s="582" t="str">
        <f t="shared" si="92"/>
        <v/>
      </c>
      <c r="AU94" s="297"/>
      <c r="AV94" s="628" t="s">
        <v>230</v>
      </c>
      <c r="AW94" s="191"/>
      <c r="AX94" s="732"/>
      <c r="AY94" s="734"/>
      <c r="AZ94" s="736"/>
      <c r="BA94" s="727"/>
      <c r="BB94" s="728"/>
      <c r="BC94" s="248"/>
      <c r="BD94" s="249"/>
      <c r="BE94" s="250"/>
      <c r="BF94" s="197"/>
      <c r="BG94" s="191"/>
      <c r="BH94" s="198"/>
      <c r="BI94" s="198"/>
      <c r="BJ94" s="198"/>
      <c r="BK94" s="587"/>
      <c r="BL94" s="422"/>
      <c r="BM94" s="298"/>
      <c r="BN94" s="299"/>
      <c r="BO94" s="300"/>
      <c r="BP94" s="301"/>
      <c r="BQ94" s="301"/>
      <c r="BR94" s="256" t="b">
        <f t="shared" si="102"/>
        <v>0</v>
      </c>
      <c r="BS94" s="257">
        <f t="shared" si="103"/>
        <v>0</v>
      </c>
      <c r="BT94" s="258" t="str">
        <f t="shared" si="93"/>
        <v/>
      </c>
      <c r="BU94" s="259"/>
      <c r="BV94" s="259"/>
      <c r="BW94" s="259"/>
      <c r="BX94" s="673"/>
      <c r="BY94" s="259"/>
      <c r="BZ94" s="259"/>
      <c r="CA94" s="259"/>
      <c r="CB94" s="259"/>
      <c r="CC94" s="259"/>
      <c r="CD94" s="259"/>
      <c r="CE94" s="259"/>
      <c r="CF94" s="259"/>
      <c r="CG94" s="259"/>
      <c r="CH94" s="259"/>
      <c r="CI94" s="259"/>
      <c r="CJ94" s="259"/>
      <c r="CK94" s="259"/>
      <c r="CL94" s="259"/>
      <c r="CM94" s="259"/>
      <c r="CN94" s="259"/>
      <c r="CO94" s="259"/>
      <c r="CP94" s="259"/>
      <c r="CQ94" s="259"/>
      <c r="CR94" s="259"/>
      <c r="CS94" s="259"/>
      <c r="CT94" s="259"/>
      <c r="CU94" s="259"/>
      <c r="CV94" s="259"/>
      <c r="CW94" s="259"/>
      <c r="CX94" s="259"/>
      <c r="CY94" s="259"/>
      <c r="CZ94" s="259"/>
      <c r="DA94" s="259"/>
      <c r="DB94" s="259"/>
      <c r="DC94" s="259"/>
      <c r="DD94" s="259"/>
      <c r="DE94" s="259"/>
      <c r="DF94" s="259"/>
      <c r="DG94" s="259"/>
      <c r="DH94" s="259"/>
      <c r="DI94" s="259"/>
      <c r="DJ94" s="259"/>
      <c r="DK94" s="259"/>
      <c r="DL94" s="259"/>
      <c r="DM94" s="259"/>
      <c r="DN94" s="259"/>
      <c r="DO94" s="259"/>
      <c r="DP94" s="259"/>
      <c r="DQ94" s="259"/>
      <c r="DR94" s="259"/>
      <c r="DS94" s="259"/>
      <c r="DT94" s="259"/>
      <c r="DU94" s="259"/>
      <c r="DV94" s="259"/>
      <c r="DW94" s="409"/>
      <c r="DX94" s="409"/>
      <c r="DY94" s="409"/>
      <c r="DZ94" s="409"/>
      <c r="EA94" s="259"/>
      <c r="EB94" s="259"/>
      <c r="EE94" s="674"/>
      <c r="EG94" s="223"/>
      <c r="EH94" s="223"/>
      <c r="EI94" s="222"/>
      <c r="EJ94" s="222"/>
      <c r="EK94" s="222"/>
      <c r="EL94" s="222"/>
      <c r="EM94" s="223"/>
      <c r="EN94" s="316"/>
      <c r="EO94" s="316"/>
      <c r="EP94" s="317"/>
      <c r="EQ94" s="318"/>
      <c r="ER94" s="311"/>
      <c r="ES94" s="319">
        <f t="shared" si="99"/>
        <v>0</v>
      </c>
      <c r="ET94" s="319">
        <f t="shared" si="94"/>
        <v>0</v>
      </c>
      <c r="EU94" s="320">
        <v>0</v>
      </c>
      <c r="EV94" s="320">
        <v>0</v>
      </c>
      <c r="EW94" s="321"/>
      <c r="EX94" s="322"/>
      <c r="EY94" s="605"/>
    </row>
    <row r="95" spans="1:155" s="234" customFormat="1" ht="27.9" customHeight="1" x14ac:dyDescent="0.6">
      <c r="A95" s="590"/>
      <c r="B95" s="168" t="s">
        <v>233</v>
      </c>
      <c r="C95" s="411" t="s">
        <v>127</v>
      </c>
      <c r="D95" s="170">
        <v>4170005213</v>
      </c>
      <c r="E95" s="324" t="s">
        <v>231</v>
      </c>
      <c r="F95" s="172" t="s">
        <v>232</v>
      </c>
      <c r="G95" s="173">
        <v>44195</v>
      </c>
      <c r="H95" s="174">
        <v>8</v>
      </c>
      <c r="I95" s="568">
        <v>2.31</v>
      </c>
      <c r="J95" s="176">
        <v>12</v>
      </c>
      <c r="K95" s="176">
        <v>1</v>
      </c>
      <c r="L95" s="176">
        <v>13</v>
      </c>
      <c r="M95" s="176">
        <v>0</v>
      </c>
      <c r="N95" s="177">
        <f t="shared" si="95"/>
        <v>5.3654131054131051</v>
      </c>
      <c r="O95" s="178">
        <f>AC95/(L95+M95)</f>
        <v>11</v>
      </c>
      <c r="P95" s="179">
        <f t="shared" si="86"/>
        <v>2.3104985754985754</v>
      </c>
      <c r="Q95" s="180">
        <f>L95+M95</f>
        <v>13</v>
      </c>
      <c r="R95" s="180">
        <f t="shared" ref="R95:AB95" si="112">R97</f>
        <v>13</v>
      </c>
      <c r="S95" s="180">
        <f t="shared" si="112"/>
        <v>13</v>
      </c>
      <c r="T95" s="181">
        <f t="shared" si="112"/>
        <v>13</v>
      </c>
      <c r="U95" s="180">
        <f t="shared" si="112"/>
        <v>0</v>
      </c>
      <c r="V95" s="181">
        <f t="shared" si="112"/>
        <v>0</v>
      </c>
      <c r="W95" s="180">
        <f t="shared" si="112"/>
        <v>0</v>
      </c>
      <c r="X95" s="180">
        <f t="shared" si="112"/>
        <v>0</v>
      </c>
      <c r="Y95" s="180">
        <f t="shared" si="112"/>
        <v>0</v>
      </c>
      <c r="Z95" s="180">
        <f t="shared" si="112"/>
        <v>0</v>
      </c>
      <c r="AA95" s="180">
        <f t="shared" si="112"/>
        <v>0</v>
      </c>
      <c r="AB95" s="180">
        <f t="shared" si="112"/>
        <v>0</v>
      </c>
      <c r="AC95" s="182">
        <f>IF(E95="","",(Q95*8)+($Q$5-8)*Q95+($R$5-$Q$5)*R95+($S$5-$R$5)*S95+($T$5-$S$5)*T95+($U$5-$T$5)*U95+($V$5-$U$5)*V95+($W$5-$V$5)*W95+($X$5-$W$5)*X95+($Y$5-$X$5)*Y95+($Z$5-$Y$5)*Z95+($AA$5-$Z$5)*AA95+($AB$5-$AA$5)*AB95)-'[1]Short Leave'!S29</f>
        <v>143</v>
      </c>
      <c r="AD95" s="572">
        <f t="shared" si="96"/>
        <v>30.03</v>
      </c>
      <c r="AE95" s="572">
        <f t="shared" si="97"/>
        <v>30.03</v>
      </c>
      <c r="AF95" s="184">
        <f>AE95+AE96+AE97</f>
        <v>143</v>
      </c>
      <c r="AG95" s="185">
        <v>4.93</v>
      </c>
      <c r="AH95" s="185">
        <v>0.27</v>
      </c>
      <c r="AI95" s="574">
        <f t="shared" si="98"/>
        <v>3.24</v>
      </c>
      <c r="AJ95" s="575">
        <f t="shared" si="88"/>
        <v>1621.6200000000001</v>
      </c>
      <c r="AK95" s="188">
        <v>0.9</v>
      </c>
      <c r="AL95" s="576">
        <f t="shared" si="89"/>
        <v>142.39350912778906</v>
      </c>
      <c r="AM95" s="719">
        <f t="shared" si="90"/>
        <v>328.92900608519273</v>
      </c>
      <c r="AN95" s="191">
        <v>329</v>
      </c>
      <c r="AO95" s="578"/>
      <c r="AP95" s="578"/>
      <c r="AQ95" s="579">
        <f t="shared" si="101"/>
        <v>27.032833333333329</v>
      </c>
      <c r="AR95" s="193">
        <f>AQ95+AQ96+AQ97</f>
        <v>84.220833333333331</v>
      </c>
      <c r="AS95" s="581">
        <f>IF(F95="","",(AN95/AM95))</f>
        <v>1.0002158335491669</v>
      </c>
      <c r="AT95" s="582">
        <f t="shared" si="92"/>
        <v>0.90019425019425003</v>
      </c>
      <c r="AU95" s="196">
        <f>AR95/AF95</f>
        <v>0.58895687645687644</v>
      </c>
      <c r="AV95" s="628" t="s">
        <v>234</v>
      </c>
      <c r="AW95" s="191">
        <v>764</v>
      </c>
      <c r="AX95" s="732" t="s">
        <v>131</v>
      </c>
      <c r="AY95" s="734"/>
      <c r="AZ95" s="737">
        <f>+(AR89+AR92+AR95+AR98+AR101)/(AF101+AF98+AF95+AF92+AF89)</f>
        <v>0.6676995433789954</v>
      </c>
      <c r="BA95" s="727"/>
      <c r="BB95" s="728"/>
      <c r="BC95" s="248"/>
      <c r="BD95" s="249"/>
      <c r="BE95" s="250"/>
      <c r="BF95" s="197"/>
      <c r="BG95" s="191"/>
      <c r="BH95" s="198"/>
      <c r="BI95" s="198"/>
      <c r="BJ95" s="198"/>
      <c r="BK95" s="587"/>
      <c r="BL95" s="205"/>
      <c r="BM95" s="206">
        <v>7</v>
      </c>
      <c r="BN95" s="207">
        <v>8.49</v>
      </c>
      <c r="BO95" s="208">
        <f>BP95-BQ95</f>
        <v>2668.7500000000009</v>
      </c>
      <c r="BP95" s="209">
        <f>(((BR95+BR96+BR97))-(EQ95))</f>
        <v>7722.0000000000009</v>
      </c>
      <c r="BQ95" s="209">
        <f>(BS95+BS96+BS97)</f>
        <v>5053.25</v>
      </c>
      <c r="BR95" s="210">
        <f t="shared" si="102"/>
        <v>1621.6200000000001</v>
      </c>
      <c r="BS95" s="211">
        <f t="shared" si="103"/>
        <v>1621.9699999999998</v>
      </c>
      <c r="BT95" s="212" t="str">
        <f t="shared" si="93"/>
        <v>251088-5832(S-03)</v>
      </c>
      <c r="BU95" s="213"/>
      <c r="BV95" s="222"/>
      <c r="BW95" s="222"/>
      <c r="BX95" s="668"/>
      <c r="BY95" s="222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J95" s="222"/>
      <c r="CK95" s="222"/>
      <c r="CL95" s="222"/>
      <c r="CM95" s="222"/>
      <c r="CN95" s="222"/>
      <c r="CO95" s="222"/>
      <c r="CP95" s="222"/>
      <c r="CQ95" s="222"/>
      <c r="CR95" s="222"/>
      <c r="CS95" s="222"/>
      <c r="CT95" s="222"/>
      <c r="CU95" s="222"/>
      <c r="CV95" s="222"/>
      <c r="CW95" s="222"/>
      <c r="CX95" s="222"/>
      <c r="CY95" s="222"/>
      <c r="CZ95" s="222"/>
      <c r="DA95" s="222"/>
      <c r="DB95" s="222"/>
      <c r="DC95" s="222"/>
      <c r="DD95" s="222"/>
      <c r="DE95" s="222"/>
      <c r="DF95" s="222"/>
      <c r="DG95" s="222"/>
      <c r="DH95" s="222"/>
      <c r="DI95" s="222"/>
      <c r="DJ95" s="222"/>
      <c r="DK95" s="222"/>
      <c r="DL95" s="222"/>
      <c r="DM95" s="222"/>
      <c r="DN95" s="222"/>
      <c r="DO95" s="222"/>
      <c r="DP95" s="222"/>
      <c r="DQ95" s="222"/>
      <c r="DR95" s="222"/>
      <c r="DS95" s="222"/>
      <c r="DT95" s="222"/>
      <c r="DU95" s="222"/>
      <c r="DV95" s="222"/>
      <c r="DW95" s="388"/>
      <c r="DX95" s="388"/>
      <c r="DY95" s="388"/>
      <c r="DZ95" s="388"/>
      <c r="EA95" s="222"/>
      <c r="EB95" s="222"/>
      <c r="EC95" s="223"/>
      <c r="ED95" s="223"/>
      <c r="EE95" s="646"/>
      <c r="EF95" s="223"/>
      <c r="EG95" s="223"/>
      <c r="EH95" s="223"/>
      <c r="EI95" s="222"/>
      <c r="EJ95" s="222"/>
      <c r="EK95" s="222"/>
      <c r="EL95" s="222"/>
      <c r="EM95" s="223"/>
      <c r="EN95" s="118"/>
      <c r="EO95" s="118"/>
      <c r="EP95" s="227">
        <f>AF95*60</f>
        <v>8580</v>
      </c>
      <c r="EQ95" s="228">
        <v>0</v>
      </c>
      <c r="ER95" s="229" t="str">
        <f>B95</f>
        <v>L-26</v>
      </c>
      <c r="ES95" s="160" t="str">
        <f t="shared" si="99"/>
        <v>H&amp;M</v>
      </c>
      <c r="ET95" s="160" t="str">
        <f t="shared" si="94"/>
        <v>251088-5832(S-03)</v>
      </c>
      <c r="EU95" s="162">
        <v>0</v>
      </c>
      <c r="EV95" s="162">
        <v>0</v>
      </c>
      <c r="EW95" s="230">
        <f>(BO95/EX95)/60</f>
        <v>3.4214743589743599</v>
      </c>
      <c r="EX95" s="231">
        <f>L95+M95</f>
        <v>13</v>
      </c>
      <c r="EY95" s="599">
        <f>EX95*EW95</f>
        <v>44.479166666666679</v>
      </c>
    </row>
    <row r="96" spans="1:155" s="234" customFormat="1" ht="27.9" customHeight="1" x14ac:dyDescent="0.6">
      <c r="A96" s="590"/>
      <c r="B96" s="236" t="s">
        <v>233</v>
      </c>
      <c r="C96" s="411" t="s">
        <v>127</v>
      </c>
      <c r="D96" s="170">
        <v>4170005206</v>
      </c>
      <c r="E96" s="324" t="s">
        <v>225</v>
      </c>
      <c r="F96" s="172" t="s">
        <v>226</v>
      </c>
      <c r="G96" s="173">
        <v>44195</v>
      </c>
      <c r="H96" s="174">
        <v>8</v>
      </c>
      <c r="I96" s="568">
        <f>+O95-I95</f>
        <v>8.69</v>
      </c>
      <c r="J96" s="176">
        <v>12</v>
      </c>
      <c r="K96" s="176">
        <v>1</v>
      </c>
      <c r="L96" s="176">
        <v>13</v>
      </c>
      <c r="M96" s="176">
        <v>0</v>
      </c>
      <c r="N96" s="177">
        <f t="shared" si="95"/>
        <v>0</v>
      </c>
      <c r="O96" s="237"/>
      <c r="P96" s="179">
        <f t="shared" si="86"/>
        <v>4.8878632478632467</v>
      </c>
      <c r="Q96" s="180"/>
      <c r="R96" s="180"/>
      <c r="S96" s="180"/>
      <c r="T96" s="180">
        <v>13</v>
      </c>
      <c r="U96" s="180"/>
      <c r="V96" s="180"/>
      <c r="W96" s="180"/>
      <c r="X96" s="180"/>
      <c r="Y96" s="180"/>
      <c r="Z96" s="180"/>
      <c r="AA96" s="180"/>
      <c r="AB96" s="180"/>
      <c r="AC96" s="238"/>
      <c r="AD96" s="572">
        <f t="shared" si="96"/>
        <v>112.97</v>
      </c>
      <c r="AE96" s="572">
        <f t="shared" si="97"/>
        <v>112.97</v>
      </c>
      <c r="AF96" s="240"/>
      <c r="AG96" s="185">
        <v>4.93</v>
      </c>
      <c r="AH96" s="185">
        <v>0.27</v>
      </c>
      <c r="AI96" s="574">
        <f t="shared" si="98"/>
        <v>3.24</v>
      </c>
      <c r="AJ96" s="575">
        <f>IF(C96="","",(AG96*AM96))</f>
        <v>6100.380000000001</v>
      </c>
      <c r="AK96" s="188">
        <v>0.9</v>
      </c>
      <c r="AL96" s="576">
        <f>IF(E96="","",(AM96/I96))</f>
        <v>142.39350912778909</v>
      </c>
      <c r="AM96" s="719">
        <f>IF(E96="","",(((L96+M96)*(I96*60))/AG96)*AK96)</f>
        <v>1237.399594320487</v>
      </c>
      <c r="AN96" s="191">
        <v>696</v>
      </c>
      <c r="AO96" s="578"/>
      <c r="AP96" s="578"/>
      <c r="AQ96" s="579">
        <f t="shared" si="101"/>
        <v>57.187999999999995</v>
      </c>
      <c r="AR96" s="244"/>
      <c r="AS96" s="581">
        <f t="shared" si="91"/>
        <v>0.56246987892557498</v>
      </c>
      <c r="AT96" s="582">
        <f t="shared" si="92"/>
        <v>0.50622289103301754</v>
      </c>
      <c r="AU96" s="245"/>
      <c r="AV96" s="628" t="s">
        <v>234</v>
      </c>
      <c r="AW96" s="191"/>
      <c r="AX96" s="732" t="s">
        <v>131</v>
      </c>
      <c r="AY96" s="734"/>
      <c r="AZ96" s="726"/>
      <c r="BA96" s="727"/>
      <c r="BB96" s="728"/>
      <c r="BC96" s="248"/>
      <c r="BD96" s="249"/>
      <c r="BE96" s="250"/>
      <c r="BF96" s="197"/>
      <c r="BG96" s="191"/>
      <c r="BH96" s="198"/>
      <c r="BI96" s="198"/>
      <c r="BJ96" s="198"/>
      <c r="BK96" s="587"/>
      <c r="BL96" s="171"/>
      <c r="BM96" s="252"/>
      <c r="BN96" s="253"/>
      <c r="BO96" s="254"/>
      <c r="BP96" s="602"/>
      <c r="BQ96" s="602"/>
      <c r="BR96" s="210">
        <f t="shared" si="102"/>
        <v>6100.380000000001</v>
      </c>
      <c r="BS96" s="211">
        <f t="shared" si="103"/>
        <v>3431.2799999999997</v>
      </c>
      <c r="BT96" s="212" t="str">
        <f t="shared" si="93"/>
        <v>179172-5832(S-03)</v>
      </c>
      <c r="BU96" s="213"/>
      <c r="BV96" s="213"/>
      <c r="BW96" s="213"/>
      <c r="BX96" s="562"/>
      <c r="BY96" s="213"/>
      <c r="BZ96" s="213"/>
      <c r="CA96" s="213"/>
      <c r="CB96" s="213"/>
      <c r="CC96" s="213"/>
      <c r="CD96" s="213"/>
      <c r="CE96" s="213"/>
      <c r="CF96" s="213"/>
      <c r="CG96" s="213"/>
      <c r="CH96" s="213"/>
      <c r="CI96" s="213"/>
      <c r="CJ96" s="213"/>
      <c r="CK96" s="213"/>
      <c r="CL96" s="213"/>
      <c r="CM96" s="213"/>
      <c r="CN96" s="213"/>
      <c r="CO96" s="213"/>
      <c r="CP96" s="213"/>
      <c r="CQ96" s="213"/>
      <c r="CR96" s="213"/>
      <c r="CS96" s="213"/>
      <c r="CT96" s="213"/>
      <c r="CU96" s="213"/>
      <c r="CV96" s="213"/>
      <c r="CW96" s="213"/>
      <c r="CX96" s="213"/>
      <c r="CY96" s="213"/>
      <c r="CZ96" s="213"/>
      <c r="DA96" s="213"/>
      <c r="DB96" s="213"/>
      <c r="DC96" s="213"/>
      <c r="DD96" s="213"/>
      <c r="DE96" s="213"/>
      <c r="DF96" s="213"/>
      <c r="DG96" s="213"/>
      <c r="DH96" s="213"/>
      <c r="DI96" s="213"/>
      <c r="DJ96" s="213"/>
      <c r="DK96" s="213"/>
      <c r="DL96" s="213"/>
      <c r="DM96" s="213"/>
      <c r="DN96" s="213"/>
      <c r="DO96" s="213"/>
      <c r="DP96" s="213"/>
      <c r="DQ96" s="213"/>
      <c r="DR96" s="213"/>
      <c r="DS96" s="213"/>
      <c r="DT96" s="213"/>
      <c r="DU96" s="213"/>
      <c r="DV96" s="213"/>
      <c r="DW96" s="213"/>
      <c r="DX96" s="213"/>
      <c r="DY96" s="213"/>
      <c r="DZ96" s="213"/>
      <c r="EA96" s="213"/>
      <c r="EB96" s="213"/>
      <c r="EC96" s="684"/>
      <c r="ED96" s="684"/>
      <c r="EE96" s="656"/>
      <c r="EF96" s="684"/>
      <c r="EG96" s="223"/>
      <c r="EH96" s="223"/>
      <c r="EI96" s="222"/>
      <c r="EJ96" s="222"/>
      <c r="EK96" s="222"/>
      <c r="EL96" s="222"/>
      <c r="EM96" s="223"/>
      <c r="EN96" s="119"/>
      <c r="EO96" s="406"/>
      <c r="EP96" s="649"/>
      <c r="EQ96" s="650"/>
      <c r="ER96" s="396"/>
      <c r="ES96" s="407" t="str">
        <f t="shared" si="99"/>
        <v>H&amp;M</v>
      </c>
      <c r="ET96" s="407" t="str">
        <f t="shared" si="94"/>
        <v>179172-5832(S-03)</v>
      </c>
      <c r="EU96" s="408">
        <v>0</v>
      </c>
      <c r="EV96" s="408">
        <v>0</v>
      </c>
      <c r="EW96" s="651"/>
      <c r="EX96" s="652"/>
      <c r="EY96" s="653"/>
    </row>
    <row r="97" spans="1:155" s="234" customFormat="1" ht="27" hidden="1" customHeight="1" x14ac:dyDescent="0.6">
      <c r="A97" s="590"/>
      <c r="B97" s="289" t="s">
        <v>233</v>
      </c>
      <c r="C97" s="411"/>
      <c r="D97" s="170"/>
      <c r="E97" s="324"/>
      <c r="F97" s="172"/>
      <c r="G97" s="173"/>
      <c r="H97" s="174">
        <v>8</v>
      </c>
      <c r="I97" s="568"/>
      <c r="J97" s="176"/>
      <c r="K97" s="176"/>
      <c r="L97" s="176"/>
      <c r="M97" s="176"/>
      <c r="N97" s="177" t="str">
        <f t="shared" si="95"/>
        <v/>
      </c>
      <c r="O97" s="290"/>
      <c r="P97" s="179" t="str">
        <f t="shared" si="86"/>
        <v/>
      </c>
      <c r="Q97" s="291"/>
      <c r="R97" s="291">
        <f t="shared" ref="R97:AB97" si="113">IF($Q$7&gt;0,(Q95-Q96))</f>
        <v>13</v>
      </c>
      <c r="S97" s="291">
        <f t="shared" si="113"/>
        <v>13</v>
      </c>
      <c r="T97" s="291">
        <f t="shared" si="113"/>
        <v>13</v>
      </c>
      <c r="U97" s="291">
        <f t="shared" si="113"/>
        <v>0</v>
      </c>
      <c r="V97" s="291">
        <f t="shared" si="113"/>
        <v>0</v>
      </c>
      <c r="W97" s="291">
        <f t="shared" si="113"/>
        <v>0</v>
      </c>
      <c r="X97" s="291">
        <f t="shared" si="113"/>
        <v>0</v>
      </c>
      <c r="Y97" s="291">
        <f t="shared" si="113"/>
        <v>0</v>
      </c>
      <c r="Z97" s="291">
        <f t="shared" si="113"/>
        <v>0</v>
      </c>
      <c r="AA97" s="291">
        <f t="shared" si="113"/>
        <v>0</v>
      </c>
      <c r="AB97" s="291">
        <f t="shared" si="113"/>
        <v>0</v>
      </c>
      <c r="AC97" s="292"/>
      <c r="AD97" s="591" t="str">
        <f t="shared" si="96"/>
        <v/>
      </c>
      <c r="AE97" s="591">
        <f t="shared" si="97"/>
        <v>0</v>
      </c>
      <c r="AF97" s="293"/>
      <c r="AG97" s="185"/>
      <c r="AH97" s="185"/>
      <c r="AI97" s="574">
        <f t="shared" si="98"/>
        <v>0</v>
      </c>
      <c r="AJ97" s="575" t="str">
        <f t="shared" si="88"/>
        <v/>
      </c>
      <c r="AK97" s="188"/>
      <c r="AL97" s="576" t="str">
        <f t="shared" si="89"/>
        <v/>
      </c>
      <c r="AM97" s="719" t="str">
        <f t="shared" si="90"/>
        <v/>
      </c>
      <c r="AN97" s="191"/>
      <c r="AO97" s="600"/>
      <c r="AP97" s="600"/>
      <c r="AQ97" s="636">
        <f t="shared" si="101"/>
        <v>0</v>
      </c>
      <c r="AR97" s="294"/>
      <c r="AS97" s="581" t="str">
        <f t="shared" si="91"/>
        <v/>
      </c>
      <c r="AT97" s="582" t="str">
        <f t="shared" si="92"/>
        <v/>
      </c>
      <c r="AU97" s="297"/>
      <c r="AV97" s="628" t="s">
        <v>234</v>
      </c>
      <c r="AW97" s="191"/>
      <c r="AX97" s="732"/>
      <c r="AY97" s="734"/>
      <c r="AZ97" s="726"/>
      <c r="BA97" s="727"/>
      <c r="BB97" s="728"/>
      <c r="BC97" s="248"/>
      <c r="BD97" s="249"/>
      <c r="BE97" s="250"/>
      <c r="BF97" s="197"/>
      <c r="BG97" s="191"/>
      <c r="BH97" s="198"/>
      <c r="BI97" s="198"/>
      <c r="BJ97" s="198"/>
      <c r="BK97" s="587"/>
      <c r="BL97" s="171"/>
      <c r="BM97" s="298"/>
      <c r="BN97" s="299"/>
      <c r="BO97" s="300"/>
      <c r="BP97" s="658"/>
      <c r="BQ97" s="658"/>
      <c r="BR97" s="210" t="b">
        <f t="shared" si="102"/>
        <v>0</v>
      </c>
      <c r="BS97" s="211">
        <f t="shared" si="103"/>
        <v>0</v>
      </c>
      <c r="BT97" s="212" t="str">
        <f t="shared" si="93"/>
        <v/>
      </c>
      <c r="BU97" s="213"/>
      <c r="BV97" s="213"/>
      <c r="BW97" s="213"/>
      <c r="BX97" s="562"/>
      <c r="BY97" s="213"/>
      <c r="BZ97" s="213"/>
      <c r="CA97" s="213"/>
      <c r="CB97" s="213"/>
      <c r="CC97" s="213"/>
      <c r="CD97" s="213"/>
      <c r="CE97" s="213"/>
      <c r="CF97" s="213"/>
      <c r="CG97" s="213"/>
      <c r="CH97" s="213"/>
      <c r="CI97" s="213"/>
      <c r="CJ97" s="213"/>
      <c r="CK97" s="213"/>
      <c r="CL97" s="213"/>
      <c r="CM97" s="213"/>
      <c r="CN97" s="213"/>
      <c r="CO97" s="213"/>
      <c r="CP97" s="213"/>
      <c r="CQ97" s="213"/>
      <c r="CR97" s="213"/>
      <c r="CS97" s="213"/>
      <c r="CT97" s="213"/>
      <c r="CU97" s="213"/>
      <c r="CV97" s="213"/>
      <c r="CW97" s="213"/>
      <c r="CX97" s="213"/>
      <c r="CY97" s="213"/>
      <c r="CZ97" s="213"/>
      <c r="DA97" s="213"/>
      <c r="DB97" s="213"/>
      <c r="DC97" s="213"/>
      <c r="DD97" s="213"/>
      <c r="DE97" s="213"/>
      <c r="DF97" s="213"/>
      <c r="DG97" s="213"/>
      <c r="DH97" s="213"/>
      <c r="DI97" s="213"/>
      <c r="DJ97" s="213"/>
      <c r="DK97" s="213"/>
      <c r="DL97" s="213"/>
      <c r="DM97" s="213"/>
      <c r="DN97" s="213"/>
      <c r="DO97" s="213"/>
      <c r="DP97" s="213"/>
      <c r="DQ97" s="213"/>
      <c r="DR97" s="213"/>
      <c r="DS97" s="213"/>
      <c r="DT97" s="213"/>
      <c r="DU97" s="213"/>
      <c r="DV97" s="213"/>
      <c r="DW97" s="213"/>
      <c r="DX97" s="213"/>
      <c r="DY97" s="213"/>
      <c r="DZ97" s="213"/>
      <c r="EA97" s="213"/>
      <c r="EB97" s="213"/>
      <c r="EC97" s="684"/>
      <c r="ED97" s="684"/>
      <c r="EE97" s="656"/>
      <c r="EF97" s="684"/>
      <c r="EG97" s="223"/>
      <c r="EH97" s="223"/>
      <c r="EI97" s="222"/>
      <c r="EJ97" s="222"/>
      <c r="EK97" s="222"/>
      <c r="EL97" s="222"/>
      <c r="EM97" s="223"/>
      <c r="EN97" s="119"/>
      <c r="EO97" s="406"/>
      <c r="EP97" s="659"/>
      <c r="EQ97" s="660"/>
      <c r="ER97" s="396"/>
      <c r="ES97" s="407">
        <f t="shared" si="99"/>
        <v>0</v>
      </c>
      <c r="ET97" s="407">
        <f t="shared" si="94"/>
        <v>0</v>
      </c>
      <c r="EU97" s="408">
        <v>0</v>
      </c>
      <c r="EV97" s="408">
        <v>0</v>
      </c>
      <c r="EW97" s="661"/>
      <c r="EX97" s="662"/>
      <c r="EY97" s="663"/>
    </row>
    <row r="98" spans="1:155" s="234" customFormat="1" ht="27.9" customHeight="1" x14ac:dyDescent="0.6">
      <c r="A98" s="590"/>
      <c r="B98" s="168" t="s">
        <v>235</v>
      </c>
      <c r="C98" s="411" t="s">
        <v>148</v>
      </c>
      <c r="D98" s="170">
        <v>4170005176</v>
      </c>
      <c r="E98" s="324" t="s">
        <v>236</v>
      </c>
      <c r="F98" s="718" t="s">
        <v>183</v>
      </c>
      <c r="G98" s="173">
        <v>44196</v>
      </c>
      <c r="H98" s="174">
        <v>8</v>
      </c>
      <c r="I98" s="568">
        <f>+O98</f>
        <v>8</v>
      </c>
      <c r="J98" s="176">
        <v>23</v>
      </c>
      <c r="K98" s="176">
        <v>2</v>
      </c>
      <c r="L98" s="176">
        <v>23</v>
      </c>
      <c r="M98" s="176">
        <v>2</v>
      </c>
      <c r="N98" s="177">
        <f t="shared" si="95"/>
        <v>5.2389333333333328</v>
      </c>
      <c r="O98" s="178">
        <f>AC98/(L98+M98)</f>
        <v>8</v>
      </c>
      <c r="P98" s="179">
        <f t="shared" si="86"/>
        <v>6.5705999999999998</v>
      </c>
      <c r="Q98" s="180">
        <f>L98+M98</f>
        <v>25</v>
      </c>
      <c r="R98" s="180">
        <f t="shared" ref="R98:AB98" si="114">R100</f>
        <v>0</v>
      </c>
      <c r="S98" s="180">
        <f t="shared" si="114"/>
        <v>0</v>
      </c>
      <c r="T98" s="181">
        <f t="shared" si="114"/>
        <v>0</v>
      </c>
      <c r="U98" s="180">
        <f t="shared" si="114"/>
        <v>0</v>
      </c>
      <c r="V98" s="181">
        <f t="shared" si="114"/>
        <v>0</v>
      </c>
      <c r="W98" s="180">
        <f t="shared" si="114"/>
        <v>0</v>
      </c>
      <c r="X98" s="180">
        <f t="shared" si="114"/>
        <v>0</v>
      </c>
      <c r="Y98" s="180">
        <f t="shared" si="114"/>
        <v>0</v>
      </c>
      <c r="Z98" s="180">
        <f t="shared" si="114"/>
        <v>0</v>
      </c>
      <c r="AA98" s="180">
        <f t="shared" si="114"/>
        <v>0</v>
      </c>
      <c r="AB98" s="180">
        <f t="shared" si="114"/>
        <v>0</v>
      </c>
      <c r="AC98" s="182">
        <f>IF(E98="","",(Q98*8)+($Q$5-8)*Q98+($R$5-$Q$5)*R98+($S$5-$R$5)*S98+($T$5-$S$5)*T98+($U$5-$T$5)*U98+($V$5-$U$5)*V98+($W$5-$V$5)*W98+($X$5-$W$5)*X98+($Y$5-$X$5)*Y98+($Z$5-$Y$5)*Z98+($AA$5-$Z$5)*AA98+($AB$5-$AA$5)*AB98)-'[1]Short Leave'!S30</f>
        <v>200</v>
      </c>
      <c r="AD98" s="572">
        <f t="shared" si="96"/>
        <v>200</v>
      </c>
      <c r="AE98" s="572">
        <f t="shared" si="97"/>
        <v>200</v>
      </c>
      <c r="AF98" s="184">
        <f>AE98+AE99+AE100</f>
        <v>200</v>
      </c>
      <c r="AG98" s="185">
        <v>4.7</v>
      </c>
      <c r="AH98" s="185">
        <v>0.2</v>
      </c>
      <c r="AI98" s="574">
        <f t="shared" si="98"/>
        <v>2.4000000000000004</v>
      </c>
      <c r="AJ98" s="575">
        <f t="shared" si="88"/>
        <v>12000</v>
      </c>
      <c r="AK98" s="188">
        <v>1</v>
      </c>
      <c r="AL98" s="576">
        <f t="shared" si="89"/>
        <v>319.14893617021278</v>
      </c>
      <c r="AM98" s="719">
        <f t="shared" si="90"/>
        <v>2553.1914893617022</v>
      </c>
      <c r="AN98" s="191">
        <v>2097</v>
      </c>
      <c r="AO98" s="578"/>
      <c r="AP98" s="578"/>
      <c r="AQ98" s="579">
        <f t="shared" si="101"/>
        <v>164.26499999999999</v>
      </c>
      <c r="AR98" s="193">
        <f>AQ98+AQ99+AQ100</f>
        <v>164.26499999999999</v>
      </c>
      <c r="AS98" s="581">
        <f>IF(F98="","",(AN98/AM98))</f>
        <v>0.82132499999999997</v>
      </c>
      <c r="AT98" s="582">
        <f t="shared" si="92"/>
        <v>0.82132499999999997</v>
      </c>
      <c r="AU98" s="196">
        <f>AR98/AF98</f>
        <v>0.82132499999999997</v>
      </c>
      <c r="AV98" s="197" t="s">
        <v>237</v>
      </c>
      <c r="AW98" s="191">
        <v>1672</v>
      </c>
      <c r="AX98" s="732" t="s">
        <v>131</v>
      </c>
      <c r="AY98" s="734"/>
      <c r="AZ98" s="726"/>
      <c r="BA98" s="727"/>
      <c r="BB98" s="728"/>
      <c r="BC98" s="248"/>
      <c r="BD98" s="249"/>
      <c r="BE98" s="250"/>
      <c r="BF98" s="197"/>
      <c r="BG98" s="191"/>
      <c r="BH98" s="198"/>
      <c r="BI98" s="198"/>
      <c r="BJ98" s="198"/>
      <c r="BK98" s="587"/>
      <c r="BL98" s="205"/>
      <c r="BM98" s="206">
        <v>2</v>
      </c>
      <c r="BN98" s="207">
        <v>7.29</v>
      </c>
      <c r="BO98" s="208">
        <f>BP98-BQ98</f>
        <v>2144.1000000000004</v>
      </c>
      <c r="BP98" s="209">
        <f>(((BR98+BR99+BR100))-(EQ98))</f>
        <v>12000</v>
      </c>
      <c r="BQ98" s="209">
        <f>(BS98+BS99+BS100)</f>
        <v>9855.9</v>
      </c>
      <c r="BR98" s="210">
        <f t="shared" si="102"/>
        <v>12000</v>
      </c>
      <c r="BS98" s="211">
        <f t="shared" si="103"/>
        <v>9855.9</v>
      </c>
      <c r="BT98" s="212" t="str">
        <f t="shared" si="93"/>
        <v>PHB5TR3800C(3rd)</v>
      </c>
      <c r="BU98" s="213"/>
      <c r="BV98" s="222"/>
      <c r="BW98" s="222"/>
      <c r="BX98" s="668"/>
      <c r="BY98" s="222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J98" s="222"/>
      <c r="CK98" s="222"/>
      <c r="CL98" s="222"/>
      <c r="CM98" s="222"/>
      <c r="CN98" s="222"/>
      <c r="CO98" s="222"/>
      <c r="CP98" s="222"/>
      <c r="CQ98" s="222"/>
      <c r="CR98" s="222"/>
      <c r="CS98" s="222"/>
      <c r="CT98" s="222"/>
      <c r="CU98" s="222"/>
      <c r="CV98" s="222"/>
      <c r="CW98" s="222"/>
      <c r="CX98" s="222"/>
      <c r="CY98" s="222"/>
      <c r="CZ98" s="222"/>
      <c r="DA98" s="222"/>
      <c r="DB98" s="222"/>
      <c r="DC98" s="222"/>
      <c r="DD98" s="222"/>
      <c r="DE98" s="222"/>
      <c r="DF98" s="222"/>
      <c r="DG98" s="222"/>
      <c r="DH98" s="222"/>
      <c r="DI98" s="222"/>
      <c r="DJ98" s="222"/>
      <c r="DK98" s="222"/>
      <c r="DL98" s="222"/>
      <c r="DM98" s="222"/>
      <c r="DN98" s="222"/>
      <c r="DO98" s="222"/>
      <c r="DP98" s="222"/>
      <c r="DQ98" s="222"/>
      <c r="DR98" s="222"/>
      <c r="DS98" s="222"/>
      <c r="DT98" s="222"/>
      <c r="DU98" s="222"/>
      <c r="DV98" s="222"/>
      <c r="DW98" s="222"/>
      <c r="DX98" s="222"/>
      <c r="DY98" s="222"/>
      <c r="DZ98" s="222"/>
      <c r="EA98" s="222"/>
      <c r="EB98" s="222"/>
      <c r="EC98" s="223"/>
      <c r="ED98" s="223"/>
      <c r="EE98" s="646"/>
      <c r="EF98" s="223"/>
      <c r="EG98" s="223"/>
      <c r="EH98" s="223"/>
      <c r="EI98" s="222"/>
      <c r="EJ98" s="222"/>
      <c r="EK98" s="222"/>
      <c r="EL98" s="222"/>
      <c r="EM98" s="223"/>
      <c r="EN98" s="118"/>
      <c r="EO98" s="118"/>
      <c r="EP98" s="227">
        <f>AF98*60</f>
        <v>12000</v>
      </c>
      <c r="EQ98" s="228">
        <v>0</v>
      </c>
      <c r="ER98" s="229" t="str">
        <f>B98</f>
        <v>L-27</v>
      </c>
      <c r="ES98" s="160" t="str">
        <f t="shared" si="99"/>
        <v>A.Tion Fashion</v>
      </c>
      <c r="ET98" s="160" t="str">
        <f t="shared" si="94"/>
        <v>PHB5TR3800C(3rd)</v>
      </c>
      <c r="EU98" s="162">
        <v>0</v>
      </c>
      <c r="EV98" s="162">
        <v>0</v>
      </c>
      <c r="EW98" s="230">
        <f>(BO98/EX98)/60</f>
        <v>1.4294000000000002</v>
      </c>
      <c r="EX98" s="231">
        <f>L98+M98</f>
        <v>25</v>
      </c>
      <c r="EY98" s="599">
        <f>EX98*EW98</f>
        <v>35.735000000000007</v>
      </c>
    </row>
    <row r="99" spans="1:155" s="223" customFormat="1" ht="27" hidden="1" customHeight="1" x14ac:dyDescent="0.45">
      <c r="A99" s="590"/>
      <c r="B99" s="236" t="s">
        <v>235</v>
      </c>
      <c r="C99" s="411"/>
      <c r="D99" s="170"/>
      <c r="E99" s="324"/>
      <c r="F99" s="718"/>
      <c r="G99" s="173"/>
      <c r="H99" s="174">
        <v>8</v>
      </c>
      <c r="I99" s="568"/>
      <c r="J99" s="176"/>
      <c r="K99" s="176"/>
      <c r="L99" s="176"/>
      <c r="M99" s="176"/>
      <c r="N99" s="177" t="str">
        <f t="shared" si="95"/>
        <v/>
      </c>
      <c r="O99" s="237"/>
      <c r="P99" s="179" t="str">
        <f t="shared" si="86"/>
        <v/>
      </c>
      <c r="Q99" s="180">
        <v>25</v>
      </c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238"/>
      <c r="AD99" s="591" t="str">
        <f t="shared" si="96"/>
        <v/>
      </c>
      <c r="AE99" s="591">
        <f t="shared" si="97"/>
        <v>0</v>
      </c>
      <c r="AF99" s="240"/>
      <c r="AG99" s="185"/>
      <c r="AH99" s="185"/>
      <c r="AI99" s="574">
        <f t="shared" si="98"/>
        <v>0</v>
      </c>
      <c r="AJ99" s="575" t="str">
        <f t="shared" si="88"/>
        <v/>
      </c>
      <c r="AK99" s="188"/>
      <c r="AL99" s="576" t="str">
        <f t="shared" si="89"/>
        <v/>
      </c>
      <c r="AM99" s="719" t="str">
        <f t="shared" si="90"/>
        <v/>
      </c>
      <c r="AN99" s="191"/>
      <c r="AO99" s="578"/>
      <c r="AP99" s="578"/>
      <c r="AQ99" s="579">
        <f t="shared" si="101"/>
        <v>0</v>
      </c>
      <c r="AR99" s="244"/>
      <c r="AS99" s="581" t="str">
        <f t="shared" si="91"/>
        <v/>
      </c>
      <c r="AT99" s="582" t="str">
        <f t="shared" si="92"/>
        <v/>
      </c>
      <c r="AU99" s="245"/>
      <c r="AV99" s="197" t="s">
        <v>237</v>
      </c>
      <c r="AW99" s="191"/>
      <c r="AX99" s="732"/>
      <c r="AY99" s="734"/>
      <c r="AZ99" s="726"/>
      <c r="BA99" s="727"/>
      <c r="BB99" s="728"/>
      <c r="BC99" s="248"/>
      <c r="BD99" s="249"/>
      <c r="BE99" s="250"/>
      <c r="BF99" s="197"/>
      <c r="BG99" s="191"/>
      <c r="BH99" s="198"/>
      <c r="BI99" s="198"/>
      <c r="BJ99" s="198"/>
      <c r="BK99" s="587"/>
      <c r="BL99" s="644"/>
      <c r="BM99" s="252"/>
      <c r="BN99" s="253"/>
      <c r="BO99" s="254"/>
      <c r="BP99" s="391"/>
      <c r="BQ99" s="391"/>
      <c r="BR99" s="632" t="b">
        <f t="shared" si="102"/>
        <v>0</v>
      </c>
      <c r="BS99" s="633">
        <f t="shared" si="103"/>
        <v>0</v>
      </c>
      <c r="BT99" s="634" t="str">
        <f t="shared" si="93"/>
        <v/>
      </c>
      <c r="BU99" s="222"/>
      <c r="BV99" s="222"/>
      <c r="BW99" s="222"/>
      <c r="BX99" s="668"/>
      <c r="BY99" s="222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J99" s="222"/>
      <c r="CK99" s="222"/>
      <c r="CL99" s="222"/>
      <c r="CM99" s="222"/>
      <c r="CN99" s="222"/>
      <c r="CO99" s="222"/>
      <c r="CP99" s="222"/>
      <c r="CQ99" s="222"/>
      <c r="CR99" s="222"/>
      <c r="CS99" s="222"/>
      <c r="CT99" s="222"/>
      <c r="CU99" s="222"/>
      <c r="CV99" s="222"/>
      <c r="CW99" s="222"/>
      <c r="CX99" s="222"/>
      <c r="CY99" s="222"/>
      <c r="CZ99" s="222"/>
      <c r="DA99" s="222"/>
      <c r="DB99" s="222"/>
      <c r="DC99" s="222"/>
      <c r="DD99" s="222"/>
      <c r="DE99" s="222"/>
      <c r="DF99" s="222"/>
      <c r="DG99" s="222"/>
      <c r="DH99" s="222"/>
      <c r="DI99" s="222"/>
      <c r="DJ99" s="222"/>
      <c r="DK99" s="222"/>
      <c r="DL99" s="222"/>
      <c r="DM99" s="222"/>
      <c r="DN99" s="222"/>
      <c r="DO99" s="222"/>
      <c r="DP99" s="222"/>
      <c r="DQ99" s="222"/>
      <c r="DR99" s="222"/>
      <c r="DS99" s="222"/>
      <c r="DT99" s="222"/>
      <c r="DU99" s="222"/>
      <c r="DV99" s="222"/>
      <c r="DW99" s="222"/>
      <c r="DX99" s="222"/>
      <c r="DY99" s="222"/>
      <c r="DZ99" s="222"/>
      <c r="EA99" s="222"/>
      <c r="EB99" s="222"/>
      <c r="EE99" s="666"/>
      <c r="EI99" s="222"/>
      <c r="EJ99" s="222"/>
      <c r="EK99" s="222"/>
      <c r="EL99" s="222"/>
      <c r="EN99" s="118"/>
      <c r="EO99" s="118"/>
      <c r="EP99" s="282"/>
      <c r="EQ99" s="283"/>
      <c r="ER99" s="229"/>
      <c r="ES99" s="160">
        <f t="shared" si="99"/>
        <v>0</v>
      </c>
      <c r="ET99" s="160">
        <f t="shared" si="94"/>
        <v>0</v>
      </c>
      <c r="EU99" s="162">
        <v>0</v>
      </c>
      <c r="EV99" s="162">
        <v>0</v>
      </c>
      <c r="EW99" s="284"/>
      <c r="EX99" s="285"/>
      <c r="EY99" s="603"/>
    </row>
    <row r="100" spans="1:155" s="288" customFormat="1" ht="27" hidden="1" customHeight="1" x14ac:dyDescent="0.55000000000000004">
      <c r="A100" s="590"/>
      <c r="B100" s="289" t="s">
        <v>235</v>
      </c>
      <c r="C100" s="411"/>
      <c r="D100" s="170"/>
      <c r="E100" s="324"/>
      <c r="F100" s="718"/>
      <c r="G100" s="173"/>
      <c r="H100" s="174">
        <v>8</v>
      </c>
      <c r="I100" s="568"/>
      <c r="J100" s="176"/>
      <c r="K100" s="176"/>
      <c r="L100" s="176"/>
      <c r="M100" s="176"/>
      <c r="N100" s="177" t="str">
        <f t="shared" si="95"/>
        <v/>
      </c>
      <c r="O100" s="290"/>
      <c r="P100" s="179" t="str">
        <f t="shared" si="86"/>
        <v/>
      </c>
      <c r="Q100" s="291"/>
      <c r="R100" s="291">
        <f t="shared" ref="R100:AB100" si="115">IF($Q$7&gt;0,(Q98-Q99))</f>
        <v>0</v>
      </c>
      <c r="S100" s="291">
        <f t="shared" si="115"/>
        <v>0</v>
      </c>
      <c r="T100" s="291">
        <f t="shared" si="115"/>
        <v>0</v>
      </c>
      <c r="U100" s="291">
        <f t="shared" si="115"/>
        <v>0</v>
      </c>
      <c r="V100" s="291">
        <f t="shared" si="115"/>
        <v>0</v>
      </c>
      <c r="W100" s="291">
        <f t="shared" si="115"/>
        <v>0</v>
      </c>
      <c r="X100" s="291">
        <f t="shared" si="115"/>
        <v>0</v>
      </c>
      <c r="Y100" s="291">
        <f t="shared" si="115"/>
        <v>0</v>
      </c>
      <c r="Z100" s="291">
        <f t="shared" si="115"/>
        <v>0</v>
      </c>
      <c r="AA100" s="291">
        <f t="shared" si="115"/>
        <v>0</v>
      </c>
      <c r="AB100" s="291">
        <f t="shared" si="115"/>
        <v>0</v>
      </c>
      <c r="AC100" s="292"/>
      <c r="AD100" s="591" t="str">
        <f t="shared" si="96"/>
        <v/>
      </c>
      <c r="AE100" s="591">
        <f t="shared" si="97"/>
        <v>0</v>
      </c>
      <c r="AF100" s="293"/>
      <c r="AG100" s="185"/>
      <c r="AH100" s="185"/>
      <c r="AI100" s="574">
        <f t="shared" si="98"/>
        <v>0</v>
      </c>
      <c r="AJ100" s="575" t="str">
        <f t="shared" si="88"/>
        <v/>
      </c>
      <c r="AK100" s="188"/>
      <c r="AL100" s="576" t="str">
        <f t="shared" si="89"/>
        <v/>
      </c>
      <c r="AM100" s="719" t="str">
        <f t="shared" si="90"/>
        <v/>
      </c>
      <c r="AN100" s="191"/>
      <c r="AO100" s="578"/>
      <c r="AP100" s="578"/>
      <c r="AQ100" s="579">
        <f t="shared" si="101"/>
        <v>0</v>
      </c>
      <c r="AR100" s="294"/>
      <c r="AS100" s="581" t="str">
        <f t="shared" si="91"/>
        <v/>
      </c>
      <c r="AT100" s="582" t="str">
        <f t="shared" si="92"/>
        <v/>
      </c>
      <c r="AU100" s="297"/>
      <c r="AV100" s="197" t="s">
        <v>237</v>
      </c>
      <c r="AW100" s="191"/>
      <c r="AX100" s="732"/>
      <c r="AY100" s="734"/>
      <c r="AZ100" s="726"/>
      <c r="BA100" s="727"/>
      <c r="BB100" s="728"/>
      <c r="BC100" s="248"/>
      <c r="BD100" s="249"/>
      <c r="BE100" s="250"/>
      <c r="BF100" s="197"/>
      <c r="BG100" s="191"/>
      <c r="BH100" s="198"/>
      <c r="BI100" s="198"/>
      <c r="BJ100" s="198"/>
      <c r="BK100" s="587"/>
      <c r="BL100" s="422"/>
      <c r="BM100" s="298"/>
      <c r="BN100" s="299"/>
      <c r="BO100" s="300"/>
      <c r="BP100" s="301"/>
      <c r="BQ100" s="301"/>
      <c r="BR100" s="256" t="b">
        <f t="shared" si="102"/>
        <v>0</v>
      </c>
      <c r="BS100" s="257">
        <f t="shared" si="103"/>
        <v>0</v>
      </c>
      <c r="BT100" s="258" t="str">
        <f t="shared" si="93"/>
        <v/>
      </c>
      <c r="BU100" s="259"/>
      <c r="BV100" s="259"/>
      <c r="BW100" s="259"/>
      <c r="BX100" s="673"/>
      <c r="BY100" s="259"/>
      <c r="BZ100" s="259"/>
      <c r="CA100" s="259"/>
      <c r="CB100" s="259"/>
      <c r="CC100" s="259"/>
      <c r="CD100" s="259"/>
      <c r="CE100" s="259"/>
      <c r="CF100" s="259"/>
      <c r="CG100" s="259"/>
      <c r="CH100" s="259"/>
      <c r="CI100" s="259"/>
      <c r="CJ100" s="259"/>
      <c r="CK100" s="259"/>
      <c r="CL100" s="259"/>
      <c r="CM100" s="259"/>
      <c r="CN100" s="259"/>
      <c r="CO100" s="259"/>
      <c r="CP100" s="259"/>
      <c r="CQ100" s="259"/>
      <c r="CR100" s="259"/>
      <c r="CS100" s="259"/>
      <c r="CT100" s="259"/>
      <c r="CU100" s="259"/>
      <c r="CV100" s="259"/>
      <c r="CW100" s="259"/>
      <c r="CX100" s="259"/>
      <c r="CY100" s="259"/>
      <c r="CZ100" s="259"/>
      <c r="DA100" s="259"/>
      <c r="DB100" s="259"/>
      <c r="DC100" s="259"/>
      <c r="DD100" s="259"/>
      <c r="DE100" s="259"/>
      <c r="DF100" s="259"/>
      <c r="DG100" s="259"/>
      <c r="DH100" s="259"/>
      <c r="DI100" s="259"/>
      <c r="DJ100" s="259"/>
      <c r="DK100" s="259"/>
      <c r="DL100" s="259"/>
      <c r="DM100" s="259"/>
      <c r="DN100" s="259"/>
      <c r="DO100" s="259"/>
      <c r="DP100" s="259"/>
      <c r="DQ100" s="259"/>
      <c r="DR100" s="259"/>
      <c r="DS100" s="259"/>
      <c r="DT100" s="259"/>
      <c r="DU100" s="259"/>
      <c r="DV100" s="259"/>
      <c r="DW100" s="259"/>
      <c r="DX100" s="259"/>
      <c r="DY100" s="259"/>
      <c r="DZ100" s="259"/>
      <c r="EA100" s="259"/>
      <c r="EB100" s="259"/>
      <c r="EE100" s="674"/>
      <c r="EG100" s="223"/>
      <c r="EH100" s="223"/>
      <c r="EI100" s="222"/>
      <c r="EJ100" s="222"/>
      <c r="EK100" s="222"/>
      <c r="EL100" s="222"/>
      <c r="EM100" s="223"/>
      <c r="EN100" s="316"/>
      <c r="EO100" s="316"/>
      <c r="EP100" s="317"/>
      <c r="EQ100" s="318"/>
      <c r="ER100" s="311"/>
      <c r="ES100" s="319">
        <f t="shared" si="99"/>
        <v>0</v>
      </c>
      <c r="ET100" s="319">
        <f t="shared" si="94"/>
        <v>0</v>
      </c>
      <c r="EU100" s="320">
        <v>0</v>
      </c>
      <c r="EV100" s="320">
        <v>0</v>
      </c>
      <c r="EW100" s="321"/>
      <c r="EX100" s="322"/>
      <c r="EY100" s="605"/>
    </row>
    <row r="101" spans="1:155" s="234" customFormat="1" ht="27.9" customHeight="1" x14ac:dyDescent="0.6">
      <c r="A101" s="590"/>
      <c r="B101" s="168" t="s">
        <v>238</v>
      </c>
      <c r="C101" s="411" t="s">
        <v>116</v>
      </c>
      <c r="D101" s="170">
        <v>417004856</v>
      </c>
      <c r="E101" s="324">
        <v>330195</v>
      </c>
      <c r="F101" s="718" t="s">
        <v>152</v>
      </c>
      <c r="G101" s="173">
        <v>44198</v>
      </c>
      <c r="H101" s="174">
        <v>8</v>
      </c>
      <c r="I101" s="568">
        <f>+O101</f>
        <v>10.833333333333334</v>
      </c>
      <c r="J101" s="176">
        <v>18</v>
      </c>
      <c r="K101" s="176">
        <v>2</v>
      </c>
      <c r="L101" s="176">
        <v>20</v>
      </c>
      <c r="M101" s="176">
        <v>4</v>
      </c>
      <c r="N101" s="177">
        <f t="shared" si="95"/>
        <v>15.96034722222222</v>
      </c>
      <c r="O101" s="178">
        <f>AC101/(L101+M101)</f>
        <v>10.833333333333334</v>
      </c>
      <c r="P101" s="179">
        <f t="shared" si="86"/>
        <v>4.9241666666666664</v>
      </c>
      <c r="Q101" s="180">
        <f>L101+M101</f>
        <v>24</v>
      </c>
      <c r="R101" s="180">
        <f t="shared" ref="R101:AB101" si="116">R103</f>
        <v>24</v>
      </c>
      <c r="S101" s="180">
        <f t="shared" si="116"/>
        <v>24</v>
      </c>
      <c r="T101" s="181">
        <f t="shared" si="116"/>
        <v>20</v>
      </c>
      <c r="U101" s="180">
        <f t="shared" si="116"/>
        <v>0</v>
      </c>
      <c r="V101" s="181">
        <f t="shared" si="116"/>
        <v>0</v>
      </c>
      <c r="W101" s="180">
        <f t="shared" si="116"/>
        <v>0</v>
      </c>
      <c r="X101" s="180">
        <f t="shared" si="116"/>
        <v>0</v>
      </c>
      <c r="Y101" s="180">
        <f t="shared" si="116"/>
        <v>0</v>
      </c>
      <c r="Z101" s="180">
        <f t="shared" si="116"/>
        <v>0</v>
      </c>
      <c r="AA101" s="180">
        <f t="shared" si="116"/>
        <v>0</v>
      </c>
      <c r="AB101" s="180">
        <f t="shared" si="116"/>
        <v>0</v>
      </c>
      <c r="AC101" s="182">
        <f>IF(E101="","",(Q101*8)+($Q$5-8)*Q101+($R$5-$Q$5)*R101+($S$5-$R$5)*S101+($T$5-$S$5)*T101+($U$5-$T$5)*U101+($V$5-$U$5)*V101+($W$5-$V$5)*W101+($X$5-$W$5)*X101+($Y$5-$X$5)*Y101+($Z$5-$Y$5)*Z101+($AA$5-$Z$5)*AA101+($AB$5-$AA$5)*AB101)-'[1]Short Leave'!S31</f>
        <v>260</v>
      </c>
      <c r="AD101" s="572">
        <f t="shared" si="96"/>
        <v>260</v>
      </c>
      <c r="AE101" s="572">
        <f t="shared" si="97"/>
        <v>260</v>
      </c>
      <c r="AF101" s="184">
        <f>AE101+AE102+AE103</f>
        <v>260</v>
      </c>
      <c r="AG101" s="185">
        <v>6.22</v>
      </c>
      <c r="AH101" s="359">
        <v>0.41</v>
      </c>
      <c r="AI101" s="574">
        <f t="shared" si="98"/>
        <v>4.92</v>
      </c>
      <c r="AJ101" s="575">
        <f t="shared" si="88"/>
        <v>9360</v>
      </c>
      <c r="AK101" s="188">
        <v>0.6</v>
      </c>
      <c r="AL101" s="576">
        <f>IF(E101="","",(AM101/I101))</f>
        <v>138.90675241157558</v>
      </c>
      <c r="AM101" s="719">
        <f t="shared" si="90"/>
        <v>1504.8231511254021</v>
      </c>
      <c r="AN101" s="664">
        <v>684</v>
      </c>
      <c r="AO101" s="578"/>
      <c r="AP101" s="191"/>
      <c r="AQ101" s="579">
        <f t="shared" si="101"/>
        <v>70.907999999999987</v>
      </c>
      <c r="AR101" s="193">
        <f>AQ101+AQ102+AQ103</f>
        <v>70.907999999999987</v>
      </c>
      <c r="AS101" s="581">
        <f t="shared" si="91"/>
        <v>0.4545384615384615</v>
      </c>
      <c r="AT101" s="582">
        <f t="shared" si="92"/>
        <v>0.27272307692307685</v>
      </c>
      <c r="AU101" s="196">
        <f>AR101/AF101</f>
        <v>0.27272307692307685</v>
      </c>
      <c r="AV101" s="197" t="s">
        <v>239</v>
      </c>
      <c r="AW101" s="191">
        <v>2217</v>
      </c>
      <c r="AX101" s="732" t="s">
        <v>131</v>
      </c>
      <c r="AY101" s="734"/>
      <c r="AZ101" s="726"/>
      <c r="BA101" s="727"/>
      <c r="BB101" s="728"/>
      <c r="BC101" s="248"/>
      <c r="BD101" s="249"/>
      <c r="BE101" s="250"/>
      <c r="BF101" s="197"/>
      <c r="BG101" s="191"/>
      <c r="BH101" s="198"/>
      <c r="BI101" s="198"/>
      <c r="BJ101" s="198"/>
      <c r="BK101" s="587"/>
      <c r="BL101" s="205"/>
      <c r="BM101" s="206">
        <v>23</v>
      </c>
      <c r="BN101" s="207">
        <v>15.67</v>
      </c>
      <c r="BO101" s="208">
        <f>BP101-BQ101</f>
        <v>5105.5200000000004</v>
      </c>
      <c r="BP101" s="209">
        <f>(((BR101+BR102+BR103))-(EQ101))</f>
        <v>9360</v>
      </c>
      <c r="BQ101" s="209">
        <f>(BS101+BS102+BS103)</f>
        <v>4254.4799999999996</v>
      </c>
      <c r="BR101" s="210">
        <f t="shared" si="102"/>
        <v>9360</v>
      </c>
      <c r="BS101" s="211">
        <f t="shared" si="103"/>
        <v>4254.4799999999996</v>
      </c>
      <c r="BT101" s="212">
        <f t="shared" si="93"/>
        <v>330195</v>
      </c>
      <c r="BU101" s="213"/>
      <c r="BV101" s="222"/>
      <c r="BW101" s="222"/>
      <c r="BX101" s="222"/>
      <c r="BY101" s="222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J101" s="222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222"/>
      <c r="CX101" s="222"/>
      <c r="CY101" s="222"/>
      <c r="CZ101" s="222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2"/>
      <c r="DL101" s="222"/>
      <c r="DM101" s="222"/>
      <c r="DN101" s="222"/>
      <c r="DO101" s="222"/>
      <c r="DP101" s="222"/>
      <c r="DQ101" s="222"/>
      <c r="DR101" s="222"/>
      <c r="DS101" s="222"/>
      <c r="DT101" s="222"/>
      <c r="DU101" s="222"/>
      <c r="DV101" s="222"/>
      <c r="DW101" s="222"/>
      <c r="DX101" s="222"/>
      <c r="DY101" s="222"/>
      <c r="DZ101" s="222"/>
      <c r="EA101" s="222"/>
      <c r="EB101" s="222"/>
      <c r="EC101" s="223"/>
      <c r="ED101" s="223"/>
      <c r="EE101" s="666"/>
      <c r="EF101" s="223"/>
      <c r="EG101" s="223"/>
      <c r="EH101" s="223"/>
      <c r="EI101" s="222"/>
      <c r="EJ101" s="222"/>
      <c r="EK101" s="222"/>
      <c r="EL101" s="222"/>
      <c r="EM101" s="223"/>
      <c r="EN101" s="118"/>
      <c r="EO101" s="118"/>
      <c r="EP101" s="227">
        <f>AF101*60</f>
        <v>15600</v>
      </c>
      <c r="EQ101" s="228">
        <v>0</v>
      </c>
      <c r="ER101" s="229" t="str">
        <f>B101</f>
        <v>L-28</v>
      </c>
      <c r="ES101" s="160" t="str">
        <f t="shared" si="99"/>
        <v>Hema</v>
      </c>
      <c r="ET101" s="160">
        <f t="shared" si="94"/>
        <v>330195</v>
      </c>
      <c r="EU101" s="162">
        <v>0</v>
      </c>
      <c r="EV101" s="162">
        <v>0</v>
      </c>
      <c r="EW101" s="230">
        <f>(BO101/EX101)/60</f>
        <v>3.5455000000000001</v>
      </c>
      <c r="EX101" s="231">
        <f>L101+M101</f>
        <v>24</v>
      </c>
      <c r="EY101" s="599">
        <f>EX101*EW101</f>
        <v>85.091999999999999</v>
      </c>
    </row>
    <row r="102" spans="1:155" s="288" customFormat="1" ht="27" hidden="1" customHeight="1" x14ac:dyDescent="0.55000000000000004">
      <c r="A102" s="590"/>
      <c r="B102" s="236" t="s">
        <v>238</v>
      </c>
      <c r="C102" s="411"/>
      <c r="D102" s="170"/>
      <c r="E102" s="324"/>
      <c r="F102" s="718"/>
      <c r="G102" s="173"/>
      <c r="H102" s="174">
        <v>8</v>
      </c>
      <c r="I102" s="568"/>
      <c r="J102" s="176"/>
      <c r="K102" s="176"/>
      <c r="L102" s="176"/>
      <c r="M102" s="176"/>
      <c r="N102" s="177" t="str">
        <f t="shared" si="95"/>
        <v/>
      </c>
      <c r="O102" s="237"/>
      <c r="P102" s="179" t="str">
        <f t="shared" si="86"/>
        <v/>
      </c>
      <c r="Q102" s="180"/>
      <c r="R102" s="180"/>
      <c r="S102" s="180">
        <v>4</v>
      </c>
      <c r="T102" s="180">
        <v>20</v>
      </c>
      <c r="U102" s="180"/>
      <c r="V102" s="180"/>
      <c r="W102" s="180"/>
      <c r="X102" s="180"/>
      <c r="Y102" s="180"/>
      <c r="Z102" s="180"/>
      <c r="AA102" s="180"/>
      <c r="AB102" s="180"/>
      <c r="AC102" s="238"/>
      <c r="AD102" s="591" t="str">
        <f t="shared" si="96"/>
        <v/>
      </c>
      <c r="AE102" s="591">
        <f t="shared" si="97"/>
        <v>0</v>
      </c>
      <c r="AF102" s="240"/>
      <c r="AG102" s="185"/>
      <c r="AH102" s="359"/>
      <c r="AI102" s="574">
        <f t="shared" si="98"/>
        <v>0</v>
      </c>
      <c r="AJ102" s="575" t="str">
        <f t="shared" si="88"/>
        <v/>
      </c>
      <c r="AK102" s="188"/>
      <c r="AL102" s="576" t="str">
        <f t="shared" si="89"/>
        <v/>
      </c>
      <c r="AM102" s="719" t="str">
        <f t="shared" si="90"/>
        <v/>
      </c>
      <c r="AN102" s="191"/>
      <c r="AO102" s="578"/>
      <c r="AP102" s="191"/>
      <c r="AQ102" s="636">
        <f t="shared" si="101"/>
        <v>0</v>
      </c>
      <c r="AR102" s="244"/>
      <c r="AS102" s="581" t="str">
        <f t="shared" si="91"/>
        <v/>
      </c>
      <c r="AT102" s="582" t="str">
        <f t="shared" si="92"/>
        <v/>
      </c>
      <c r="AU102" s="245"/>
      <c r="AV102" s="197" t="s">
        <v>239</v>
      </c>
      <c r="AW102" s="191"/>
      <c r="AX102" s="732"/>
      <c r="AY102" s="734"/>
      <c r="AZ102" s="726"/>
      <c r="BA102" s="727"/>
      <c r="BB102" s="728"/>
      <c r="BC102" s="248"/>
      <c r="BD102" s="249"/>
      <c r="BE102" s="250"/>
      <c r="BF102" s="197"/>
      <c r="BG102" s="191"/>
      <c r="BH102" s="198"/>
      <c r="BI102" s="198"/>
      <c r="BJ102" s="198"/>
      <c r="BK102" s="222"/>
      <c r="BL102" s="422"/>
      <c r="BM102" s="252"/>
      <c r="BN102" s="253"/>
      <c r="BO102" s="254"/>
      <c r="BP102" s="255"/>
      <c r="BQ102" s="255"/>
      <c r="BR102" s="256" t="b">
        <f t="shared" si="102"/>
        <v>0</v>
      </c>
      <c r="BS102" s="257">
        <f t="shared" si="103"/>
        <v>0</v>
      </c>
      <c r="BT102" s="258" t="str">
        <f t="shared" si="93"/>
        <v/>
      </c>
      <c r="BU102" s="673"/>
      <c r="BV102" s="673"/>
      <c r="BW102" s="673"/>
      <c r="BX102" s="673"/>
      <c r="BY102" s="673"/>
      <c r="BZ102" s="673"/>
      <c r="CA102" s="673"/>
      <c r="CB102" s="673"/>
      <c r="CC102" s="673"/>
      <c r="CD102" s="673"/>
      <c r="CE102" s="673"/>
      <c r="CF102" s="673"/>
      <c r="CG102" s="673"/>
      <c r="CH102" s="673"/>
      <c r="CI102" s="673"/>
      <c r="CJ102" s="673"/>
      <c r="CK102" s="673"/>
      <c r="CL102" s="673"/>
      <c r="CM102" s="673"/>
      <c r="CN102" s="673"/>
      <c r="CO102" s="673"/>
      <c r="CP102" s="673"/>
      <c r="CQ102" s="673"/>
      <c r="CR102" s="673"/>
      <c r="CS102" s="673"/>
      <c r="CT102" s="673"/>
      <c r="CU102" s="673"/>
      <c r="CV102" s="673"/>
      <c r="CW102" s="673"/>
      <c r="CX102" s="673"/>
      <c r="CY102" s="673"/>
      <c r="CZ102" s="673"/>
      <c r="DA102" s="673"/>
      <c r="DB102" s="673"/>
      <c r="DC102" s="673"/>
      <c r="DD102" s="673"/>
      <c r="DE102" s="673"/>
      <c r="DF102" s="673"/>
      <c r="DG102" s="673"/>
      <c r="DH102" s="673"/>
      <c r="DI102" s="673"/>
      <c r="DJ102" s="673"/>
      <c r="DK102" s="673"/>
      <c r="DL102" s="673"/>
      <c r="DM102" s="673"/>
      <c r="DN102" s="673"/>
      <c r="DO102" s="673"/>
      <c r="DP102" s="673"/>
      <c r="DQ102" s="673"/>
      <c r="DR102" s="673"/>
      <c r="DS102" s="673"/>
      <c r="DT102" s="673"/>
      <c r="DU102" s="673"/>
      <c r="DV102" s="673"/>
      <c r="DW102" s="673"/>
      <c r="DX102" s="673"/>
      <c r="DY102" s="673"/>
      <c r="DZ102" s="673"/>
      <c r="EA102" s="673"/>
      <c r="EB102" s="673"/>
      <c r="EC102" s="676"/>
      <c r="ED102" s="676"/>
      <c r="EE102" s="677"/>
      <c r="EG102" s="223"/>
      <c r="EH102" s="223"/>
      <c r="EI102" s="222"/>
      <c r="EJ102" s="222"/>
      <c r="EK102" s="222"/>
      <c r="EL102" s="222"/>
      <c r="EM102" s="223"/>
      <c r="EN102" s="316"/>
      <c r="EO102" s="316"/>
      <c r="EP102" s="352"/>
      <c r="EQ102" s="353"/>
      <c r="ER102" s="311"/>
      <c r="ES102" s="319">
        <f t="shared" si="99"/>
        <v>0</v>
      </c>
      <c r="ET102" s="319">
        <f t="shared" si="94"/>
        <v>0</v>
      </c>
      <c r="EU102" s="320">
        <v>0</v>
      </c>
      <c r="EV102" s="320">
        <v>0</v>
      </c>
      <c r="EW102" s="354"/>
      <c r="EX102" s="355"/>
      <c r="EY102" s="625"/>
    </row>
    <row r="103" spans="1:155" s="288" customFormat="1" ht="27" hidden="1" customHeight="1" x14ac:dyDescent="0.55000000000000004">
      <c r="A103" s="590"/>
      <c r="B103" s="289" t="s">
        <v>238</v>
      </c>
      <c r="C103" s="411"/>
      <c r="D103" s="170"/>
      <c r="E103" s="324"/>
      <c r="F103" s="718"/>
      <c r="G103" s="173"/>
      <c r="H103" s="567">
        <v>8</v>
      </c>
      <c r="I103" s="568"/>
      <c r="J103" s="176"/>
      <c r="K103" s="176"/>
      <c r="L103" s="176"/>
      <c r="M103" s="176"/>
      <c r="N103" s="177" t="str">
        <f t="shared" si="95"/>
        <v/>
      </c>
      <c r="O103" s="290"/>
      <c r="P103" s="179" t="str">
        <f t="shared" si="86"/>
        <v/>
      </c>
      <c r="Q103" s="291"/>
      <c r="R103" s="291">
        <f t="shared" ref="R103:AB103" si="117">IF($Q$7&gt;0,(Q101-Q102))</f>
        <v>24</v>
      </c>
      <c r="S103" s="291">
        <f t="shared" si="117"/>
        <v>24</v>
      </c>
      <c r="T103" s="291">
        <f t="shared" si="117"/>
        <v>20</v>
      </c>
      <c r="U103" s="291">
        <f t="shared" si="117"/>
        <v>0</v>
      </c>
      <c r="V103" s="291">
        <f t="shared" si="117"/>
        <v>0</v>
      </c>
      <c r="W103" s="291">
        <f t="shared" si="117"/>
        <v>0</v>
      </c>
      <c r="X103" s="291">
        <f t="shared" si="117"/>
        <v>0</v>
      </c>
      <c r="Y103" s="291">
        <f t="shared" si="117"/>
        <v>0</v>
      </c>
      <c r="Z103" s="291">
        <f t="shared" si="117"/>
        <v>0</v>
      </c>
      <c r="AA103" s="291">
        <f t="shared" si="117"/>
        <v>0</v>
      </c>
      <c r="AB103" s="291">
        <f t="shared" si="117"/>
        <v>0</v>
      </c>
      <c r="AC103" s="292"/>
      <c r="AD103" s="591" t="str">
        <f t="shared" si="96"/>
        <v/>
      </c>
      <c r="AE103" s="591">
        <f t="shared" si="97"/>
        <v>0</v>
      </c>
      <c r="AF103" s="293"/>
      <c r="AG103" s="185"/>
      <c r="AH103" s="359"/>
      <c r="AI103" s="574">
        <f t="shared" si="98"/>
        <v>0</v>
      </c>
      <c r="AJ103" s="575" t="str">
        <f t="shared" si="88"/>
        <v/>
      </c>
      <c r="AK103" s="188"/>
      <c r="AL103" s="576" t="str">
        <f t="shared" si="89"/>
        <v/>
      </c>
      <c r="AM103" s="719" t="str">
        <f t="shared" si="90"/>
        <v/>
      </c>
      <c r="AN103" s="664"/>
      <c r="AO103" s="578"/>
      <c r="AP103" s="191"/>
      <c r="AQ103" s="636">
        <f t="shared" si="101"/>
        <v>0</v>
      </c>
      <c r="AR103" s="294"/>
      <c r="AS103" s="581" t="str">
        <f t="shared" si="91"/>
        <v/>
      </c>
      <c r="AT103" s="582" t="str">
        <f t="shared" si="92"/>
        <v/>
      </c>
      <c r="AU103" s="297"/>
      <c r="AV103" s="197" t="s">
        <v>239</v>
      </c>
      <c r="AW103" s="664"/>
      <c r="AX103" s="732"/>
      <c r="AY103" s="738"/>
      <c r="AZ103" s="726"/>
      <c r="BA103" s="727"/>
      <c r="BB103" s="728"/>
      <c r="BC103" s="248"/>
      <c r="BD103" s="249"/>
      <c r="BE103" s="250"/>
      <c r="BF103" s="197"/>
      <c r="BG103" s="664"/>
      <c r="BH103" s="198"/>
      <c r="BI103" s="198"/>
      <c r="BJ103" s="198"/>
      <c r="BK103" s="587"/>
      <c r="BL103" s="672"/>
      <c r="BM103" s="298"/>
      <c r="BN103" s="299"/>
      <c r="BO103" s="300"/>
      <c r="BP103" s="301"/>
      <c r="BQ103" s="301"/>
      <c r="BR103" s="256" t="b">
        <f t="shared" si="102"/>
        <v>0</v>
      </c>
      <c r="BS103" s="257">
        <f t="shared" si="103"/>
        <v>0</v>
      </c>
      <c r="BT103" s="258" t="str">
        <f t="shared" si="93"/>
        <v/>
      </c>
      <c r="BU103" s="259"/>
      <c r="BV103" s="259"/>
      <c r="BW103" s="673"/>
      <c r="BX103" s="673"/>
      <c r="BY103" s="673"/>
      <c r="BZ103" s="259"/>
      <c r="CA103" s="259"/>
      <c r="CB103" s="259"/>
      <c r="CC103" s="259"/>
      <c r="CD103" s="259"/>
      <c r="CE103" s="259"/>
      <c r="CF103" s="259"/>
      <c r="CG103" s="259"/>
      <c r="CH103" s="259"/>
      <c r="CI103" s="259"/>
      <c r="CJ103" s="259"/>
      <c r="CK103" s="259"/>
      <c r="CL103" s="259"/>
      <c r="CM103" s="259"/>
      <c r="CN103" s="259"/>
      <c r="CO103" s="259"/>
      <c r="CP103" s="259"/>
      <c r="CQ103" s="259"/>
      <c r="CR103" s="259"/>
      <c r="CS103" s="259"/>
      <c r="CT103" s="259"/>
      <c r="CU103" s="259"/>
      <c r="CV103" s="259"/>
      <c r="CW103" s="259"/>
      <c r="CX103" s="259"/>
      <c r="CY103" s="259"/>
      <c r="CZ103" s="259"/>
      <c r="DA103" s="259"/>
      <c r="DB103" s="259"/>
      <c r="DC103" s="259"/>
      <c r="DD103" s="259"/>
      <c r="DE103" s="259"/>
      <c r="DF103" s="259"/>
      <c r="DG103" s="259"/>
      <c r="DH103" s="259"/>
      <c r="DI103" s="259"/>
      <c r="DJ103" s="259"/>
      <c r="DK103" s="259"/>
      <c r="DL103" s="259"/>
      <c r="DM103" s="259"/>
      <c r="DN103" s="259"/>
      <c r="DO103" s="259"/>
      <c r="DP103" s="259"/>
      <c r="DQ103" s="259"/>
      <c r="DR103" s="259"/>
      <c r="DS103" s="259"/>
      <c r="DT103" s="259"/>
      <c r="DU103" s="259"/>
      <c r="DV103" s="259"/>
      <c r="DW103" s="259"/>
      <c r="DX103" s="259"/>
      <c r="DY103" s="259"/>
      <c r="DZ103" s="259"/>
      <c r="EA103" s="259"/>
      <c r="EB103" s="259"/>
      <c r="EE103" s="311"/>
      <c r="EG103" s="223"/>
      <c r="EH103" s="223"/>
      <c r="EI103" s="222"/>
      <c r="EJ103" s="222"/>
      <c r="EK103" s="222"/>
      <c r="EL103" s="222"/>
      <c r="EM103" s="223"/>
      <c r="EN103" s="316"/>
      <c r="EO103" s="316"/>
      <c r="EP103" s="317"/>
      <c r="EQ103" s="318"/>
      <c r="ER103" s="311"/>
      <c r="ES103" s="319">
        <f t="shared" si="99"/>
        <v>0</v>
      </c>
      <c r="ET103" s="319">
        <f t="shared" si="94"/>
        <v>0</v>
      </c>
      <c r="EU103" s="320">
        <v>0</v>
      </c>
      <c r="EV103" s="320">
        <v>0</v>
      </c>
      <c r="EW103" s="321"/>
      <c r="EX103" s="322"/>
      <c r="EY103" s="605"/>
    </row>
    <row r="104" spans="1:155" s="234" customFormat="1" ht="27.9" customHeight="1" x14ac:dyDescent="0.6">
      <c r="A104" s="590"/>
      <c r="B104" s="168" t="s">
        <v>240</v>
      </c>
      <c r="C104" s="411" t="s">
        <v>148</v>
      </c>
      <c r="D104" s="170">
        <v>4170005176</v>
      </c>
      <c r="E104" s="324" t="s">
        <v>236</v>
      </c>
      <c r="F104" s="718" t="s">
        <v>183</v>
      </c>
      <c r="G104" s="173">
        <v>44196</v>
      </c>
      <c r="H104" s="174">
        <v>8</v>
      </c>
      <c r="I104" s="568">
        <f>+O104</f>
        <v>7.7</v>
      </c>
      <c r="J104" s="176">
        <v>13</v>
      </c>
      <c r="K104" s="176">
        <v>1</v>
      </c>
      <c r="L104" s="176">
        <v>10</v>
      </c>
      <c r="M104" s="176">
        <v>0</v>
      </c>
      <c r="N104" s="177">
        <f t="shared" si="95"/>
        <v>10.839374999999999</v>
      </c>
      <c r="O104" s="178">
        <f>AC104/(L104+M104)</f>
        <v>7.7</v>
      </c>
      <c r="P104" s="179">
        <f t="shared" si="86"/>
        <v>3.9166666666666661</v>
      </c>
      <c r="Q104" s="180">
        <f>L104+M104</f>
        <v>10</v>
      </c>
      <c r="R104" s="180">
        <f t="shared" ref="R104:AB104" si="118">R106</f>
        <v>0</v>
      </c>
      <c r="S104" s="180">
        <f t="shared" si="118"/>
        <v>0</v>
      </c>
      <c r="T104" s="181">
        <f t="shared" si="118"/>
        <v>0</v>
      </c>
      <c r="U104" s="180">
        <f t="shared" si="118"/>
        <v>0</v>
      </c>
      <c r="V104" s="181">
        <f t="shared" si="118"/>
        <v>0</v>
      </c>
      <c r="W104" s="180">
        <f t="shared" si="118"/>
        <v>0</v>
      </c>
      <c r="X104" s="180">
        <f t="shared" si="118"/>
        <v>0</v>
      </c>
      <c r="Y104" s="180">
        <f t="shared" si="118"/>
        <v>0</v>
      </c>
      <c r="Z104" s="180">
        <f t="shared" si="118"/>
        <v>0</v>
      </c>
      <c r="AA104" s="180">
        <f t="shared" si="118"/>
        <v>0</v>
      </c>
      <c r="AB104" s="180">
        <f t="shared" si="118"/>
        <v>0</v>
      </c>
      <c r="AC104" s="182">
        <f>IF(E104="","",(Q104*8)+($Q$5-8)*Q104+($R$5-$Q$5)*R104+($S$5-$R$5)*S104+($T$5-$S$5)*T104+($U$5-$T$5)*U104+($V$5-$U$5)*V104+($W$5-$V$5)*W104+($X$5-$W$5)*X104+($Y$5-$X$5)*Y104+($Z$5-$Y$5)*Z104+($AA$5-$Z$5)*AA104+($AB$5-$AA$5)*AB104)-'[1]Short Leave'!S32</f>
        <v>77</v>
      </c>
      <c r="AD104" s="572">
        <f t="shared" si="96"/>
        <v>77</v>
      </c>
      <c r="AE104" s="572">
        <f t="shared" si="97"/>
        <v>77</v>
      </c>
      <c r="AF104" s="184">
        <f>AE104+AE105+AE106</f>
        <v>77</v>
      </c>
      <c r="AG104" s="185">
        <v>4.7</v>
      </c>
      <c r="AH104" s="359">
        <v>0.2</v>
      </c>
      <c r="AI104" s="574">
        <f t="shared" si="98"/>
        <v>2.4000000000000004</v>
      </c>
      <c r="AJ104" s="575">
        <f>IF(C104="","",(AG104*AM104))</f>
        <v>3696.0000000000005</v>
      </c>
      <c r="AK104" s="188">
        <v>0.8</v>
      </c>
      <c r="AL104" s="576">
        <f t="shared" si="89"/>
        <v>102.1276595744681</v>
      </c>
      <c r="AM104" s="719">
        <f t="shared" si="90"/>
        <v>786.38297872340434</v>
      </c>
      <c r="AN104" s="664">
        <v>400</v>
      </c>
      <c r="AO104" s="578"/>
      <c r="AP104" s="578"/>
      <c r="AQ104" s="579">
        <f t="shared" si="101"/>
        <v>31.333333333333332</v>
      </c>
      <c r="AR104" s="193">
        <f>AQ104+AQ105+AQ106</f>
        <v>31.333333333333332</v>
      </c>
      <c r="AS104" s="581">
        <f t="shared" si="91"/>
        <v>0.50865800865800859</v>
      </c>
      <c r="AT104" s="582">
        <f t="shared" si="92"/>
        <v>0.40692640692640691</v>
      </c>
      <c r="AU104" s="196">
        <f>AR104/AF104</f>
        <v>0.40692640692640691</v>
      </c>
      <c r="AV104" s="197" t="s">
        <v>156</v>
      </c>
      <c r="AW104" s="664">
        <v>1107</v>
      </c>
      <c r="AX104" s="732" t="s">
        <v>131</v>
      </c>
      <c r="AY104" s="739" t="s">
        <v>217</v>
      </c>
      <c r="AZ104" s="726"/>
      <c r="BA104" s="727"/>
      <c r="BB104" s="728"/>
      <c r="BC104" s="248"/>
      <c r="BD104" s="249"/>
      <c r="BE104" s="250"/>
      <c r="BF104" s="197"/>
      <c r="BG104" s="664"/>
      <c r="BH104" s="198"/>
      <c r="BI104" s="198"/>
      <c r="BJ104" s="198"/>
      <c r="BK104" s="587"/>
      <c r="BL104" s="665"/>
      <c r="BM104" s="206"/>
      <c r="BN104" s="207">
        <v>15.4</v>
      </c>
      <c r="BO104" s="208">
        <f>BP104-BQ104</f>
        <v>1816.0000000000005</v>
      </c>
      <c r="BP104" s="209">
        <f>(((BR104+BR105+BR106))-(EQ104))</f>
        <v>3696.0000000000005</v>
      </c>
      <c r="BQ104" s="209">
        <f>(BS104+BS105+BS106)</f>
        <v>1880</v>
      </c>
      <c r="BR104" s="210">
        <f>IF(AG104&gt;0,(AG104*AM104))</f>
        <v>3696.0000000000005</v>
      </c>
      <c r="BS104" s="211">
        <f>AN104*AG104</f>
        <v>1880</v>
      </c>
      <c r="BT104" s="212" t="str">
        <f t="shared" si="93"/>
        <v>PHB5TR3800C(3rd)</v>
      </c>
      <c r="BU104" s="213"/>
      <c r="BV104" s="222"/>
      <c r="BW104" s="222"/>
      <c r="BX104" s="222"/>
      <c r="BY104" s="222"/>
      <c r="BZ104" s="222"/>
      <c r="CA104" s="222"/>
      <c r="CB104" s="222"/>
      <c r="CC104" s="222"/>
      <c r="CD104" s="222"/>
      <c r="CE104" s="222"/>
      <c r="CF104" s="222"/>
      <c r="CG104" s="222"/>
      <c r="CH104" s="222"/>
      <c r="CI104" s="222"/>
      <c r="CJ104" s="222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  <c r="CW104" s="222"/>
      <c r="CX104" s="222"/>
      <c r="CY104" s="222"/>
      <c r="CZ104" s="222"/>
      <c r="DA104" s="222"/>
      <c r="DB104" s="222"/>
      <c r="DC104" s="222"/>
      <c r="DD104" s="222"/>
      <c r="DE104" s="222"/>
      <c r="DF104" s="222"/>
      <c r="DG104" s="222"/>
      <c r="DH104" s="222"/>
      <c r="DI104" s="222"/>
      <c r="DJ104" s="222"/>
      <c r="DK104" s="222"/>
      <c r="DL104" s="222"/>
      <c r="DM104" s="222"/>
      <c r="DN104" s="222"/>
      <c r="DO104" s="222"/>
      <c r="DP104" s="222"/>
      <c r="DQ104" s="222"/>
      <c r="DR104" s="222"/>
      <c r="DS104" s="222"/>
      <c r="DT104" s="222"/>
      <c r="DU104" s="222"/>
      <c r="DV104" s="222"/>
      <c r="DW104" s="222"/>
      <c r="DX104" s="222"/>
      <c r="DY104" s="222"/>
      <c r="DZ104" s="222"/>
      <c r="EA104" s="222"/>
      <c r="EB104" s="222"/>
      <c r="EC104" s="223"/>
      <c r="ED104" s="223"/>
      <c r="EE104" s="666"/>
      <c r="EF104" s="223"/>
      <c r="EG104" s="223"/>
      <c r="EH104" s="223"/>
      <c r="EI104" s="222"/>
      <c r="EJ104" s="222"/>
      <c r="EK104" s="222"/>
      <c r="EL104" s="222"/>
      <c r="EM104" s="223"/>
      <c r="EN104" s="118"/>
      <c r="EO104" s="118"/>
      <c r="EP104" s="227">
        <f>AF104*60</f>
        <v>4620</v>
      </c>
      <c r="EQ104" s="228">
        <v>0</v>
      </c>
      <c r="ER104" s="229" t="str">
        <f>B104</f>
        <v>L-29</v>
      </c>
      <c r="ES104" s="160" t="str">
        <f t="shared" si="99"/>
        <v>A.Tion Fashion</v>
      </c>
      <c r="ET104" s="160" t="str">
        <f t="shared" si="94"/>
        <v>PHB5TR3800C(3rd)</v>
      </c>
      <c r="EU104" s="162">
        <v>0</v>
      </c>
      <c r="EV104" s="162">
        <v>0</v>
      </c>
      <c r="EW104" s="230">
        <f>(BO104/EX104)/60</f>
        <v>3.0266666666666677</v>
      </c>
      <c r="EX104" s="231">
        <f>L104+M104</f>
        <v>10</v>
      </c>
      <c r="EY104" s="599">
        <f>EX104*EW104</f>
        <v>30.266666666666676</v>
      </c>
    </row>
    <row r="105" spans="1:155" s="288" customFormat="1" ht="27" hidden="1" customHeight="1" x14ac:dyDescent="0.55000000000000004">
      <c r="A105" s="590"/>
      <c r="B105" s="236" t="s">
        <v>240</v>
      </c>
      <c r="C105" s="411"/>
      <c r="D105" s="170"/>
      <c r="E105" s="324"/>
      <c r="F105" s="718"/>
      <c r="G105" s="173"/>
      <c r="H105" s="174">
        <v>8</v>
      </c>
      <c r="I105" s="568"/>
      <c r="J105" s="176"/>
      <c r="K105" s="176"/>
      <c r="L105" s="176"/>
      <c r="M105" s="176"/>
      <c r="N105" s="177" t="str">
        <f t="shared" si="95"/>
        <v/>
      </c>
      <c r="O105" s="237"/>
      <c r="P105" s="179" t="str">
        <f t="shared" si="86"/>
        <v/>
      </c>
      <c r="Q105" s="740">
        <v>10</v>
      </c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238"/>
      <c r="AD105" s="591" t="str">
        <f t="shared" si="96"/>
        <v/>
      </c>
      <c r="AE105" s="591">
        <f t="shared" si="97"/>
        <v>0</v>
      </c>
      <c r="AF105" s="240"/>
      <c r="AG105" s="185"/>
      <c r="AH105" s="359"/>
      <c r="AI105" s="574">
        <f t="shared" si="98"/>
        <v>0</v>
      </c>
      <c r="AJ105" s="575" t="str">
        <f t="shared" si="88"/>
        <v/>
      </c>
      <c r="AK105" s="188"/>
      <c r="AL105" s="576" t="str">
        <f t="shared" si="89"/>
        <v/>
      </c>
      <c r="AM105" s="719" t="str">
        <f t="shared" si="90"/>
        <v/>
      </c>
      <c r="AN105" s="664"/>
      <c r="AO105" s="578"/>
      <c r="AP105" s="578"/>
      <c r="AQ105" s="579">
        <f t="shared" si="101"/>
        <v>0</v>
      </c>
      <c r="AR105" s="244"/>
      <c r="AS105" s="581" t="str">
        <f t="shared" si="91"/>
        <v/>
      </c>
      <c r="AT105" s="582" t="str">
        <f t="shared" si="92"/>
        <v/>
      </c>
      <c r="AU105" s="245"/>
      <c r="AV105" s="197" t="s">
        <v>156</v>
      </c>
      <c r="AW105" s="664"/>
      <c r="AX105" s="732"/>
      <c r="AY105" s="741"/>
      <c r="AZ105" s="726"/>
      <c r="BA105" s="727"/>
      <c r="BB105" s="728"/>
      <c r="BC105" s="248"/>
      <c r="BD105" s="249"/>
      <c r="BE105" s="250"/>
      <c r="BF105" s="197"/>
      <c r="BG105" s="664"/>
      <c r="BH105" s="198"/>
      <c r="BI105" s="198"/>
      <c r="BJ105" s="198"/>
      <c r="BK105" s="587"/>
      <c r="BL105" s="422"/>
      <c r="BM105" s="252"/>
      <c r="BN105" s="253"/>
      <c r="BO105" s="254"/>
      <c r="BP105" s="255"/>
      <c r="BQ105" s="255"/>
      <c r="BR105" s="256" t="b">
        <f>IF(AG105&gt;0,(AG105*AM105))</f>
        <v>0</v>
      </c>
      <c r="BS105" s="257">
        <f>AN105*AG105</f>
        <v>0</v>
      </c>
      <c r="BT105" s="258" t="str">
        <f t="shared" si="93"/>
        <v/>
      </c>
      <c r="BU105" s="673"/>
      <c r="BV105" s="673"/>
      <c r="BW105" s="673"/>
      <c r="BX105" s="673"/>
      <c r="BY105" s="673"/>
      <c r="BZ105" s="673"/>
      <c r="CA105" s="673"/>
      <c r="CB105" s="673"/>
      <c r="CC105" s="673"/>
      <c r="CD105" s="673"/>
      <c r="CE105" s="673"/>
      <c r="CF105" s="673"/>
      <c r="CG105" s="673"/>
      <c r="CH105" s="673"/>
      <c r="CI105" s="673"/>
      <c r="CJ105" s="673"/>
      <c r="CK105" s="673"/>
      <c r="CL105" s="673"/>
      <c r="CM105" s="673"/>
      <c r="CN105" s="673"/>
      <c r="CO105" s="673"/>
      <c r="CP105" s="673"/>
      <c r="CQ105" s="673"/>
      <c r="CR105" s="673"/>
      <c r="CS105" s="673"/>
      <c r="CT105" s="673"/>
      <c r="CU105" s="673"/>
      <c r="CV105" s="673"/>
      <c r="CW105" s="673"/>
      <c r="CX105" s="673"/>
      <c r="CY105" s="673"/>
      <c r="CZ105" s="673"/>
      <c r="DA105" s="673"/>
      <c r="DB105" s="673"/>
      <c r="DC105" s="673"/>
      <c r="DD105" s="673"/>
      <c r="DE105" s="673"/>
      <c r="DF105" s="673"/>
      <c r="DG105" s="673"/>
      <c r="DH105" s="673"/>
      <c r="DI105" s="673"/>
      <c r="DJ105" s="673"/>
      <c r="DK105" s="673"/>
      <c r="DL105" s="673"/>
      <c r="DM105" s="673"/>
      <c r="DN105" s="673"/>
      <c r="DO105" s="673"/>
      <c r="DP105" s="673"/>
      <c r="DQ105" s="673"/>
      <c r="DR105" s="673"/>
      <c r="DS105" s="673"/>
      <c r="DT105" s="673"/>
      <c r="DU105" s="673"/>
      <c r="DV105" s="673"/>
      <c r="DW105" s="673"/>
      <c r="DX105" s="673"/>
      <c r="DY105" s="673"/>
      <c r="DZ105" s="673"/>
      <c r="EA105" s="673"/>
      <c r="EB105" s="673"/>
      <c r="EC105" s="676"/>
      <c r="ED105" s="676"/>
      <c r="EE105" s="677"/>
      <c r="EG105" s="223"/>
      <c r="EH105" s="223"/>
      <c r="EI105" s="222"/>
      <c r="EJ105" s="222"/>
      <c r="EK105" s="222"/>
      <c r="EL105" s="222"/>
      <c r="EM105" s="223"/>
      <c r="EN105" s="316"/>
      <c r="EO105" s="316"/>
      <c r="EP105" s="352"/>
      <c r="EQ105" s="353"/>
      <c r="ER105" s="311"/>
      <c r="ES105" s="319">
        <f t="shared" si="99"/>
        <v>0</v>
      </c>
      <c r="ET105" s="319">
        <f t="shared" si="94"/>
        <v>0</v>
      </c>
      <c r="EU105" s="320">
        <v>0</v>
      </c>
      <c r="EV105" s="320">
        <v>0</v>
      </c>
      <c r="EW105" s="354"/>
      <c r="EX105" s="355"/>
      <c r="EY105" s="625"/>
    </row>
    <row r="106" spans="1:155" s="288" customFormat="1" ht="27" hidden="1" customHeight="1" x14ac:dyDescent="0.55000000000000004">
      <c r="A106" s="590"/>
      <c r="B106" s="289" t="s">
        <v>240</v>
      </c>
      <c r="C106" s="169"/>
      <c r="D106" s="170"/>
      <c r="E106" s="324"/>
      <c r="F106" s="718"/>
      <c r="G106" s="173"/>
      <c r="H106" s="567">
        <v>8</v>
      </c>
      <c r="I106" s="568"/>
      <c r="J106" s="176"/>
      <c r="K106" s="176"/>
      <c r="L106" s="176"/>
      <c r="M106" s="176"/>
      <c r="N106" s="177" t="str">
        <f t="shared" si="95"/>
        <v/>
      </c>
      <c r="O106" s="290"/>
      <c r="P106" s="179" t="str">
        <f t="shared" si="86"/>
        <v/>
      </c>
      <c r="Q106" s="291"/>
      <c r="R106" s="291">
        <f t="shared" ref="R106:AB106" si="119">IF($Q$7&gt;0,(Q104-Q105))</f>
        <v>0</v>
      </c>
      <c r="S106" s="291">
        <f t="shared" si="119"/>
        <v>0</v>
      </c>
      <c r="T106" s="291">
        <f t="shared" si="119"/>
        <v>0</v>
      </c>
      <c r="U106" s="291">
        <f t="shared" si="119"/>
        <v>0</v>
      </c>
      <c r="V106" s="291">
        <f t="shared" si="119"/>
        <v>0</v>
      </c>
      <c r="W106" s="291">
        <f t="shared" si="119"/>
        <v>0</v>
      </c>
      <c r="X106" s="291">
        <f t="shared" si="119"/>
        <v>0</v>
      </c>
      <c r="Y106" s="291">
        <f t="shared" si="119"/>
        <v>0</v>
      </c>
      <c r="Z106" s="291">
        <f t="shared" si="119"/>
        <v>0</v>
      </c>
      <c r="AA106" s="291">
        <f t="shared" si="119"/>
        <v>0</v>
      </c>
      <c r="AB106" s="291">
        <f t="shared" si="119"/>
        <v>0</v>
      </c>
      <c r="AC106" s="292"/>
      <c r="AD106" s="591" t="str">
        <f t="shared" si="96"/>
        <v/>
      </c>
      <c r="AE106" s="591">
        <f t="shared" si="97"/>
        <v>0</v>
      </c>
      <c r="AF106" s="293"/>
      <c r="AG106" s="185"/>
      <c r="AH106" s="359"/>
      <c r="AI106" s="574">
        <f t="shared" si="98"/>
        <v>0</v>
      </c>
      <c r="AJ106" s="575" t="str">
        <f t="shared" si="88"/>
        <v/>
      </c>
      <c r="AK106" s="188"/>
      <c r="AL106" s="576" t="str">
        <f t="shared" si="89"/>
        <v/>
      </c>
      <c r="AM106" s="719" t="str">
        <f t="shared" si="90"/>
        <v/>
      </c>
      <c r="AN106" s="664"/>
      <c r="AO106" s="578"/>
      <c r="AP106" s="578"/>
      <c r="AQ106" s="579">
        <f t="shared" si="101"/>
        <v>0</v>
      </c>
      <c r="AR106" s="294"/>
      <c r="AS106" s="581" t="str">
        <f t="shared" si="91"/>
        <v/>
      </c>
      <c r="AT106" s="582" t="str">
        <f t="shared" si="92"/>
        <v/>
      </c>
      <c r="AU106" s="297"/>
      <c r="AV106" s="197" t="s">
        <v>156</v>
      </c>
      <c r="AW106" s="664"/>
      <c r="AX106" s="732"/>
      <c r="AY106" s="741"/>
      <c r="AZ106" s="726"/>
      <c r="BA106" s="727"/>
      <c r="BB106" s="728"/>
      <c r="BC106" s="248"/>
      <c r="BD106" s="249"/>
      <c r="BE106" s="250"/>
      <c r="BF106" s="197"/>
      <c r="BG106" s="664"/>
      <c r="BH106" s="198"/>
      <c r="BI106" s="198"/>
      <c r="BJ106" s="198"/>
      <c r="BK106" s="587"/>
      <c r="BL106" s="672"/>
      <c r="BM106" s="298"/>
      <c r="BN106" s="299"/>
      <c r="BO106" s="300"/>
      <c r="BP106" s="301"/>
      <c r="BQ106" s="301"/>
      <c r="BR106" s="256" t="b">
        <f>IF(AG106&gt;0,(AG106*AM106))</f>
        <v>0</v>
      </c>
      <c r="BS106" s="257">
        <f>AN106*AG106</f>
        <v>0</v>
      </c>
      <c r="BT106" s="258" t="str">
        <f t="shared" si="93"/>
        <v/>
      </c>
      <c r="BU106" s="259"/>
      <c r="BV106" s="259"/>
      <c r="BW106" s="673"/>
      <c r="BX106" s="673"/>
      <c r="BY106" s="673"/>
      <c r="BZ106" s="259"/>
      <c r="CA106" s="259"/>
      <c r="CB106" s="259"/>
      <c r="CC106" s="259"/>
      <c r="CD106" s="259"/>
      <c r="CE106" s="259"/>
      <c r="CF106" s="259"/>
      <c r="CG106" s="259"/>
      <c r="CH106" s="259"/>
      <c r="CI106" s="259"/>
      <c r="CJ106" s="259"/>
      <c r="CK106" s="259"/>
      <c r="CL106" s="259"/>
      <c r="CM106" s="259"/>
      <c r="CN106" s="259"/>
      <c r="CO106" s="259"/>
      <c r="CP106" s="259"/>
      <c r="CQ106" s="259"/>
      <c r="CR106" s="259"/>
      <c r="CS106" s="259"/>
      <c r="CT106" s="259"/>
      <c r="CU106" s="259"/>
      <c r="CV106" s="259"/>
      <c r="CW106" s="259"/>
      <c r="CX106" s="259"/>
      <c r="CY106" s="259"/>
      <c r="CZ106" s="259"/>
      <c r="DA106" s="259"/>
      <c r="DB106" s="259"/>
      <c r="DC106" s="259"/>
      <c r="DD106" s="259"/>
      <c r="DE106" s="259"/>
      <c r="DF106" s="259"/>
      <c r="DG106" s="259"/>
      <c r="DH106" s="259"/>
      <c r="DI106" s="259"/>
      <c r="DJ106" s="259"/>
      <c r="DK106" s="259"/>
      <c r="DL106" s="259"/>
      <c r="DM106" s="259"/>
      <c r="DN106" s="259"/>
      <c r="DO106" s="259"/>
      <c r="DP106" s="259"/>
      <c r="DQ106" s="259"/>
      <c r="DR106" s="259"/>
      <c r="DS106" s="259"/>
      <c r="DT106" s="259"/>
      <c r="DU106" s="259"/>
      <c r="DV106" s="259"/>
      <c r="DW106" s="259"/>
      <c r="DX106" s="259"/>
      <c r="DY106" s="259"/>
      <c r="DZ106" s="259"/>
      <c r="EA106" s="259"/>
      <c r="EB106" s="259"/>
      <c r="EE106" s="654"/>
      <c r="EF106" s="676"/>
      <c r="EG106" s="670"/>
      <c r="EH106" s="670"/>
      <c r="EI106" s="668"/>
      <c r="EJ106" s="668"/>
      <c r="EK106" s="668"/>
      <c r="EL106" s="668"/>
      <c r="EM106" s="670"/>
      <c r="EN106" s="316"/>
      <c r="EO106" s="316"/>
      <c r="EP106" s="317"/>
      <c r="EQ106" s="318"/>
      <c r="ER106" s="311"/>
      <c r="ES106" s="319">
        <f t="shared" si="99"/>
        <v>0</v>
      </c>
      <c r="ET106" s="319">
        <f t="shared" si="94"/>
        <v>0</v>
      </c>
      <c r="EU106" s="320">
        <v>0</v>
      </c>
      <c r="EV106" s="320">
        <v>0</v>
      </c>
      <c r="EW106" s="321"/>
      <c r="EX106" s="322"/>
      <c r="EY106" s="605"/>
    </row>
    <row r="107" spans="1:155" s="234" customFormat="1" ht="27.9" customHeight="1" x14ac:dyDescent="0.6">
      <c r="A107" s="590"/>
      <c r="B107" s="168" t="s">
        <v>241</v>
      </c>
      <c r="C107" s="411" t="s">
        <v>148</v>
      </c>
      <c r="D107" s="170">
        <v>4170005176</v>
      </c>
      <c r="E107" s="324" t="s">
        <v>236</v>
      </c>
      <c r="F107" s="718" t="s">
        <v>183</v>
      </c>
      <c r="G107" s="173">
        <v>44196</v>
      </c>
      <c r="H107" s="174">
        <v>8</v>
      </c>
      <c r="I107" s="175">
        <f>+O107</f>
        <v>8</v>
      </c>
      <c r="J107" s="176">
        <v>13</v>
      </c>
      <c r="K107" s="176">
        <v>1</v>
      </c>
      <c r="L107" s="176">
        <v>13</v>
      </c>
      <c r="M107" s="176">
        <v>0</v>
      </c>
      <c r="N107" s="177">
        <f>IF(E107="","",(AW107)/AL107)</f>
        <v>20.68</v>
      </c>
      <c r="O107" s="178">
        <f>AC107/(L107+M107)</f>
        <v>8</v>
      </c>
      <c r="P107" s="179">
        <f>IF(C107="","",(AN107/AL107))</f>
        <v>7.4416666666666664</v>
      </c>
      <c r="Q107" s="180">
        <f>L107+M107</f>
        <v>13</v>
      </c>
      <c r="R107" s="180">
        <f>R109</f>
        <v>0</v>
      </c>
      <c r="S107" s="180">
        <f t="shared" ref="S107:AB107" si="120">S109</f>
        <v>0</v>
      </c>
      <c r="T107" s="181">
        <f t="shared" si="120"/>
        <v>0</v>
      </c>
      <c r="U107" s="180">
        <f t="shared" si="120"/>
        <v>0</v>
      </c>
      <c r="V107" s="181">
        <f t="shared" si="120"/>
        <v>0</v>
      </c>
      <c r="W107" s="180">
        <f t="shared" si="120"/>
        <v>0</v>
      </c>
      <c r="X107" s="180">
        <f t="shared" si="120"/>
        <v>0</v>
      </c>
      <c r="Y107" s="180">
        <f t="shared" si="120"/>
        <v>0</v>
      </c>
      <c r="Z107" s="180">
        <f t="shared" si="120"/>
        <v>0</v>
      </c>
      <c r="AA107" s="180">
        <f t="shared" si="120"/>
        <v>0</v>
      </c>
      <c r="AB107" s="180">
        <f t="shared" si="120"/>
        <v>0</v>
      </c>
      <c r="AC107" s="423">
        <f>IF(E107="","",(Q107*8)+($Q$5-8)*Q107+($R$5-$Q$5)*R107+($S$5-$R$5)*S107+($T$5-$S$5)*T107+($U$5-$T$5)*U107+($V$5-$U$5)*V107+($W$5-$V$5)*W107+($X$5-$W$5)*X107+($Y$5-$X$5)*Y107+($Z$5-$Y$5)*Z107+($AA$5-$Z$5)*AA107+($AB$5-$AA$5)*AB107)-'[1]Short Leave'!S33</f>
        <v>104</v>
      </c>
      <c r="AD107" s="572">
        <f t="shared" si="96"/>
        <v>104</v>
      </c>
      <c r="AE107" s="572">
        <f t="shared" si="97"/>
        <v>104</v>
      </c>
      <c r="AF107" s="184">
        <f>AE107+AE108+AE109</f>
        <v>104</v>
      </c>
      <c r="AG107" s="185">
        <v>4.7</v>
      </c>
      <c r="AH107" s="359">
        <v>0.2</v>
      </c>
      <c r="AI107" s="574">
        <f t="shared" si="98"/>
        <v>2.4000000000000004</v>
      </c>
      <c r="AJ107" s="575">
        <f t="shared" si="88"/>
        <v>6240</v>
      </c>
      <c r="AK107" s="188">
        <v>1</v>
      </c>
      <c r="AL107" s="576">
        <f>IF(E107="","",(AM107/I107))</f>
        <v>165.95744680851064</v>
      </c>
      <c r="AM107" s="719">
        <f t="shared" si="90"/>
        <v>1327.6595744680851</v>
      </c>
      <c r="AN107" s="191">
        <v>1235</v>
      </c>
      <c r="AO107" s="578"/>
      <c r="AP107" s="578"/>
      <c r="AQ107" s="579">
        <f t="shared" si="101"/>
        <v>96.74166666666666</v>
      </c>
      <c r="AR107" s="193">
        <f>AQ107+AQ108+AQ109</f>
        <v>96.74166666666666</v>
      </c>
      <c r="AS107" s="581">
        <f t="shared" si="91"/>
        <v>0.9302083333333333</v>
      </c>
      <c r="AT107" s="582">
        <f t="shared" si="92"/>
        <v>0.9302083333333333</v>
      </c>
      <c r="AU107" s="196">
        <f>AR107/AF107</f>
        <v>0.9302083333333333</v>
      </c>
      <c r="AV107" s="197" t="s">
        <v>242</v>
      </c>
      <c r="AW107" s="664">
        <v>3432</v>
      </c>
      <c r="AX107" s="732" t="s">
        <v>131</v>
      </c>
      <c r="AY107" s="741"/>
      <c r="AZ107" s="726"/>
      <c r="BA107" s="727"/>
      <c r="BB107" s="728"/>
      <c r="BC107" s="248"/>
      <c r="BD107" s="249"/>
      <c r="BE107" s="250"/>
      <c r="BF107" s="197"/>
      <c r="BG107" s="191"/>
      <c r="BH107" s="198"/>
      <c r="BI107" s="198"/>
      <c r="BJ107" s="198"/>
      <c r="BK107" s="587"/>
      <c r="BL107" s="742"/>
      <c r="BM107" s="206">
        <v>2</v>
      </c>
      <c r="BN107" s="207">
        <v>7.21</v>
      </c>
      <c r="BO107" s="208">
        <f>BP107-BQ107</f>
        <v>435.5</v>
      </c>
      <c r="BP107" s="209">
        <f>(((BR107+BR108+BR109))-(EQ107))</f>
        <v>6240</v>
      </c>
      <c r="BQ107" s="209">
        <f>(BS107+BS108+BS109)</f>
        <v>5804.5</v>
      </c>
      <c r="BR107" s="210">
        <f t="shared" si="102"/>
        <v>6240</v>
      </c>
      <c r="BS107" s="211">
        <f t="shared" si="103"/>
        <v>5804.5</v>
      </c>
      <c r="BT107" s="212" t="str">
        <f t="shared" si="93"/>
        <v>PHB5TR3800C(3rd)</v>
      </c>
      <c r="BU107" s="213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J107" s="222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  <c r="CW107" s="222"/>
      <c r="CX107" s="222"/>
      <c r="CY107" s="222"/>
      <c r="CZ107" s="222"/>
      <c r="DA107" s="222"/>
      <c r="DB107" s="222"/>
      <c r="DC107" s="222"/>
      <c r="DD107" s="222"/>
      <c r="DE107" s="222"/>
      <c r="DF107" s="222"/>
      <c r="DG107" s="222"/>
      <c r="DH107" s="222"/>
      <c r="DI107" s="222"/>
      <c r="DJ107" s="222"/>
      <c r="DK107" s="222"/>
      <c r="DL107" s="222"/>
      <c r="DM107" s="222"/>
      <c r="DN107" s="222"/>
      <c r="DO107" s="222"/>
      <c r="DP107" s="222"/>
      <c r="DQ107" s="222"/>
      <c r="DR107" s="222"/>
      <c r="DS107" s="222"/>
      <c r="DT107" s="222"/>
      <c r="DU107" s="222"/>
      <c r="DV107" s="222"/>
      <c r="DW107" s="222"/>
      <c r="DX107" s="222"/>
      <c r="DY107" s="222"/>
      <c r="DZ107" s="222"/>
      <c r="EA107" s="222"/>
      <c r="EB107" s="222"/>
      <c r="EC107" s="223"/>
      <c r="ED107" s="223"/>
      <c r="EE107" s="666"/>
      <c r="EF107" s="223"/>
      <c r="EG107" s="223"/>
      <c r="EH107" s="223"/>
      <c r="EI107" s="222"/>
      <c r="EJ107" s="222"/>
      <c r="EK107" s="222"/>
      <c r="EL107" s="222"/>
      <c r="EM107" s="223"/>
      <c r="EN107" s="118"/>
      <c r="EO107" s="118"/>
      <c r="EP107" s="227">
        <f>AF107*60</f>
        <v>6240</v>
      </c>
      <c r="EQ107" s="228">
        <v>0</v>
      </c>
      <c r="ER107" s="229" t="str">
        <f>B107</f>
        <v>L-30</v>
      </c>
      <c r="ES107" s="160" t="str">
        <f t="shared" si="99"/>
        <v>A.Tion Fashion</v>
      </c>
      <c r="ET107" s="160" t="str">
        <f t="shared" si="94"/>
        <v>PHB5TR3800C(3rd)</v>
      </c>
      <c r="EU107" s="162">
        <v>0</v>
      </c>
      <c r="EV107" s="162">
        <v>0</v>
      </c>
      <c r="EW107" s="230">
        <f>(BO107/EX107)/60</f>
        <v>0.55833333333333335</v>
      </c>
      <c r="EX107" s="231">
        <f>L107+M107</f>
        <v>13</v>
      </c>
      <c r="EY107" s="599">
        <f>EX107*EW107</f>
        <v>7.2583333333333337</v>
      </c>
    </row>
    <row r="108" spans="1:155" s="288" customFormat="1" ht="27" hidden="1" customHeight="1" x14ac:dyDescent="0.55000000000000004">
      <c r="A108" s="590"/>
      <c r="B108" s="236" t="s">
        <v>241</v>
      </c>
      <c r="C108" s="411"/>
      <c r="D108" s="170"/>
      <c r="E108" s="324"/>
      <c r="F108" s="718"/>
      <c r="G108" s="173"/>
      <c r="H108" s="174">
        <v>8</v>
      </c>
      <c r="I108" s="175"/>
      <c r="J108" s="176"/>
      <c r="K108" s="176"/>
      <c r="L108" s="176"/>
      <c r="M108" s="176"/>
      <c r="N108" s="177" t="str">
        <f t="shared" si="95"/>
        <v/>
      </c>
      <c r="O108" s="237"/>
      <c r="P108" s="179" t="str">
        <f t="shared" si="86"/>
        <v/>
      </c>
      <c r="Q108" s="180">
        <v>13</v>
      </c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424"/>
      <c r="AD108" s="591" t="str">
        <f t="shared" si="96"/>
        <v/>
      </c>
      <c r="AE108" s="591">
        <f t="shared" si="97"/>
        <v>0</v>
      </c>
      <c r="AF108" s="240"/>
      <c r="AG108" s="185"/>
      <c r="AH108" s="359"/>
      <c r="AI108" s="574">
        <f t="shared" si="98"/>
        <v>0</v>
      </c>
      <c r="AJ108" s="575" t="str">
        <f t="shared" si="88"/>
        <v/>
      </c>
      <c r="AK108" s="188"/>
      <c r="AL108" s="576" t="str">
        <f t="shared" si="89"/>
        <v/>
      </c>
      <c r="AM108" s="719" t="str">
        <f t="shared" si="90"/>
        <v/>
      </c>
      <c r="AN108" s="191"/>
      <c r="AO108" s="600"/>
      <c r="AP108" s="600"/>
      <c r="AQ108" s="579">
        <f t="shared" si="101"/>
        <v>0</v>
      </c>
      <c r="AR108" s="244"/>
      <c r="AS108" s="581" t="str">
        <f t="shared" si="91"/>
        <v/>
      </c>
      <c r="AT108" s="582" t="str">
        <f t="shared" si="92"/>
        <v/>
      </c>
      <c r="AU108" s="245"/>
      <c r="AV108" s="197" t="s">
        <v>242</v>
      </c>
      <c r="AW108" s="191"/>
      <c r="AX108" s="732"/>
      <c r="AY108" s="741"/>
      <c r="AZ108" s="726"/>
      <c r="BA108" s="727"/>
      <c r="BB108" s="728"/>
      <c r="BC108" s="248"/>
      <c r="BD108" s="249"/>
      <c r="BE108" s="250"/>
      <c r="BF108" s="197"/>
      <c r="BG108" s="191"/>
      <c r="BH108" s="198"/>
      <c r="BI108" s="198"/>
      <c r="BJ108" s="198"/>
      <c r="BK108" s="587"/>
      <c r="BL108" s="422"/>
      <c r="BM108" s="252"/>
      <c r="BN108" s="253"/>
      <c r="BO108" s="254"/>
      <c r="BP108" s="255"/>
      <c r="BQ108" s="255"/>
      <c r="BR108" s="256" t="b">
        <f t="shared" si="102"/>
        <v>0</v>
      </c>
      <c r="BS108" s="257">
        <f t="shared" si="103"/>
        <v>0</v>
      </c>
      <c r="BT108" s="258" t="str">
        <f t="shared" si="93"/>
        <v/>
      </c>
      <c r="BU108" s="673"/>
      <c r="BV108" s="673"/>
      <c r="BW108" s="673"/>
      <c r="BX108" s="673"/>
      <c r="BY108" s="673"/>
      <c r="BZ108" s="673"/>
      <c r="CA108" s="673"/>
      <c r="CB108" s="673"/>
      <c r="CC108" s="673"/>
      <c r="CD108" s="673"/>
      <c r="CE108" s="673"/>
      <c r="CF108" s="673"/>
      <c r="CG108" s="673"/>
      <c r="CH108" s="673"/>
      <c r="CI108" s="673"/>
      <c r="CJ108" s="673"/>
      <c r="CK108" s="673"/>
      <c r="CL108" s="673"/>
      <c r="CM108" s="673"/>
      <c r="CN108" s="673"/>
      <c r="CO108" s="673"/>
      <c r="CP108" s="673"/>
      <c r="CQ108" s="673"/>
      <c r="CR108" s="673"/>
      <c r="CS108" s="673"/>
      <c r="CT108" s="673"/>
      <c r="CU108" s="673"/>
      <c r="CV108" s="673"/>
      <c r="CW108" s="673"/>
      <c r="CX108" s="673"/>
      <c r="CY108" s="673"/>
      <c r="CZ108" s="673"/>
      <c r="DA108" s="673"/>
      <c r="DB108" s="673"/>
      <c r="DC108" s="673"/>
      <c r="DD108" s="673"/>
      <c r="DE108" s="673"/>
      <c r="DF108" s="673"/>
      <c r="DG108" s="673"/>
      <c r="DH108" s="673"/>
      <c r="DI108" s="673"/>
      <c r="DJ108" s="673"/>
      <c r="DK108" s="673"/>
      <c r="DL108" s="673"/>
      <c r="DM108" s="673"/>
      <c r="DN108" s="673"/>
      <c r="DO108" s="673"/>
      <c r="DP108" s="673"/>
      <c r="DQ108" s="673"/>
      <c r="DR108" s="673"/>
      <c r="DS108" s="673"/>
      <c r="DT108" s="673"/>
      <c r="DU108" s="673"/>
      <c r="DV108" s="673"/>
      <c r="DW108" s="673"/>
      <c r="DX108" s="673"/>
      <c r="DY108" s="673"/>
      <c r="DZ108" s="673"/>
      <c r="EA108" s="673"/>
      <c r="EB108" s="673"/>
      <c r="EC108" s="676"/>
      <c r="ED108" s="676"/>
      <c r="EE108" s="677"/>
      <c r="EG108" s="223"/>
      <c r="EH108" s="223"/>
      <c r="EI108" s="222"/>
      <c r="EJ108" s="222"/>
      <c r="EK108" s="222"/>
      <c r="EL108" s="222"/>
      <c r="EM108" s="223"/>
      <c r="EN108" s="316"/>
      <c r="EO108" s="316"/>
      <c r="EP108" s="352"/>
      <c r="EQ108" s="353"/>
      <c r="ER108" s="311"/>
      <c r="ES108" s="319">
        <f t="shared" si="99"/>
        <v>0</v>
      </c>
      <c r="ET108" s="319">
        <f t="shared" si="94"/>
        <v>0</v>
      </c>
      <c r="EU108" s="320">
        <v>0</v>
      </c>
      <c r="EV108" s="320">
        <v>0</v>
      </c>
      <c r="EW108" s="354"/>
      <c r="EX108" s="355"/>
      <c r="EY108" s="625"/>
    </row>
    <row r="109" spans="1:155" s="288" customFormat="1" ht="27" hidden="1" customHeight="1" x14ac:dyDescent="0.55000000000000004">
      <c r="A109" s="590"/>
      <c r="B109" s="289" t="s">
        <v>241</v>
      </c>
      <c r="C109" s="411"/>
      <c r="D109" s="483"/>
      <c r="E109" s="324"/>
      <c r="F109" s="718"/>
      <c r="G109" s="173"/>
      <c r="H109" s="743">
        <v>8</v>
      </c>
      <c r="I109" s="175"/>
      <c r="J109" s="176"/>
      <c r="K109" s="176"/>
      <c r="L109" s="176"/>
      <c r="M109" s="176"/>
      <c r="N109" s="177" t="str">
        <f t="shared" si="95"/>
        <v/>
      </c>
      <c r="O109" s="290"/>
      <c r="P109" s="179" t="str">
        <f t="shared" si="86"/>
        <v/>
      </c>
      <c r="Q109" s="291"/>
      <c r="R109" s="291">
        <f t="shared" ref="R109:AB109" si="121">IF($Q$7&gt;0,(Q107-Q108))</f>
        <v>0</v>
      </c>
      <c r="S109" s="291">
        <f t="shared" si="121"/>
        <v>0</v>
      </c>
      <c r="T109" s="291">
        <f t="shared" si="121"/>
        <v>0</v>
      </c>
      <c r="U109" s="291">
        <f t="shared" si="121"/>
        <v>0</v>
      </c>
      <c r="V109" s="291">
        <f t="shared" si="121"/>
        <v>0</v>
      </c>
      <c r="W109" s="291">
        <f t="shared" si="121"/>
        <v>0</v>
      </c>
      <c r="X109" s="291">
        <f t="shared" si="121"/>
        <v>0</v>
      </c>
      <c r="Y109" s="291">
        <f t="shared" si="121"/>
        <v>0</v>
      </c>
      <c r="Z109" s="291">
        <f t="shared" si="121"/>
        <v>0</v>
      </c>
      <c r="AA109" s="291">
        <f t="shared" si="121"/>
        <v>0</v>
      </c>
      <c r="AB109" s="291">
        <f t="shared" si="121"/>
        <v>0</v>
      </c>
      <c r="AC109" s="426"/>
      <c r="AD109" s="591" t="str">
        <f t="shared" si="96"/>
        <v/>
      </c>
      <c r="AE109" s="591">
        <f t="shared" si="97"/>
        <v>0</v>
      </c>
      <c r="AF109" s="293"/>
      <c r="AG109" s="185"/>
      <c r="AH109" s="359"/>
      <c r="AI109" s="574">
        <f t="shared" si="98"/>
        <v>0</v>
      </c>
      <c r="AJ109" s="744" t="str">
        <f t="shared" si="88"/>
        <v/>
      </c>
      <c r="AK109" s="188"/>
      <c r="AL109" s="745" t="str">
        <f t="shared" si="89"/>
        <v/>
      </c>
      <c r="AM109" s="746" t="str">
        <f t="shared" si="90"/>
        <v/>
      </c>
      <c r="AN109" s="191"/>
      <c r="AO109" s="600"/>
      <c r="AP109" s="678"/>
      <c r="AQ109" s="636">
        <f t="shared" si="101"/>
        <v>0</v>
      </c>
      <c r="AR109" s="294"/>
      <c r="AS109" s="581" t="str">
        <f t="shared" si="91"/>
        <v/>
      </c>
      <c r="AT109" s="582" t="str">
        <f t="shared" si="92"/>
        <v/>
      </c>
      <c r="AU109" s="297"/>
      <c r="AV109" s="197" t="s">
        <v>242</v>
      </c>
      <c r="AW109" s="191"/>
      <c r="AX109" s="732"/>
      <c r="AY109" s="747"/>
      <c r="AZ109" s="726"/>
      <c r="BA109" s="727"/>
      <c r="BB109" s="728"/>
      <c r="BC109" s="248"/>
      <c r="BD109" s="249"/>
      <c r="BE109" s="250"/>
      <c r="BF109" s="197"/>
      <c r="BG109" s="191"/>
      <c r="BH109" s="198"/>
      <c r="BI109" s="198"/>
      <c r="BJ109" s="198"/>
      <c r="BK109" s="587"/>
      <c r="BL109" s="672"/>
      <c r="BM109" s="298"/>
      <c r="BN109" s="299"/>
      <c r="BO109" s="300"/>
      <c r="BP109" s="301"/>
      <c r="BQ109" s="301"/>
      <c r="BR109" s="256" t="b">
        <f t="shared" si="102"/>
        <v>0</v>
      </c>
      <c r="BS109" s="257">
        <f t="shared" si="103"/>
        <v>0</v>
      </c>
      <c r="BT109" s="258" t="str">
        <f t="shared" si="93"/>
        <v/>
      </c>
      <c r="BU109" s="259"/>
      <c r="BV109" s="259"/>
      <c r="BW109" s="673"/>
      <c r="BX109" s="673"/>
      <c r="BY109" s="673"/>
      <c r="BZ109" s="259"/>
      <c r="CA109" s="259"/>
      <c r="CB109" s="259"/>
      <c r="CC109" s="259"/>
      <c r="CD109" s="259"/>
      <c r="CE109" s="259"/>
      <c r="CF109" s="259"/>
      <c r="CG109" s="259"/>
      <c r="CH109" s="259"/>
      <c r="CI109" s="259"/>
      <c r="CJ109" s="259"/>
      <c r="CK109" s="259"/>
      <c r="CL109" s="259"/>
      <c r="CM109" s="259"/>
      <c r="CN109" s="259"/>
      <c r="CO109" s="259"/>
      <c r="CP109" s="259"/>
      <c r="CQ109" s="259"/>
      <c r="CR109" s="259"/>
      <c r="CS109" s="259"/>
      <c r="CT109" s="259"/>
      <c r="CU109" s="259"/>
      <c r="CV109" s="259"/>
      <c r="CW109" s="259"/>
      <c r="CX109" s="259"/>
      <c r="CY109" s="259"/>
      <c r="CZ109" s="259"/>
      <c r="DA109" s="259"/>
      <c r="DB109" s="259"/>
      <c r="DC109" s="259"/>
      <c r="DD109" s="259"/>
      <c r="DE109" s="259"/>
      <c r="DF109" s="259"/>
      <c r="DG109" s="259"/>
      <c r="DH109" s="259"/>
      <c r="DI109" s="259"/>
      <c r="DJ109" s="259"/>
      <c r="DK109" s="259"/>
      <c r="DL109" s="259"/>
      <c r="DM109" s="259"/>
      <c r="DN109" s="259"/>
      <c r="DO109" s="259"/>
      <c r="DP109" s="259"/>
      <c r="DQ109" s="259"/>
      <c r="DR109" s="259"/>
      <c r="DS109" s="259"/>
      <c r="DT109" s="259"/>
      <c r="DU109" s="259"/>
      <c r="DV109" s="259"/>
      <c r="DW109" s="259"/>
      <c r="DX109" s="259"/>
      <c r="DY109" s="259"/>
      <c r="DZ109" s="259"/>
      <c r="EA109" s="259"/>
      <c r="EB109" s="259"/>
      <c r="EE109" s="654"/>
      <c r="EF109" s="676"/>
      <c r="EG109" s="670"/>
      <c r="EH109" s="670"/>
      <c r="EI109" s="668"/>
      <c r="EJ109" s="668"/>
      <c r="EK109" s="668"/>
      <c r="EL109" s="668"/>
      <c r="EM109" s="670"/>
      <c r="EN109" s="316"/>
      <c r="EO109" s="316"/>
      <c r="EP109" s="317"/>
      <c r="EQ109" s="318"/>
      <c r="ER109" s="311"/>
      <c r="ES109" s="319">
        <f t="shared" si="99"/>
        <v>0</v>
      </c>
      <c r="ET109" s="319">
        <f t="shared" si="94"/>
        <v>0</v>
      </c>
      <c r="EU109" s="320">
        <v>0</v>
      </c>
      <c r="EV109" s="320">
        <v>0</v>
      </c>
      <c r="EW109" s="321"/>
      <c r="EX109" s="322"/>
      <c r="EY109" s="605"/>
    </row>
    <row r="110" spans="1:155" s="288" customFormat="1" ht="27" hidden="1" customHeight="1" x14ac:dyDescent="0.55000000000000004">
      <c r="A110" s="590"/>
      <c r="B110" s="168"/>
      <c r="C110" s="169"/>
      <c r="D110" s="483"/>
      <c r="E110" s="324"/>
      <c r="F110" s="718"/>
      <c r="G110" s="173"/>
      <c r="H110" s="174">
        <v>8</v>
      </c>
      <c r="I110" s="175"/>
      <c r="J110" s="176"/>
      <c r="K110" s="176"/>
      <c r="L110" s="176"/>
      <c r="M110" s="176"/>
      <c r="N110" s="177" t="str">
        <f t="shared" si="95"/>
        <v/>
      </c>
      <c r="O110" s="178"/>
      <c r="P110" s="179" t="str">
        <f t="shared" si="86"/>
        <v/>
      </c>
      <c r="Q110" s="180">
        <f>L110+M110</f>
        <v>0</v>
      </c>
      <c r="R110" s="180">
        <f t="shared" ref="R110:AB110" si="122">R112</f>
        <v>0</v>
      </c>
      <c r="S110" s="180">
        <f t="shared" si="122"/>
        <v>0</v>
      </c>
      <c r="T110" s="181">
        <f t="shared" si="122"/>
        <v>0</v>
      </c>
      <c r="U110" s="180">
        <f t="shared" si="122"/>
        <v>0</v>
      </c>
      <c r="V110" s="181">
        <f t="shared" si="122"/>
        <v>0</v>
      </c>
      <c r="W110" s="180">
        <f t="shared" si="122"/>
        <v>0</v>
      </c>
      <c r="X110" s="180">
        <f t="shared" si="122"/>
        <v>0</v>
      </c>
      <c r="Y110" s="180">
        <f t="shared" si="122"/>
        <v>0</v>
      </c>
      <c r="Z110" s="180">
        <f t="shared" si="122"/>
        <v>0</v>
      </c>
      <c r="AA110" s="180">
        <f t="shared" si="122"/>
        <v>0</v>
      </c>
      <c r="AB110" s="180">
        <f t="shared" si="122"/>
        <v>0</v>
      </c>
      <c r="AC110" s="423" t="str">
        <f>IF(E110="","",(Q110*8)+($Q$5-8)*Q110+($R$5-$Q$5)*R110+($S$5-$R$5)*S110+($T$5-$S$5)*T110+($U$5-$T$5)*U110+($V$5-$U$5)*V110+($W$5-$V$5)*W110+($X$5-$W$5)*X110+($Y$5-$X$5)*Y110+($Z$5-$Y$5)*Z110+($AA$5-$Z$5)*AA110+($AB$5-$AA$5)*AB110)</f>
        <v/>
      </c>
      <c r="AD110" s="591" t="str">
        <f t="shared" si="96"/>
        <v/>
      </c>
      <c r="AE110" s="591">
        <f t="shared" si="97"/>
        <v>0</v>
      </c>
      <c r="AF110" s="465">
        <f>AE110+AE111+AE112</f>
        <v>0</v>
      </c>
      <c r="AG110" s="185"/>
      <c r="AH110" s="359"/>
      <c r="AI110" s="574">
        <f t="shared" si="98"/>
        <v>0</v>
      </c>
      <c r="AJ110" s="575" t="str">
        <f t="shared" si="88"/>
        <v/>
      </c>
      <c r="AK110" s="188"/>
      <c r="AL110" s="576" t="str">
        <f t="shared" si="89"/>
        <v/>
      </c>
      <c r="AM110" s="719" t="str">
        <f t="shared" si="90"/>
        <v/>
      </c>
      <c r="AN110" s="664"/>
      <c r="AO110" s="578"/>
      <c r="AP110" s="578"/>
      <c r="AQ110" s="636">
        <f t="shared" si="101"/>
        <v>0</v>
      </c>
      <c r="AR110" s="466">
        <f>AQ110+AQ111+AQ112</f>
        <v>0</v>
      </c>
      <c r="AS110" s="581" t="str">
        <f t="shared" si="91"/>
        <v/>
      </c>
      <c r="AT110" s="582" t="str">
        <f t="shared" si="92"/>
        <v/>
      </c>
      <c r="AU110" s="467" t="e">
        <f>AR110/AF110</f>
        <v>#DIV/0!</v>
      </c>
      <c r="AV110" s="197"/>
      <c r="AW110" s="664"/>
      <c r="AX110" s="748"/>
      <c r="AY110" s="749"/>
      <c r="AZ110" s="726"/>
      <c r="BA110" s="727"/>
      <c r="BB110" s="728"/>
      <c r="BC110" s="248"/>
      <c r="BD110" s="249"/>
      <c r="BE110" s="250"/>
      <c r="BF110" s="197"/>
      <c r="BG110" s="191"/>
      <c r="BH110" s="198"/>
      <c r="BI110" s="198"/>
      <c r="BJ110" s="198"/>
      <c r="BK110" s="587"/>
      <c r="BL110" s="251"/>
      <c r="BM110" s="206"/>
      <c r="BN110" s="207"/>
      <c r="BO110" s="468">
        <f>BP110-BQ110</f>
        <v>0</v>
      </c>
      <c r="BP110" s="469">
        <f>(((BR110+BR111+BR112))-(EQ110))</f>
        <v>0</v>
      </c>
      <c r="BQ110" s="469">
        <f>(BS110+BS111+BS112)</f>
        <v>0</v>
      </c>
      <c r="BR110" s="256" t="b">
        <f>IF(AG110&gt;0,(AG110*AM110))</f>
        <v>0</v>
      </c>
      <c r="BS110" s="257">
        <f>AN110*AG110</f>
        <v>0</v>
      </c>
      <c r="BT110" s="258" t="str">
        <f t="shared" si="93"/>
        <v/>
      </c>
      <c r="BU110" s="259"/>
      <c r="BV110" s="259"/>
      <c r="BW110" s="259"/>
      <c r="BX110" s="259"/>
      <c r="BY110" s="259"/>
      <c r="BZ110" s="259"/>
      <c r="CA110" s="259"/>
      <c r="CB110" s="259"/>
      <c r="CC110" s="259"/>
      <c r="CD110" s="259"/>
      <c r="CE110" s="259"/>
      <c r="CF110" s="259"/>
      <c r="CG110" s="259"/>
      <c r="CH110" s="259"/>
      <c r="CI110" s="259"/>
      <c r="CJ110" s="259"/>
      <c r="CK110" s="259"/>
      <c r="CL110" s="259"/>
      <c r="CM110" s="259"/>
      <c r="CN110" s="259"/>
      <c r="CO110" s="259"/>
      <c r="CP110" s="259"/>
      <c r="CQ110" s="259"/>
      <c r="CR110" s="259"/>
      <c r="CS110" s="259"/>
      <c r="CT110" s="259"/>
      <c r="CU110" s="259"/>
      <c r="CV110" s="259"/>
      <c r="CW110" s="259"/>
      <c r="CX110" s="259"/>
      <c r="CY110" s="259"/>
      <c r="CZ110" s="259"/>
      <c r="DA110" s="259"/>
      <c r="DB110" s="259"/>
      <c r="DC110" s="259"/>
      <c r="DD110" s="259"/>
      <c r="DE110" s="259"/>
      <c r="DF110" s="259"/>
      <c r="DG110" s="259"/>
      <c r="DH110" s="259"/>
      <c r="DI110" s="259"/>
      <c r="DJ110" s="259"/>
      <c r="DK110" s="259"/>
      <c r="DL110" s="259"/>
      <c r="DM110" s="259"/>
      <c r="DN110" s="259"/>
      <c r="DO110" s="259"/>
      <c r="DP110" s="259"/>
      <c r="DQ110" s="259"/>
      <c r="DR110" s="259"/>
      <c r="DS110" s="259"/>
      <c r="DT110" s="259"/>
      <c r="DU110" s="259"/>
      <c r="DV110" s="259"/>
      <c r="DW110" s="259"/>
      <c r="DX110" s="259"/>
      <c r="DY110" s="259"/>
      <c r="DZ110" s="259"/>
      <c r="EA110" s="259"/>
      <c r="EB110" s="259"/>
      <c r="EE110" s="674"/>
      <c r="EG110" s="223"/>
      <c r="EH110" s="223"/>
      <c r="EI110" s="222"/>
      <c r="EJ110" s="222"/>
      <c r="EK110" s="222"/>
      <c r="EL110" s="222"/>
      <c r="EM110" s="223"/>
      <c r="EN110" s="316"/>
      <c r="EO110" s="316"/>
      <c r="EP110" s="470">
        <f>AF110*60</f>
        <v>0</v>
      </c>
      <c r="EQ110" s="471">
        <v>0</v>
      </c>
      <c r="ER110" s="311">
        <f>B110</f>
        <v>0</v>
      </c>
      <c r="ES110" s="319">
        <f t="shared" si="99"/>
        <v>0</v>
      </c>
      <c r="ET110" s="319">
        <f t="shared" si="94"/>
        <v>0</v>
      </c>
      <c r="EU110" s="320">
        <v>0</v>
      </c>
      <c r="EV110" s="320">
        <v>0</v>
      </c>
      <c r="EW110" s="472" t="e">
        <f>(BO110/EX110)/60</f>
        <v>#DIV/0!</v>
      </c>
      <c r="EX110" s="473">
        <f>L110+M110</f>
        <v>0</v>
      </c>
      <c r="EY110" s="675" t="e">
        <f>EX110*EW110</f>
        <v>#DIV/0!</v>
      </c>
    </row>
    <row r="111" spans="1:155" s="288" customFormat="1" ht="27" hidden="1" customHeight="1" x14ac:dyDescent="0.55000000000000004">
      <c r="A111" s="590"/>
      <c r="B111" s="236"/>
      <c r="C111" s="169"/>
      <c r="D111" s="483"/>
      <c r="E111" s="484"/>
      <c r="F111" s="172"/>
      <c r="G111" s="173"/>
      <c r="H111" s="174">
        <v>8</v>
      </c>
      <c r="I111" s="568"/>
      <c r="J111" s="176"/>
      <c r="K111" s="176"/>
      <c r="L111" s="176"/>
      <c r="M111" s="176"/>
      <c r="N111" s="177" t="str">
        <f t="shared" si="95"/>
        <v/>
      </c>
      <c r="O111" s="237"/>
      <c r="P111" s="179" t="str">
        <f t="shared" si="86"/>
        <v/>
      </c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424"/>
      <c r="AD111" s="591" t="str">
        <f t="shared" si="96"/>
        <v/>
      </c>
      <c r="AE111" s="591">
        <f t="shared" si="97"/>
        <v>0</v>
      </c>
      <c r="AF111" s="475"/>
      <c r="AG111" s="185"/>
      <c r="AH111" s="359"/>
      <c r="AI111" s="574">
        <f t="shared" si="98"/>
        <v>0</v>
      </c>
      <c r="AJ111" s="575" t="str">
        <f t="shared" si="88"/>
        <v/>
      </c>
      <c r="AK111" s="188"/>
      <c r="AL111" s="576" t="str">
        <f t="shared" si="89"/>
        <v/>
      </c>
      <c r="AM111" s="719" t="str">
        <f t="shared" si="90"/>
        <v/>
      </c>
      <c r="AN111" s="664"/>
      <c r="AO111" s="578"/>
      <c r="AP111" s="578"/>
      <c r="AQ111" s="636">
        <f t="shared" si="101"/>
        <v>0</v>
      </c>
      <c r="AR111" s="476"/>
      <c r="AS111" s="581" t="str">
        <f t="shared" si="91"/>
        <v/>
      </c>
      <c r="AT111" s="582" t="str">
        <f t="shared" si="92"/>
        <v/>
      </c>
      <c r="AU111" s="477"/>
      <c r="AV111" s="197"/>
      <c r="AW111" s="664"/>
      <c r="AX111" s="748"/>
      <c r="AY111" s="749"/>
      <c r="AZ111" s="726"/>
      <c r="BA111" s="727"/>
      <c r="BB111" s="728"/>
      <c r="BC111" s="248"/>
      <c r="BD111" s="249"/>
      <c r="BE111" s="250"/>
      <c r="BF111" s="197"/>
      <c r="BG111" s="664"/>
      <c r="BH111" s="198"/>
      <c r="BI111" s="198"/>
      <c r="BJ111" s="198"/>
      <c r="BK111" s="587"/>
      <c r="BL111" s="422"/>
      <c r="BM111" s="252"/>
      <c r="BN111" s="253"/>
      <c r="BO111" s="478"/>
      <c r="BP111" s="255"/>
      <c r="BQ111" s="255"/>
      <c r="BR111" s="256" t="b">
        <f>IF(AG111&gt;0,(AG111*AM111))</f>
        <v>0</v>
      </c>
      <c r="BS111" s="257">
        <f>AN111*AG111</f>
        <v>0</v>
      </c>
      <c r="BT111" s="258" t="str">
        <f t="shared" si="93"/>
        <v/>
      </c>
      <c r="BU111" s="673"/>
      <c r="BV111" s="673"/>
      <c r="BW111" s="673"/>
      <c r="BX111" s="673"/>
      <c r="BY111" s="673"/>
      <c r="BZ111" s="673"/>
      <c r="CA111" s="673"/>
      <c r="CB111" s="673"/>
      <c r="CC111" s="673"/>
      <c r="CD111" s="673"/>
      <c r="CE111" s="673"/>
      <c r="CF111" s="673"/>
      <c r="CG111" s="673"/>
      <c r="CH111" s="673"/>
      <c r="CI111" s="673"/>
      <c r="CJ111" s="673"/>
      <c r="CK111" s="673"/>
      <c r="CL111" s="673"/>
      <c r="CM111" s="673"/>
      <c r="CN111" s="673"/>
      <c r="CO111" s="673"/>
      <c r="CP111" s="673"/>
      <c r="CQ111" s="673"/>
      <c r="CR111" s="673"/>
      <c r="CS111" s="673"/>
      <c r="CT111" s="673"/>
      <c r="CU111" s="673"/>
      <c r="CV111" s="673"/>
      <c r="CW111" s="673"/>
      <c r="CX111" s="673"/>
      <c r="CY111" s="673"/>
      <c r="CZ111" s="673"/>
      <c r="DA111" s="673"/>
      <c r="DB111" s="673"/>
      <c r="DC111" s="673"/>
      <c r="DD111" s="673"/>
      <c r="DE111" s="673"/>
      <c r="DF111" s="673"/>
      <c r="DG111" s="673"/>
      <c r="DH111" s="673"/>
      <c r="DI111" s="673"/>
      <c r="DJ111" s="673"/>
      <c r="DK111" s="673"/>
      <c r="DL111" s="673"/>
      <c r="DM111" s="673"/>
      <c r="DN111" s="673"/>
      <c r="DO111" s="673"/>
      <c r="DP111" s="673"/>
      <c r="DQ111" s="673"/>
      <c r="DR111" s="673"/>
      <c r="DS111" s="673"/>
      <c r="DT111" s="673"/>
      <c r="DU111" s="673"/>
      <c r="DV111" s="673"/>
      <c r="DW111" s="673"/>
      <c r="DX111" s="673"/>
      <c r="DY111" s="673"/>
      <c r="DZ111" s="673"/>
      <c r="EA111" s="673"/>
      <c r="EB111" s="673"/>
      <c r="EC111" s="676"/>
      <c r="ED111" s="676"/>
      <c r="EE111" s="677"/>
      <c r="EG111" s="223"/>
      <c r="EH111" s="223"/>
      <c r="EI111" s="222"/>
      <c r="EJ111" s="222"/>
      <c r="EK111" s="222"/>
      <c r="EL111" s="222"/>
      <c r="EM111" s="223"/>
      <c r="EN111" s="316"/>
      <c r="EO111" s="316"/>
      <c r="EP111" s="352"/>
      <c r="EQ111" s="353"/>
      <c r="ER111" s="311"/>
      <c r="ES111" s="319">
        <f t="shared" si="99"/>
        <v>0</v>
      </c>
      <c r="ET111" s="319">
        <f t="shared" si="94"/>
        <v>0</v>
      </c>
      <c r="EU111" s="320">
        <v>0</v>
      </c>
      <c r="EV111" s="320">
        <v>0</v>
      </c>
      <c r="EW111" s="354"/>
      <c r="EX111" s="355"/>
      <c r="EY111" s="625"/>
    </row>
    <row r="112" spans="1:155" s="288" customFormat="1" ht="27" hidden="1" customHeight="1" x14ac:dyDescent="0.55000000000000004">
      <c r="A112" s="590"/>
      <c r="B112" s="289"/>
      <c r="C112" s="169"/>
      <c r="D112" s="483"/>
      <c r="E112" s="484"/>
      <c r="F112" s="172"/>
      <c r="G112" s="173"/>
      <c r="H112" s="174">
        <v>8</v>
      </c>
      <c r="I112" s="568"/>
      <c r="J112" s="176"/>
      <c r="K112" s="176"/>
      <c r="L112" s="176"/>
      <c r="M112" s="176"/>
      <c r="N112" s="177" t="str">
        <f t="shared" si="95"/>
        <v/>
      </c>
      <c r="O112" s="290"/>
      <c r="P112" s="179" t="str">
        <f t="shared" si="86"/>
        <v/>
      </c>
      <c r="Q112" s="291"/>
      <c r="R112" s="291">
        <f t="shared" ref="R112:AB112" si="123">IF($Q$7&gt;0,(Q110-Q111))</f>
        <v>0</v>
      </c>
      <c r="S112" s="291">
        <f t="shared" si="123"/>
        <v>0</v>
      </c>
      <c r="T112" s="291">
        <f t="shared" si="123"/>
        <v>0</v>
      </c>
      <c r="U112" s="291">
        <f t="shared" si="123"/>
        <v>0</v>
      </c>
      <c r="V112" s="291">
        <f t="shared" si="123"/>
        <v>0</v>
      </c>
      <c r="W112" s="291">
        <f t="shared" si="123"/>
        <v>0</v>
      </c>
      <c r="X112" s="291">
        <f t="shared" si="123"/>
        <v>0</v>
      </c>
      <c r="Y112" s="291">
        <f t="shared" si="123"/>
        <v>0</v>
      </c>
      <c r="Z112" s="291">
        <f t="shared" si="123"/>
        <v>0</v>
      </c>
      <c r="AA112" s="291">
        <f t="shared" si="123"/>
        <v>0</v>
      </c>
      <c r="AB112" s="291">
        <f t="shared" si="123"/>
        <v>0</v>
      </c>
      <c r="AC112" s="426"/>
      <c r="AD112" s="591" t="str">
        <f t="shared" si="96"/>
        <v/>
      </c>
      <c r="AE112" s="591">
        <f t="shared" si="97"/>
        <v>0</v>
      </c>
      <c r="AF112" s="479"/>
      <c r="AG112" s="185"/>
      <c r="AH112" s="359"/>
      <c r="AI112" s="574">
        <f t="shared" si="98"/>
        <v>0</v>
      </c>
      <c r="AJ112" s="575" t="str">
        <f t="shared" si="88"/>
        <v/>
      </c>
      <c r="AK112" s="188"/>
      <c r="AL112" s="576" t="str">
        <f t="shared" si="89"/>
        <v/>
      </c>
      <c r="AM112" s="719" t="str">
        <f t="shared" si="90"/>
        <v/>
      </c>
      <c r="AN112" s="664"/>
      <c r="AO112" s="578"/>
      <c r="AP112" s="578"/>
      <c r="AQ112" s="636">
        <f t="shared" si="101"/>
        <v>0</v>
      </c>
      <c r="AR112" s="480"/>
      <c r="AS112" s="581" t="str">
        <f t="shared" si="91"/>
        <v/>
      </c>
      <c r="AT112" s="582" t="str">
        <f t="shared" si="92"/>
        <v/>
      </c>
      <c r="AU112" s="481"/>
      <c r="AV112" s="197"/>
      <c r="AW112" s="664"/>
      <c r="AX112" s="748"/>
      <c r="AY112" s="749"/>
      <c r="AZ112" s="726"/>
      <c r="BA112" s="727"/>
      <c r="BB112" s="728"/>
      <c r="BC112" s="248"/>
      <c r="BD112" s="249"/>
      <c r="BE112" s="250"/>
      <c r="BF112" s="197"/>
      <c r="BG112" s="664"/>
      <c r="BH112" s="198"/>
      <c r="BI112" s="198"/>
      <c r="BJ112" s="198"/>
      <c r="BK112" s="587"/>
      <c r="BL112" s="672"/>
      <c r="BM112" s="298"/>
      <c r="BN112" s="299"/>
      <c r="BO112" s="482"/>
      <c r="BP112" s="301"/>
      <c r="BQ112" s="301"/>
      <c r="BR112" s="256" t="b">
        <f>IF(AG112&gt;0,(AG112*AM112))</f>
        <v>0</v>
      </c>
      <c r="BS112" s="257">
        <f>AN112*AG112</f>
        <v>0</v>
      </c>
      <c r="BT112" s="258" t="str">
        <f t="shared" si="93"/>
        <v/>
      </c>
      <c r="BU112" s="259"/>
      <c r="BV112" s="259"/>
      <c r="BW112" s="673"/>
      <c r="BX112" s="673"/>
      <c r="BY112" s="673"/>
      <c r="BZ112" s="259"/>
      <c r="CA112" s="259"/>
      <c r="CB112" s="259"/>
      <c r="CC112" s="259"/>
      <c r="CD112" s="259"/>
      <c r="CE112" s="259"/>
      <c r="CF112" s="259"/>
      <c r="CG112" s="259"/>
      <c r="CH112" s="259"/>
      <c r="CI112" s="259"/>
      <c r="CJ112" s="259"/>
      <c r="CK112" s="259"/>
      <c r="CL112" s="259"/>
      <c r="CM112" s="259"/>
      <c r="CN112" s="259"/>
      <c r="CO112" s="259"/>
      <c r="CP112" s="259"/>
      <c r="CQ112" s="259"/>
      <c r="CR112" s="259"/>
      <c r="CS112" s="259"/>
      <c r="CT112" s="259"/>
      <c r="CU112" s="259"/>
      <c r="CV112" s="259"/>
      <c r="CW112" s="259"/>
      <c r="CX112" s="259"/>
      <c r="CY112" s="259"/>
      <c r="CZ112" s="259"/>
      <c r="DA112" s="259"/>
      <c r="DB112" s="259"/>
      <c r="DC112" s="259"/>
      <c r="DD112" s="259"/>
      <c r="DE112" s="259"/>
      <c r="DF112" s="259"/>
      <c r="DG112" s="259"/>
      <c r="DH112" s="259"/>
      <c r="DI112" s="259"/>
      <c r="DJ112" s="259"/>
      <c r="DK112" s="259"/>
      <c r="DL112" s="259"/>
      <c r="DM112" s="259"/>
      <c r="DN112" s="259"/>
      <c r="DO112" s="259"/>
      <c r="DP112" s="259"/>
      <c r="DQ112" s="259"/>
      <c r="DR112" s="259"/>
      <c r="DS112" s="259"/>
      <c r="DT112" s="259"/>
      <c r="DU112" s="259"/>
      <c r="DV112" s="259"/>
      <c r="DW112" s="259"/>
      <c r="DX112" s="259"/>
      <c r="DY112" s="259"/>
      <c r="DZ112" s="259"/>
      <c r="EA112" s="259"/>
      <c r="EB112" s="259"/>
      <c r="EE112" s="654"/>
      <c r="EF112" s="676"/>
      <c r="EG112" s="670"/>
      <c r="EH112" s="670"/>
      <c r="EI112" s="668"/>
      <c r="EJ112" s="668"/>
      <c r="EK112" s="668"/>
      <c r="EL112" s="668"/>
      <c r="EM112" s="670"/>
      <c r="EN112" s="316"/>
      <c r="EO112" s="316"/>
      <c r="EP112" s="317"/>
      <c r="EQ112" s="318"/>
      <c r="ER112" s="311"/>
      <c r="ES112" s="319">
        <f t="shared" si="99"/>
        <v>0</v>
      </c>
      <c r="ET112" s="319">
        <f t="shared" si="94"/>
        <v>0</v>
      </c>
      <c r="EU112" s="320">
        <v>0</v>
      </c>
      <c r="EV112" s="320">
        <v>0</v>
      </c>
      <c r="EW112" s="321"/>
      <c r="EX112" s="322"/>
      <c r="EY112" s="605"/>
    </row>
    <row r="113" spans="1:155" s="288" customFormat="1" ht="27" hidden="1" customHeight="1" x14ac:dyDescent="0.55000000000000004">
      <c r="A113" s="590"/>
      <c r="B113" s="168" t="s">
        <v>243</v>
      </c>
      <c r="C113" s="750"/>
      <c r="D113" s="483"/>
      <c r="E113" s="751"/>
      <c r="F113" s="752"/>
      <c r="G113" s="173"/>
      <c r="H113" s="743">
        <v>8</v>
      </c>
      <c r="I113" s="175"/>
      <c r="J113" s="176"/>
      <c r="K113" s="176"/>
      <c r="L113" s="176"/>
      <c r="M113" s="176"/>
      <c r="N113" s="177" t="str">
        <f t="shared" si="95"/>
        <v/>
      </c>
      <c r="O113" s="178"/>
      <c r="P113" s="179" t="str">
        <f t="shared" si="86"/>
        <v/>
      </c>
      <c r="Q113" s="180">
        <f>L113+M113</f>
        <v>0</v>
      </c>
      <c r="R113" s="180">
        <f t="shared" ref="R113:AB113" si="124">R115</f>
        <v>0</v>
      </c>
      <c r="S113" s="180">
        <f t="shared" si="124"/>
        <v>0</v>
      </c>
      <c r="T113" s="181">
        <f t="shared" si="124"/>
        <v>0</v>
      </c>
      <c r="U113" s="180">
        <f t="shared" si="124"/>
        <v>0</v>
      </c>
      <c r="V113" s="181">
        <f t="shared" si="124"/>
        <v>0</v>
      </c>
      <c r="W113" s="180">
        <f t="shared" si="124"/>
        <v>0</v>
      </c>
      <c r="X113" s="180">
        <f t="shared" si="124"/>
        <v>0</v>
      </c>
      <c r="Y113" s="180">
        <f t="shared" si="124"/>
        <v>0</v>
      </c>
      <c r="Z113" s="180">
        <f t="shared" si="124"/>
        <v>0</v>
      </c>
      <c r="AA113" s="180">
        <f t="shared" si="124"/>
        <v>0</v>
      </c>
      <c r="AB113" s="180">
        <f t="shared" si="124"/>
        <v>0</v>
      </c>
      <c r="AC113" s="423" t="str">
        <f>IF(E113="","",(Q113*8)+($Q$5-8)*Q113+($R$5-$Q$5)*R113+($S$5-$R$5)*S113+($T$5-$S$5)*T113+($U$5-$T$5)*U113+($V$5-$U$5)*V113+($W$5-$V$5)*W113+($X$5-$W$5)*X113+($Y$5-$X$5)*Y113+($Z$5-$Y$5)*Z113+($AA$5-$Z$5)*AA113+($AB$5-$AA$5)*AB113)</f>
        <v/>
      </c>
      <c r="AD113" s="591" t="str">
        <f t="shared" si="96"/>
        <v/>
      </c>
      <c r="AE113" s="591">
        <f t="shared" si="97"/>
        <v>0</v>
      </c>
      <c r="AF113" s="465">
        <f>AE113+AE114+AE115</f>
        <v>0</v>
      </c>
      <c r="AG113" s="753"/>
      <c r="AH113" s="754"/>
      <c r="AI113" s="574">
        <f t="shared" si="98"/>
        <v>0</v>
      </c>
      <c r="AJ113" s="744" t="str">
        <f t="shared" si="88"/>
        <v/>
      </c>
      <c r="AK113" s="755"/>
      <c r="AL113" s="745" t="str">
        <f t="shared" si="89"/>
        <v/>
      </c>
      <c r="AM113" s="746" t="str">
        <f t="shared" si="90"/>
        <v/>
      </c>
      <c r="AN113" s="242"/>
      <c r="AO113" s="600"/>
      <c r="AP113" s="600"/>
      <c r="AQ113" s="636">
        <f t="shared" si="101"/>
        <v>0</v>
      </c>
      <c r="AR113" s="466">
        <f>AQ113+AQ114+AQ115</f>
        <v>0</v>
      </c>
      <c r="AS113" s="581" t="str">
        <f t="shared" si="91"/>
        <v/>
      </c>
      <c r="AT113" s="582" t="str">
        <f t="shared" si="92"/>
        <v/>
      </c>
      <c r="AU113" s="467" t="e">
        <f>AR113/AF113</f>
        <v>#DIV/0!</v>
      </c>
      <c r="AV113" s="197"/>
      <c r="AW113" s="191"/>
      <c r="AX113" s="748"/>
      <c r="AY113" s="749"/>
      <c r="AZ113" s="726"/>
      <c r="BA113" s="727"/>
      <c r="BB113" s="728"/>
      <c r="BC113" s="248"/>
      <c r="BD113" s="249"/>
      <c r="BE113" s="250"/>
      <c r="BF113" s="197"/>
      <c r="BG113" s="191"/>
      <c r="BH113" s="198"/>
      <c r="BI113" s="198"/>
      <c r="BJ113" s="198"/>
      <c r="BK113" s="587"/>
      <c r="BL113" s="756"/>
      <c r="BM113" s="206"/>
      <c r="BN113" s="207"/>
      <c r="BO113" s="468">
        <f>BP113-BQ113</f>
        <v>0</v>
      </c>
      <c r="BP113" s="469">
        <f>(((BR113+BR114+BR115))-(EQ113))</f>
        <v>0</v>
      </c>
      <c r="BQ113" s="469">
        <f>(BS113+BS114+BS115)</f>
        <v>0</v>
      </c>
      <c r="BR113" s="256" t="b">
        <f t="shared" si="102"/>
        <v>0</v>
      </c>
      <c r="BS113" s="257">
        <f t="shared" si="103"/>
        <v>0</v>
      </c>
      <c r="BT113" s="258" t="str">
        <f t="shared" si="93"/>
        <v/>
      </c>
      <c r="BU113" s="259"/>
      <c r="BV113" s="259"/>
      <c r="BW113" s="259"/>
      <c r="BX113" s="259"/>
      <c r="BY113" s="259"/>
      <c r="BZ113" s="259"/>
      <c r="CA113" s="259"/>
      <c r="CB113" s="259"/>
      <c r="CC113" s="259"/>
      <c r="CD113" s="259"/>
      <c r="CE113" s="259"/>
      <c r="CF113" s="259"/>
      <c r="CG113" s="259"/>
      <c r="CH113" s="259"/>
      <c r="CI113" s="259"/>
      <c r="CJ113" s="259"/>
      <c r="CK113" s="259"/>
      <c r="CL113" s="259"/>
      <c r="CM113" s="259"/>
      <c r="CN113" s="259"/>
      <c r="CO113" s="259"/>
      <c r="CP113" s="259"/>
      <c r="CQ113" s="259"/>
      <c r="CR113" s="259"/>
      <c r="CS113" s="259"/>
      <c r="CT113" s="259"/>
      <c r="CU113" s="259"/>
      <c r="CV113" s="259"/>
      <c r="CW113" s="259"/>
      <c r="CX113" s="259"/>
      <c r="CY113" s="259"/>
      <c r="CZ113" s="259"/>
      <c r="DA113" s="259"/>
      <c r="DB113" s="259"/>
      <c r="DC113" s="259"/>
      <c r="DD113" s="259"/>
      <c r="DE113" s="259"/>
      <c r="DF113" s="259"/>
      <c r="DG113" s="259"/>
      <c r="DH113" s="259"/>
      <c r="DI113" s="259"/>
      <c r="DJ113" s="259"/>
      <c r="DK113" s="259"/>
      <c r="DL113" s="259"/>
      <c r="DM113" s="259"/>
      <c r="DN113" s="259"/>
      <c r="DO113" s="259"/>
      <c r="DP113" s="259"/>
      <c r="DQ113" s="259"/>
      <c r="DR113" s="259"/>
      <c r="DS113" s="259"/>
      <c r="DT113" s="259"/>
      <c r="DU113" s="259"/>
      <c r="DV113" s="259"/>
      <c r="DW113" s="259"/>
      <c r="DX113" s="259"/>
      <c r="DY113" s="259"/>
      <c r="DZ113" s="259"/>
      <c r="EA113" s="259"/>
      <c r="EB113" s="259"/>
      <c r="EE113" s="674"/>
      <c r="EG113" s="223"/>
      <c r="EH113" s="223"/>
      <c r="EI113" s="222"/>
      <c r="EJ113" s="222"/>
      <c r="EK113" s="222"/>
      <c r="EL113" s="222"/>
      <c r="EM113" s="223"/>
      <c r="EN113" s="316"/>
      <c r="EO113" s="316"/>
      <c r="EP113" s="470">
        <f>AF113*60</f>
        <v>0</v>
      </c>
      <c r="EQ113" s="471">
        <v>0</v>
      </c>
      <c r="ER113" s="311" t="str">
        <f>B113</f>
        <v>A</v>
      </c>
      <c r="ES113" s="319">
        <f t="shared" si="99"/>
        <v>0</v>
      </c>
      <c r="ET113" s="319">
        <f t="shared" si="94"/>
        <v>0</v>
      </c>
      <c r="EU113" s="320">
        <v>0</v>
      </c>
      <c r="EV113" s="320">
        <v>0</v>
      </c>
      <c r="EW113" s="472" t="e">
        <f>(BO113/EX113)/60</f>
        <v>#DIV/0!</v>
      </c>
      <c r="EX113" s="473">
        <f>L113+M113</f>
        <v>0</v>
      </c>
      <c r="EY113" s="675" t="e">
        <f>EX113*EW113</f>
        <v>#DIV/0!</v>
      </c>
    </row>
    <row r="114" spans="1:155" s="288" customFormat="1" ht="27" hidden="1" customHeight="1" x14ac:dyDescent="0.55000000000000004">
      <c r="A114" s="590"/>
      <c r="B114" s="236"/>
      <c r="C114" s="750"/>
      <c r="D114" s="483"/>
      <c r="E114" s="751"/>
      <c r="F114" s="752"/>
      <c r="G114" s="173"/>
      <c r="H114" s="743">
        <v>8</v>
      </c>
      <c r="I114" s="175"/>
      <c r="J114" s="176"/>
      <c r="K114" s="176"/>
      <c r="L114" s="176"/>
      <c r="M114" s="176"/>
      <c r="N114" s="177" t="str">
        <f t="shared" si="95"/>
        <v/>
      </c>
      <c r="O114" s="237"/>
      <c r="P114" s="179" t="str">
        <f t="shared" si="86"/>
        <v/>
      </c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424"/>
      <c r="AD114" s="591" t="str">
        <f t="shared" si="96"/>
        <v/>
      </c>
      <c r="AE114" s="591">
        <f t="shared" si="97"/>
        <v>0</v>
      </c>
      <c r="AF114" s="475"/>
      <c r="AG114" s="753"/>
      <c r="AH114" s="754"/>
      <c r="AI114" s="574">
        <f t="shared" si="98"/>
        <v>0</v>
      </c>
      <c r="AJ114" s="744" t="str">
        <f t="shared" si="88"/>
        <v/>
      </c>
      <c r="AK114" s="755"/>
      <c r="AL114" s="745" t="str">
        <f t="shared" si="89"/>
        <v/>
      </c>
      <c r="AM114" s="746" t="str">
        <f t="shared" si="90"/>
        <v/>
      </c>
      <c r="AN114" s="242"/>
      <c r="AO114" s="600"/>
      <c r="AP114" s="600"/>
      <c r="AQ114" s="636">
        <f t="shared" si="101"/>
        <v>0</v>
      </c>
      <c r="AR114" s="476"/>
      <c r="AS114" s="581" t="str">
        <f t="shared" si="91"/>
        <v/>
      </c>
      <c r="AT114" s="582" t="str">
        <f t="shared" si="92"/>
        <v/>
      </c>
      <c r="AU114" s="477"/>
      <c r="AV114" s="197"/>
      <c r="AW114" s="191"/>
      <c r="AX114" s="748"/>
      <c r="AY114" s="749"/>
      <c r="AZ114" s="726"/>
      <c r="BA114" s="727"/>
      <c r="BB114" s="728"/>
      <c r="BC114" s="248"/>
      <c r="BD114" s="249"/>
      <c r="BE114" s="250"/>
      <c r="BF114" s="197"/>
      <c r="BG114" s="191"/>
      <c r="BH114" s="198"/>
      <c r="BI114" s="198"/>
      <c r="BJ114" s="198"/>
      <c r="BK114" s="587"/>
      <c r="BL114" s="422"/>
      <c r="BM114" s="252"/>
      <c r="BN114" s="253"/>
      <c r="BO114" s="478"/>
      <c r="BP114" s="255"/>
      <c r="BQ114" s="255"/>
      <c r="BR114" s="256" t="b">
        <f t="shared" si="102"/>
        <v>0</v>
      </c>
      <c r="BS114" s="257">
        <f t="shared" si="103"/>
        <v>0</v>
      </c>
      <c r="BT114" s="258" t="str">
        <f t="shared" si="93"/>
        <v/>
      </c>
      <c r="BU114" s="673"/>
      <c r="BV114" s="673"/>
      <c r="BW114" s="673"/>
      <c r="BX114" s="673"/>
      <c r="BY114" s="673"/>
      <c r="BZ114" s="673"/>
      <c r="CA114" s="673"/>
      <c r="CB114" s="673"/>
      <c r="CC114" s="673"/>
      <c r="CD114" s="673"/>
      <c r="CE114" s="673"/>
      <c r="CF114" s="673"/>
      <c r="CG114" s="673"/>
      <c r="CH114" s="673"/>
      <c r="CI114" s="673"/>
      <c r="CJ114" s="673"/>
      <c r="CK114" s="673"/>
      <c r="CL114" s="673"/>
      <c r="CM114" s="673"/>
      <c r="CN114" s="673"/>
      <c r="CO114" s="673"/>
      <c r="CP114" s="673"/>
      <c r="CQ114" s="673"/>
      <c r="CR114" s="673"/>
      <c r="CS114" s="673"/>
      <c r="CT114" s="673"/>
      <c r="CU114" s="673"/>
      <c r="CV114" s="673"/>
      <c r="CW114" s="673"/>
      <c r="CX114" s="673"/>
      <c r="CY114" s="673"/>
      <c r="CZ114" s="673"/>
      <c r="DA114" s="673"/>
      <c r="DB114" s="673"/>
      <c r="DC114" s="673"/>
      <c r="DD114" s="673"/>
      <c r="DE114" s="673"/>
      <c r="DF114" s="673"/>
      <c r="DG114" s="673"/>
      <c r="DH114" s="673"/>
      <c r="DI114" s="673"/>
      <c r="DJ114" s="673"/>
      <c r="DK114" s="673"/>
      <c r="DL114" s="673"/>
      <c r="DM114" s="673"/>
      <c r="DN114" s="673"/>
      <c r="DO114" s="673"/>
      <c r="DP114" s="673"/>
      <c r="DQ114" s="673"/>
      <c r="DR114" s="673"/>
      <c r="DS114" s="673"/>
      <c r="DT114" s="673"/>
      <c r="DU114" s="673"/>
      <c r="DV114" s="673"/>
      <c r="DW114" s="673"/>
      <c r="DX114" s="673"/>
      <c r="DY114" s="673"/>
      <c r="DZ114" s="673"/>
      <c r="EA114" s="673"/>
      <c r="EB114" s="673"/>
      <c r="EC114" s="676"/>
      <c r="ED114" s="676"/>
      <c r="EE114" s="677"/>
      <c r="EG114" s="223"/>
      <c r="EH114" s="223"/>
      <c r="EI114" s="222"/>
      <c r="EJ114" s="222"/>
      <c r="EK114" s="222"/>
      <c r="EL114" s="222"/>
      <c r="EM114" s="223"/>
      <c r="EN114" s="316"/>
      <c r="EO114" s="316"/>
      <c r="EP114" s="352"/>
      <c r="EQ114" s="353"/>
      <c r="ER114" s="311"/>
      <c r="ES114" s="319">
        <f t="shared" si="99"/>
        <v>0</v>
      </c>
      <c r="ET114" s="319">
        <f t="shared" si="94"/>
        <v>0</v>
      </c>
      <c r="EU114" s="320">
        <v>0</v>
      </c>
      <c r="EV114" s="320">
        <v>0</v>
      </c>
      <c r="EW114" s="354"/>
      <c r="EX114" s="355"/>
      <c r="EY114" s="625"/>
    </row>
    <row r="115" spans="1:155" s="288" customFormat="1" ht="27" hidden="1" customHeight="1" x14ac:dyDescent="0.55000000000000004">
      <c r="A115" s="590"/>
      <c r="B115" s="289"/>
      <c r="C115" s="757"/>
      <c r="D115" s="483"/>
      <c r="E115" s="758"/>
      <c r="F115" s="759" t="s">
        <v>244</v>
      </c>
      <c r="G115" s="173"/>
      <c r="H115" s="760">
        <v>8</v>
      </c>
      <c r="I115" s="761"/>
      <c r="J115" s="438"/>
      <c r="K115" s="438"/>
      <c r="L115" s="438"/>
      <c r="M115" s="438"/>
      <c r="N115" s="177" t="str">
        <f t="shared" si="95"/>
        <v/>
      </c>
      <c r="O115" s="290"/>
      <c r="P115" s="179" t="str">
        <f t="shared" si="86"/>
        <v/>
      </c>
      <c r="Q115" s="291"/>
      <c r="R115" s="291">
        <f t="shared" ref="R115:AB115" si="125">IF($Q$7&gt;0,(Q113-Q114))</f>
        <v>0</v>
      </c>
      <c r="S115" s="291">
        <f t="shared" si="125"/>
        <v>0</v>
      </c>
      <c r="T115" s="291">
        <f t="shared" si="125"/>
        <v>0</v>
      </c>
      <c r="U115" s="291">
        <f t="shared" si="125"/>
        <v>0</v>
      </c>
      <c r="V115" s="291">
        <f t="shared" si="125"/>
        <v>0</v>
      </c>
      <c r="W115" s="291">
        <f t="shared" si="125"/>
        <v>0</v>
      </c>
      <c r="X115" s="291">
        <f t="shared" si="125"/>
        <v>0</v>
      </c>
      <c r="Y115" s="291">
        <f t="shared" si="125"/>
        <v>0</v>
      </c>
      <c r="Z115" s="291">
        <f t="shared" si="125"/>
        <v>0</v>
      </c>
      <c r="AA115" s="291">
        <f t="shared" si="125"/>
        <v>0</v>
      </c>
      <c r="AB115" s="291">
        <f t="shared" si="125"/>
        <v>0</v>
      </c>
      <c r="AC115" s="426"/>
      <c r="AD115" s="591" t="str">
        <f t="shared" si="96"/>
        <v/>
      </c>
      <c r="AE115" s="591">
        <f t="shared" si="97"/>
        <v>0</v>
      </c>
      <c r="AF115" s="479"/>
      <c r="AG115" s="762"/>
      <c r="AH115" s="763"/>
      <c r="AI115" s="574">
        <f t="shared" si="98"/>
        <v>0</v>
      </c>
      <c r="AJ115" s="744" t="str">
        <f t="shared" si="88"/>
        <v/>
      </c>
      <c r="AK115" s="764"/>
      <c r="AL115" s="745" t="str">
        <f t="shared" si="89"/>
        <v/>
      </c>
      <c r="AM115" s="746" t="str">
        <f t="shared" si="90"/>
        <v/>
      </c>
      <c r="AN115" s="434"/>
      <c r="AO115" s="600"/>
      <c r="AP115" s="678"/>
      <c r="AQ115" s="636">
        <f t="shared" si="101"/>
        <v>0</v>
      </c>
      <c r="AR115" s="480"/>
      <c r="AS115" s="581" t="e">
        <f t="shared" si="91"/>
        <v>#VALUE!</v>
      </c>
      <c r="AT115" s="582" t="str">
        <f t="shared" si="92"/>
        <v/>
      </c>
      <c r="AU115" s="481"/>
      <c r="AV115" s="765"/>
      <c r="AW115" s="191"/>
      <c r="AX115" s="748"/>
      <c r="AY115" s="749"/>
      <c r="AZ115" s="726"/>
      <c r="BA115" s="727"/>
      <c r="BB115" s="728"/>
      <c r="BC115" s="248"/>
      <c r="BD115" s="249"/>
      <c r="BE115" s="250"/>
      <c r="BF115" s="765"/>
      <c r="BG115" s="191"/>
      <c r="BH115" s="198"/>
      <c r="BI115" s="198"/>
      <c r="BJ115" s="198"/>
      <c r="BK115" s="587"/>
      <c r="BL115" s="672"/>
      <c r="BM115" s="298"/>
      <c r="BN115" s="299"/>
      <c r="BO115" s="482"/>
      <c r="BP115" s="301"/>
      <c r="BQ115" s="301"/>
      <c r="BR115" s="256" t="b">
        <f t="shared" si="102"/>
        <v>0</v>
      </c>
      <c r="BS115" s="257">
        <f t="shared" si="103"/>
        <v>0</v>
      </c>
      <c r="BT115" s="258" t="str">
        <f t="shared" si="93"/>
        <v/>
      </c>
      <c r="BU115" s="259"/>
      <c r="BV115" s="259"/>
      <c r="BW115" s="673"/>
      <c r="BX115" s="673"/>
      <c r="BY115" s="673"/>
      <c r="BZ115" s="259"/>
      <c r="CA115" s="259"/>
      <c r="CB115" s="259"/>
      <c r="CC115" s="259"/>
      <c r="CD115" s="259"/>
      <c r="CE115" s="259"/>
      <c r="CF115" s="259"/>
      <c r="CG115" s="259"/>
      <c r="CH115" s="259"/>
      <c r="CI115" s="259"/>
      <c r="CJ115" s="259"/>
      <c r="CK115" s="259"/>
      <c r="CL115" s="259"/>
      <c r="CM115" s="259"/>
      <c r="CN115" s="259"/>
      <c r="CO115" s="259"/>
      <c r="CP115" s="259"/>
      <c r="CQ115" s="259"/>
      <c r="CR115" s="259"/>
      <c r="CS115" s="259"/>
      <c r="CT115" s="259"/>
      <c r="CU115" s="259"/>
      <c r="CV115" s="259"/>
      <c r="CW115" s="259"/>
      <c r="CX115" s="259"/>
      <c r="CY115" s="259"/>
      <c r="CZ115" s="259"/>
      <c r="DA115" s="259"/>
      <c r="DB115" s="259"/>
      <c r="DC115" s="259"/>
      <c r="DD115" s="259"/>
      <c r="DE115" s="259"/>
      <c r="DF115" s="259"/>
      <c r="DG115" s="259"/>
      <c r="DH115" s="259"/>
      <c r="DI115" s="259"/>
      <c r="DJ115" s="259"/>
      <c r="DK115" s="259"/>
      <c r="DL115" s="259"/>
      <c r="DM115" s="259"/>
      <c r="DN115" s="259"/>
      <c r="DO115" s="259"/>
      <c r="DP115" s="259"/>
      <c r="DQ115" s="259"/>
      <c r="DR115" s="259"/>
      <c r="DS115" s="259"/>
      <c r="DT115" s="259"/>
      <c r="DU115" s="259"/>
      <c r="DV115" s="259"/>
      <c r="DW115" s="259"/>
      <c r="DX115" s="259"/>
      <c r="DY115" s="259"/>
      <c r="DZ115" s="259"/>
      <c r="EA115" s="259"/>
      <c r="EB115" s="259"/>
      <c r="EE115" s="654"/>
      <c r="EF115" s="676"/>
      <c r="EG115" s="670"/>
      <c r="EH115" s="670"/>
      <c r="EI115" s="668"/>
      <c r="EJ115" s="668"/>
      <c r="EK115" s="668"/>
      <c r="EL115" s="668"/>
      <c r="EM115" s="670"/>
      <c r="EN115" s="316"/>
      <c r="EO115" s="316"/>
      <c r="EP115" s="317"/>
      <c r="EQ115" s="318"/>
      <c r="ER115" s="311"/>
      <c r="ES115" s="319">
        <f t="shared" si="99"/>
        <v>0</v>
      </c>
      <c r="ET115" s="319">
        <f t="shared" si="94"/>
        <v>0</v>
      </c>
      <c r="EU115" s="320">
        <v>0</v>
      </c>
      <c r="EV115" s="320">
        <v>0</v>
      </c>
      <c r="EW115" s="321"/>
      <c r="EX115" s="322"/>
      <c r="EY115" s="605"/>
    </row>
    <row r="116" spans="1:155" s="288" customFormat="1" ht="27" hidden="1" customHeight="1" x14ac:dyDescent="0.55000000000000004">
      <c r="A116" s="590"/>
      <c r="B116" s="168" t="s">
        <v>245</v>
      </c>
      <c r="C116" s="750"/>
      <c r="D116" s="483"/>
      <c r="E116" s="751"/>
      <c r="F116" s="752"/>
      <c r="G116" s="173"/>
      <c r="H116" s="743">
        <v>8</v>
      </c>
      <c r="I116" s="175"/>
      <c r="J116" s="176"/>
      <c r="K116" s="176"/>
      <c r="L116" s="176"/>
      <c r="M116" s="176"/>
      <c r="N116" s="177" t="str">
        <f t="shared" si="95"/>
        <v/>
      </c>
      <c r="O116" s="178"/>
      <c r="P116" s="179" t="str">
        <f t="shared" si="86"/>
        <v/>
      </c>
      <c r="Q116" s="180">
        <f>L116+M116</f>
        <v>0</v>
      </c>
      <c r="R116" s="180">
        <f t="shared" ref="R116:AB116" si="126">R118</f>
        <v>0</v>
      </c>
      <c r="S116" s="180">
        <f t="shared" si="126"/>
        <v>0</v>
      </c>
      <c r="T116" s="181">
        <f t="shared" si="126"/>
        <v>0</v>
      </c>
      <c r="U116" s="180">
        <f t="shared" si="126"/>
        <v>0</v>
      </c>
      <c r="V116" s="181">
        <f t="shared" si="126"/>
        <v>0</v>
      </c>
      <c r="W116" s="180">
        <f t="shared" si="126"/>
        <v>0</v>
      </c>
      <c r="X116" s="180">
        <f t="shared" si="126"/>
        <v>0</v>
      </c>
      <c r="Y116" s="180">
        <f t="shared" si="126"/>
        <v>0</v>
      </c>
      <c r="Z116" s="180">
        <f t="shared" si="126"/>
        <v>0</v>
      </c>
      <c r="AA116" s="180">
        <f t="shared" si="126"/>
        <v>0</v>
      </c>
      <c r="AB116" s="180">
        <f t="shared" si="126"/>
        <v>0</v>
      </c>
      <c r="AC116" s="423" t="str">
        <f>IF(E116="","",(Q116*8)+($Q$5-8)*Q116+($R$5-$Q$5)*R116+($S$5-$R$5)*S116+($T$5-$S$5)*T116+($U$5-$T$5)*U116+($V$5-$U$5)*V116+($W$5-$V$5)*W116+($X$5-$W$5)*X116+($Y$5-$X$5)*Y116+($Z$5-$Y$5)*Z116+($AA$5-$Z$5)*AA116+($AB$5-$AA$5)*AB116)</f>
        <v/>
      </c>
      <c r="AD116" s="591" t="str">
        <f t="shared" si="96"/>
        <v/>
      </c>
      <c r="AE116" s="591">
        <f t="shared" si="97"/>
        <v>0</v>
      </c>
      <c r="AF116" s="465">
        <f>AE116+AE117+AE118</f>
        <v>0</v>
      </c>
      <c r="AG116" s="753"/>
      <c r="AH116" s="754"/>
      <c r="AI116" s="574">
        <f t="shared" si="98"/>
        <v>0</v>
      </c>
      <c r="AJ116" s="744" t="str">
        <f t="shared" si="88"/>
        <v/>
      </c>
      <c r="AK116" s="755"/>
      <c r="AL116" s="745" t="str">
        <f t="shared" si="89"/>
        <v/>
      </c>
      <c r="AM116" s="746" t="str">
        <f t="shared" si="90"/>
        <v/>
      </c>
      <c r="AN116" s="242"/>
      <c r="AO116" s="600"/>
      <c r="AP116" s="600"/>
      <c r="AQ116" s="636">
        <f t="shared" si="101"/>
        <v>0</v>
      </c>
      <c r="AR116" s="466">
        <f>AQ116+AQ117+AQ118</f>
        <v>0</v>
      </c>
      <c r="AS116" s="581" t="str">
        <f t="shared" si="91"/>
        <v/>
      </c>
      <c r="AT116" s="582" t="str">
        <f t="shared" si="92"/>
        <v/>
      </c>
      <c r="AU116" s="467" t="e">
        <f>AR116/AF116</f>
        <v>#DIV/0!</v>
      </c>
      <c r="AV116" s="197"/>
      <c r="AW116" s="191"/>
      <c r="AX116" s="748"/>
      <c r="AY116" s="749"/>
      <c r="AZ116" s="726"/>
      <c r="BA116" s="727"/>
      <c r="BB116" s="728"/>
      <c r="BC116" s="248"/>
      <c r="BD116" s="249"/>
      <c r="BE116" s="250"/>
      <c r="BF116" s="197"/>
      <c r="BG116" s="191"/>
      <c r="BH116" s="198"/>
      <c r="BI116" s="198"/>
      <c r="BJ116" s="198"/>
      <c r="BK116" s="587"/>
      <c r="BL116" s="251"/>
      <c r="BM116" s="206"/>
      <c r="BN116" s="207"/>
      <c r="BO116" s="468">
        <f>BP116-BQ116</f>
        <v>0</v>
      </c>
      <c r="BP116" s="469">
        <f>(((BR116+BR117+BR118))-(EQ116))</f>
        <v>0</v>
      </c>
      <c r="BQ116" s="469">
        <f>(BS116+BS117+BS118)</f>
        <v>0</v>
      </c>
      <c r="BR116" s="256" t="b">
        <f>IF(AG116&gt;0,(AG116*AM116))</f>
        <v>0</v>
      </c>
      <c r="BS116" s="257">
        <f>AN116*AG116</f>
        <v>0</v>
      </c>
      <c r="BT116" s="258" t="str">
        <f t="shared" si="93"/>
        <v/>
      </c>
      <c r="BU116" s="259"/>
      <c r="BV116" s="259"/>
      <c r="BW116" s="259"/>
      <c r="BX116" s="259"/>
      <c r="BY116" s="259"/>
      <c r="BZ116" s="259"/>
      <c r="CA116" s="259"/>
      <c r="CB116" s="259"/>
      <c r="CC116" s="259"/>
      <c r="CD116" s="259"/>
      <c r="CE116" s="259"/>
      <c r="CF116" s="259"/>
      <c r="CG116" s="259"/>
      <c r="CH116" s="259"/>
      <c r="CI116" s="259"/>
      <c r="CJ116" s="259"/>
      <c r="CK116" s="259"/>
      <c r="CL116" s="259"/>
      <c r="CM116" s="259"/>
      <c r="CN116" s="259"/>
      <c r="CO116" s="259"/>
      <c r="CP116" s="259"/>
      <c r="CQ116" s="259"/>
      <c r="CR116" s="259"/>
      <c r="CS116" s="259"/>
      <c r="CT116" s="259"/>
      <c r="CU116" s="259"/>
      <c r="CV116" s="259"/>
      <c r="CW116" s="259"/>
      <c r="CX116" s="259"/>
      <c r="CY116" s="259"/>
      <c r="CZ116" s="259"/>
      <c r="DA116" s="259"/>
      <c r="DB116" s="259"/>
      <c r="DC116" s="259"/>
      <c r="DD116" s="259"/>
      <c r="DE116" s="259"/>
      <c r="DF116" s="259"/>
      <c r="DG116" s="259"/>
      <c r="DH116" s="259"/>
      <c r="DI116" s="259"/>
      <c r="DJ116" s="259"/>
      <c r="DK116" s="259"/>
      <c r="DL116" s="259"/>
      <c r="DM116" s="259"/>
      <c r="DN116" s="259"/>
      <c r="DO116" s="259"/>
      <c r="DP116" s="259"/>
      <c r="DQ116" s="259"/>
      <c r="DR116" s="259"/>
      <c r="DS116" s="259"/>
      <c r="DT116" s="259"/>
      <c r="DU116" s="259"/>
      <c r="DV116" s="259"/>
      <c r="DW116" s="259"/>
      <c r="DX116" s="259"/>
      <c r="DY116" s="259"/>
      <c r="DZ116" s="259"/>
      <c r="EA116" s="259"/>
      <c r="EB116" s="259"/>
      <c r="EE116" s="674"/>
      <c r="EG116" s="223"/>
      <c r="EH116" s="223"/>
      <c r="EI116" s="222"/>
      <c r="EJ116" s="222"/>
      <c r="EK116" s="222"/>
      <c r="EL116" s="222"/>
      <c r="EM116" s="223"/>
      <c r="EN116" s="316"/>
      <c r="EO116" s="316"/>
      <c r="EP116" s="470">
        <f>AF116*60</f>
        <v>0</v>
      </c>
      <c r="EQ116" s="471">
        <v>0</v>
      </c>
      <c r="ER116" s="311" t="str">
        <f>B116</f>
        <v>B</v>
      </c>
      <c r="ES116" s="319">
        <f t="shared" si="99"/>
        <v>0</v>
      </c>
      <c r="ET116" s="319">
        <f t="shared" si="94"/>
        <v>0</v>
      </c>
      <c r="EU116" s="320">
        <v>0</v>
      </c>
      <c r="EV116" s="320">
        <v>0</v>
      </c>
      <c r="EW116" s="472" t="e">
        <f>(BO116/EX116)/60</f>
        <v>#DIV/0!</v>
      </c>
      <c r="EX116" s="473">
        <f>L116+M116</f>
        <v>0</v>
      </c>
      <c r="EY116" s="675" t="e">
        <f>EX116*EW116</f>
        <v>#DIV/0!</v>
      </c>
    </row>
    <row r="117" spans="1:155" s="288" customFormat="1" ht="27" hidden="1" customHeight="1" x14ac:dyDescent="0.55000000000000004">
      <c r="A117" s="590"/>
      <c r="B117" s="236"/>
      <c r="C117" s="750"/>
      <c r="D117" s="483"/>
      <c r="E117" s="751"/>
      <c r="F117" s="752"/>
      <c r="G117" s="173"/>
      <c r="H117" s="743">
        <v>8</v>
      </c>
      <c r="I117" s="175"/>
      <c r="J117" s="176"/>
      <c r="K117" s="176"/>
      <c r="L117" s="176"/>
      <c r="M117" s="176"/>
      <c r="N117" s="177" t="str">
        <f t="shared" si="95"/>
        <v/>
      </c>
      <c r="O117" s="237"/>
      <c r="P117" s="179" t="str">
        <f t="shared" si="86"/>
        <v/>
      </c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424"/>
      <c r="AD117" s="591" t="str">
        <f t="shared" si="96"/>
        <v/>
      </c>
      <c r="AE117" s="591">
        <f t="shared" si="97"/>
        <v>0</v>
      </c>
      <c r="AF117" s="475"/>
      <c r="AG117" s="753"/>
      <c r="AH117" s="754"/>
      <c r="AI117" s="574">
        <f t="shared" si="98"/>
        <v>0</v>
      </c>
      <c r="AJ117" s="744" t="str">
        <f t="shared" si="88"/>
        <v/>
      </c>
      <c r="AK117" s="755"/>
      <c r="AL117" s="745" t="str">
        <f t="shared" si="89"/>
        <v/>
      </c>
      <c r="AM117" s="746" t="str">
        <f t="shared" si="90"/>
        <v/>
      </c>
      <c r="AN117" s="242"/>
      <c r="AO117" s="600"/>
      <c r="AP117" s="600"/>
      <c r="AQ117" s="636">
        <f t="shared" si="101"/>
        <v>0</v>
      </c>
      <c r="AR117" s="476"/>
      <c r="AS117" s="581" t="str">
        <f t="shared" si="91"/>
        <v/>
      </c>
      <c r="AT117" s="582" t="str">
        <f t="shared" si="92"/>
        <v/>
      </c>
      <c r="AU117" s="477"/>
      <c r="AV117" s="197"/>
      <c r="AW117" s="191"/>
      <c r="AX117" s="748"/>
      <c r="AY117" s="749"/>
      <c r="AZ117" s="726"/>
      <c r="BA117" s="727"/>
      <c r="BB117" s="728"/>
      <c r="BC117" s="248"/>
      <c r="BD117" s="249"/>
      <c r="BE117" s="250"/>
      <c r="BF117" s="197"/>
      <c r="BG117" s="191"/>
      <c r="BH117" s="198"/>
      <c r="BI117" s="198"/>
      <c r="BJ117" s="198"/>
      <c r="BK117" s="587"/>
      <c r="BL117" s="422"/>
      <c r="BM117" s="252"/>
      <c r="BN117" s="253"/>
      <c r="BO117" s="478"/>
      <c r="BP117" s="255"/>
      <c r="BQ117" s="255"/>
      <c r="BR117" s="256" t="b">
        <f>IF(AG117&gt;0,(AG117*AM117))</f>
        <v>0</v>
      </c>
      <c r="BS117" s="257">
        <f>AN117*AG117</f>
        <v>0</v>
      </c>
      <c r="BT117" s="258" t="str">
        <f t="shared" si="93"/>
        <v/>
      </c>
      <c r="BU117" s="673"/>
      <c r="BV117" s="673"/>
      <c r="BW117" s="673"/>
      <c r="BX117" s="673"/>
      <c r="BY117" s="673"/>
      <c r="BZ117" s="673"/>
      <c r="CA117" s="673"/>
      <c r="CB117" s="673"/>
      <c r="CC117" s="673"/>
      <c r="CD117" s="673"/>
      <c r="CE117" s="673"/>
      <c r="CF117" s="673"/>
      <c r="CG117" s="673"/>
      <c r="CH117" s="673"/>
      <c r="CI117" s="673"/>
      <c r="CJ117" s="673"/>
      <c r="CK117" s="673"/>
      <c r="CL117" s="673"/>
      <c r="CM117" s="673"/>
      <c r="CN117" s="673"/>
      <c r="CO117" s="673"/>
      <c r="CP117" s="673"/>
      <c r="CQ117" s="673"/>
      <c r="CR117" s="673"/>
      <c r="CS117" s="673"/>
      <c r="CT117" s="673"/>
      <c r="CU117" s="673"/>
      <c r="CV117" s="673"/>
      <c r="CW117" s="673"/>
      <c r="CX117" s="673"/>
      <c r="CY117" s="673"/>
      <c r="CZ117" s="673"/>
      <c r="DA117" s="673"/>
      <c r="DB117" s="673"/>
      <c r="DC117" s="673"/>
      <c r="DD117" s="673"/>
      <c r="DE117" s="673"/>
      <c r="DF117" s="673"/>
      <c r="DG117" s="673"/>
      <c r="DH117" s="673"/>
      <c r="DI117" s="673"/>
      <c r="DJ117" s="673"/>
      <c r="DK117" s="673"/>
      <c r="DL117" s="673"/>
      <c r="DM117" s="673"/>
      <c r="DN117" s="673"/>
      <c r="DO117" s="673"/>
      <c r="DP117" s="673"/>
      <c r="DQ117" s="673"/>
      <c r="DR117" s="673"/>
      <c r="DS117" s="673"/>
      <c r="DT117" s="673"/>
      <c r="DU117" s="673"/>
      <c r="DV117" s="673"/>
      <c r="DW117" s="673"/>
      <c r="DX117" s="673"/>
      <c r="DY117" s="673"/>
      <c r="DZ117" s="673"/>
      <c r="EA117" s="673"/>
      <c r="EB117" s="673"/>
      <c r="EC117" s="676"/>
      <c r="ED117" s="676"/>
      <c r="EE117" s="677"/>
      <c r="EG117" s="223"/>
      <c r="EH117" s="223"/>
      <c r="EI117" s="222"/>
      <c r="EJ117" s="222"/>
      <c r="EK117" s="222"/>
      <c r="EL117" s="222"/>
      <c r="EM117" s="223"/>
      <c r="EN117" s="316"/>
      <c r="EO117" s="316"/>
      <c r="EP117" s="352"/>
      <c r="EQ117" s="353"/>
      <c r="ER117" s="311"/>
      <c r="ES117" s="319">
        <f t="shared" si="99"/>
        <v>0</v>
      </c>
      <c r="ET117" s="319">
        <f t="shared" si="94"/>
        <v>0</v>
      </c>
      <c r="EU117" s="320">
        <v>0</v>
      </c>
      <c r="EV117" s="320">
        <v>0</v>
      </c>
      <c r="EW117" s="354"/>
      <c r="EX117" s="355"/>
      <c r="EY117" s="625"/>
    </row>
    <row r="118" spans="1:155" s="288" customFormat="1" ht="27" hidden="1" customHeight="1" x14ac:dyDescent="0.55000000000000004">
      <c r="A118" s="590"/>
      <c r="B118" s="289"/>
      <c r="C118" s="757"/>
      <c r="D118" s="483"/>
      <c r="E118" s="758"/>
      <c r="F118" s="759"/>
      <c r="G118" s="173"/>
      <c r="H118" s="760">
        <v>8</v>
      </c>
      <c r="I118" s="761"/>
      <c r="J118" s="438"/>
      <c r="K118" s="438"/>
      <c r="L118" s="438"/>
      <c r="M118" s="438"/>
      <c r="N118" s="177" t="str">
        <f t="shared" si="95"/>
        <v/>
      </c>
      <c r="O118" s="290"/>
      <c r="P118" s="179" t="str">
        <f t="shared" si="86"/>
        <v/>
      </c>
      <c r="Q118" s="291"/>
      <c r="R118" s="291">
        <f t="shared" ref="R118:AB118" si="127">IF($Q$7&gt;0,(Q116-Q117))</f>
        <v>0</v>
      </c>
      <c r="S118" s="291">
        <f t="shared" si="127"/>
        <v>0</v>
      </c>
      <c r="T118" s="291">
        <f t="shared" si="127"/>
        <v>0</v>
      </c>
      <c r="U118" s="291">
        <f t="shared" si="127"/>
        <v>0</v>
      </c>
      <c r="V118" s="291">
        <f t="shared" si="127"/>
        <v>0</v>
      </c>
      <c r="W118" s="291">
        <f t="shared" si="127"/>
        <v>0</v>
      </c>
      <c r="X118" s="291">
        <f t="shared" si="127"/>
        <v>0</v>
      </c>
      <c r="Y118" s="291">
        <f t="shared" si="127"/>
        <v>0</v>
      </c>
      <c r="Z118" s="291">
        <f t="shared" si="127"/>
        <v>0</v>
      </c>
      <c r="AA118" s="291">
        <f t="shared" si="127"/>
        <v>0</v>
      </c>
      <c r="AB118" s="291">
        <f t="shared" si="127"/>
        <v>0</v>
      </c>
      <c r="AC118" s="426"/>
      <c r="AD118" s="591" t="str">
        <f t="shared" si="96"/>
        <v/>
      </c>
      <c r="AE118" s="591">
        <f t="shared" si="97"/>
        <v>0</v>
      </c>
      <c r="AF118" s="479"/>
      <c r="AG118" s="762"/>
      <c r="AH118" s="763"/>
      <c r="AI118" s="574">
        <f t="shared" si="98"/>
        <v>0</v>
      </c>
      <c r="AJ118" s="744" t="str">
        <f t="shared" si="88"/>
        <v/>
      </c>
      <c r="AK118" s="764"/>
      <c r="AL118" s="745" t="str">
        <f t="shared" si="89"/>
        <v/>
      </c>
      <c r="AM118" s="746" t="str">
        <f t="shared" si="90"/>
        <v/>
      </c>
      <c r="AN118" s="434"/>
      <c r="AO118" s="600"/>
      <c r="AP118" s="678"/>
      <c r="AQ118" s="636">
        <f t="shared" si="101"/>
        <v>0</v>
      </c>
      <c r="AR118" s="480"/>
      <c r="AS118" s="581" t="str">
        <f t="shared" si="91"/>
        <v/>
      </c>
      <c r="AT118" s="582" t="str">
        <f t="shared" si="92"/>
        <v/>
      </c>
      <c r="AU118" s="481"/>
      <c r="AV118" s="765"/>
      <c r="AW118" s="191"/>
      <c r="AX118" s="748"/>
      <c r="AY118" s="749"/>
      <c r="AZ118" s="726"/>
      <c r="BA118" s="727"/>
      <c r="BB118" s="728"/>
      <c r="BC118" s="248"/>
      <c r="BD118" s="249"/>
      <c r="BE118" s="250"/>
      <c r="BF118" s="765"/>
      <c r="BG118" s="191"/>
      <c r="BH118" s="198"/>
      <c r="BI118" s="198"/>
      <c r="BJ118" s="198"/>
      <c r="BK118" s="587"/>
      <c r="BL118" s="672"/>
      <c r="BM118" s="298"/>
      <c r="BN118" s="299"/>
      <c r="BO118" s="482"/>
      <c r="BP118" s="301"/>
      <c r="BQ118" s="301"/>
      <c r="BR118" s="256" t="b">
        <f>IF(AG118&gt;0,(AG118*AM118))</f>
        <v>0</v>
      </c>
      <c r="BS118" s="257">
        <f>AN118*AG118</f>
        <v>0</v>
      </c>
      <c r="BT118" s="258" t="str">
        <f t="shared" si="93"/>
        <v/>
      </c>
      <c r="BU118" s="259"/>
      <c r="BV118" s="259"/>
      <c r="BW118" s="673"/>
      <c r="BX118" s="673"/>
      <c r="BY118" s="673"/>
      <c r="BZ118" s="259"/>
      <c r="CA118" s="259"/>
      <c r="CB118" s="259"/>
      <c r="CC118" s="259"/>
      <c r="CD118" s="259"/>
      <c r="CE118" s="259"/>
      <c r="CF118" s="259"/>
      <c r="CG118" s="259"/>
      <c r="CH118" s="259"/>
      <c r="CI118" s="259"/>
      <c r="CJ118" s="259"/>
      <c r="CK118" s="259"/>
      <c r="CL118" s="259"/>
      <c r="CM118" s="259"/>
      <c r="CN118" s="259"/>
      <c r="CO118" s="259"/>
      <c r="CP118" s="259"/>
      <c r="CQ118" s="259"/>
      <c r="CR118" s="259"/>
      <c r="CS118" s="259"/>
      <c r="CT118" s="259"/>
      <c r="CU118" s="259"/>
      <c r="CV118" s="259"/>
      <c r="CW118" s="259"/>
      <c r="CX118" s="259"/>
      <c r="CY118" s="259"/>
      <c r="CZ118" s="259"/>
      <c r="DA118" s="259"/>
      <c r="DB118" s="259"/>
      <c r="DC118" s="259"/>
      <c r="DD118" s="259"/>
      <c r="DE118" s="259"/>
      <c r="DF118" s="259"/>
      <c r="DG118" s="259"/>
      <c r="DH118" s="259"/>
      <c r="DI118" s="259"/>
      <c r="DJ118" s="259"/>
      <c r="DK118" s="259"/>
      <c r="DL118" s="259"/>
      <c r="DM118" s="259"/>
      <c r="DN118" s="259"/>
      <c r="DO118" s="259"/>
      <c r="DP118" s="259"/>
      <c r="DQ118" s="259"/>
      <c r="DR118" s="259"/>
      <c r="DS118" s="259"/>
      <c r="DT118" s="259"/>
      <c r="DU118" s="259"/>
      <c r="DV118" s="259"/>
      <c r="DW118" s="259"/>
      <c r="DX118" s="259"/>
      <c r="DY118" s="259"/>
      <c r="DZ118" s="259"/>
      <c r="EA118" s="259"/>
      <c r="EB118" s="259"/>
      <c r="EE118" s="654"/>
      <c r="EF118" s="676"/>
      <c r="EG118" s="670"/>
      <c r="EH118" s="670"/>
      <c r="EI118" s="668"/>
      <c r="EJ118" s="668"/>
      <c r="EK118" s="668"/>
      <c r="EL118" s="668"/>
      <c r="EM118" s="670"/>
      <c r="EN118" s="316"/>
      <c r="EO118" s="316"/>
      <c r="EP118" s="317"/>
      <c r="EQ118" s="318"/>
      <c r="ER118" s="311"/>
      <c r="ES118" s="319">
        <f t="shared" si="99"/>
        <v>0</v>
      </c>
      <c r="ET118" s="319">
        <f t="shared" si="94"/>
        <v>0</v>
      </c>
      <c r="EU118" s="320">
        <v>0</v>
      </c>
      <c r="EV118" s="320">
        <v>0</v>
      </c>
      <c r="EW118" s="321"/>
      <c r="EX118" s="322"/>
      <c r="EY118" s="605"/>
    </row>
    <row r="119" spans="1:155" s="288" customFormat="1" ht="27" hidden="1" customHeight="1" x14ac:dyDescent="0.55000000000000004">
      <c r="A119" s="590"/>
      <c r="B119" s="766" t="s">
        <v>246</v>
      </c>
      <c r="C119" s="750"/>
      <c r="D119" s="483"/>
      <c r="E119" s="751"/>
      <c r="F119" s="752"/>
      <c r="G119" s="173"/>
      <c r="H119" s="743">
        <v>8</v>
      </c>
      <c r="I119" s="175"/>
      <c r="J119" s="176"/>
      <c r="K119" s="176"/>
      <c r="L119" s="176"/>
      <c r="M119" s="176"/>
      <c r="N119" s="177" t="str">
        <f t="shared" si="95"/>
        <v/>
      </c>
      <c r="O119" s="178"/>
      <c r="P119" s="179" t="str">
        <f t="shared" si="86"/>
        <v/>
      </c>
      <c r="Q119" s="180">
        <f>L119+M119</f>
        <v>0</v>
      </c>
      <c r="R119" s="180">
        <f t="shared" ref="R119:AB119" si="128">R121</f>
        <v>0</v>
      </c>
      <c r="S119" s="180">
        <f t="shared" si="128"/>
        <v>0</v>
      </c>
      <c r="T119" s="181">
        <f t="shared" si="128"/>
        <v>0</v>
      </c>
      <c r="U119" s="180">
        <f t="shared" si="128"/>
        <v>0</v>
      </c>
      <c r="V119" s="181">
        <f t="shared" si="128"/>
        <v>0</v>
      </c>
      <c r="W119" s="180">
        <f t="shared" si="128"/>
        <v>0</v>
      </c>
      <c r="X119" s="180">
        <f t="shared" si="128"/>
        <v>0</v>
      </c>
      <c r="Y119" s="180">
        <f t="shared" si="128"/>
        <v>0</v>
      </c>
      <c r="Z119" s="180">
        <f t="shared" si="128"/>
        <v>0</v>
      </c>
      <c r="AA119" s="180">
        <f t="shared" si="128"/>
        <v>0</v>
      </c>
      <c r="AB119" s="180">
        <f t="shared" si="128"/>
        <v>0</v>
      </c>
      <c r="AC119" s="423" t="str">
        <f>IF(E119="","",(Q119*8)+($Q$5-8)*Q119+($R$5-$Q$5)*R119+($S$5-$R$5)*S119+($T$5-$S$5)*T119+($U$5-$T$5)*U119+($V$5-$U$5)*V119+($W$5-$V$5)*W119+($X$5-$W$5)*X119+($Y$5-$X$5)*Y119+($Z$5-$Y$5)*Z119+($AA$5-$Z$5)*AA119+($AB$5-$AA$5)*AB119)</f>
        <v/>
      </c>
      <c r="AD119" s="591" t="str">
        <f t="shared" si="96"/>
        <v/>
      </c>
      <c r="AE119" s="591">
        <f t="shared" si="97"/>
        <v>0</v>
      </c>
      <c r="AF119" s="465">
        <f>AE119+AE120+AE121</f>
        <v>0</v>
      </c>
      <c r="AG119" s="753"/>
      <c r="AH119" s="754"/>
      <c r="AI119" s="574">
        <f t="shared" si="98"/>
        <v>0</v>
      </c>
      <c r="AJ119" s="744" t="str">
        <f t="shared" si="88"/>
        <v/>
      </c>
      <c r="AK119" s="755"/>
      <c r="AL119" s="745" t="str">
        <f t="shared" si="89"/>
        <v/>
      </c>
      <c r="AM119" s="746" t="str">
        <f t="shared" si="90"/>
        <v/>
      </c>
      <c r="AN119" s="242"/>
      <c r="AO119" s="600"/>
      <c r="AP119" s="600"/>
      <c r="AQ119" s="636">
        <f t="shared" si="101"/>
        <v>0</v>
      </c>
      <c r="AR119" s="466">
        <f>AQ119+AQ120+AQ121</f>
        <v>0</v>
      </c>
      <c r="AS119" s="581" t="str">
        <f t="shared" si="91"/>
        <v/>
      </c>
      <c r="AT119" s="582" t="str">
        <f t="shared" si="92"/>
        <v/>
      </c>
      <c r="AU119" s="467" t="e">
        <f>AR119/AF119</f>
        <v>#DIV/0!</v>
      </c>
      <c r="AV119" s="197"/>
      <c r="AW119" s="191"/>
      <c r="AX119" s="748"/>
      <c r="AY119" s="749"/>
      <c r="AZ119" s="726"/>
      <c r="BA119" s="727"/>
      <c r="BB119" s="728"/>
      <c r="BC119" s="248"/>
      <c r="BD119" s="249"/>
      <c r="BE119" s="250"/>
      <c r="BF119" s="197"/>
      <c r="BG119" s="191"/>
      <c r="BH119" s="198"/>
      <c r="BI119" s="198"/>
      <c r="BJ119" s="198"/>
      <c r="BK119" s="587"/>
      <c r="BL119" s="251"/>
      <c r="BM119" s="206"/>
      <c r="BN119" s="207"/>
      <c r="BO119" s="468">
        <f>BP119-BQ119</f>
        <v>0</v>
      </c>
      <c r="BP119" s="469">
        <f>(((BR119+BR120+BR121))-(EQ119))</f>
        <v>0</v>
      </c>
      <c r="BQ119" s="469">
        <f>(BS119+BS120+BS121)</f>
        <v>0</v>
      </c>
      <c r="BR119" s="256" t="b">
        <f t="shared" si="102"/>
        <v>0</v>
      </c>
      <c r="BS119" s="257">
        <f t="shared" si="103"/>
        <v>0</v>
      </c>
      <c r="BT119" s="258" t="str">
        <f t="shared" si="93"/>
        <v/>
      </c>
      <c r="BU119" s="259"/>
      <c r="BV119" s="259"/>
      <c r="BW119" s="259"/>
      <c r="BX119" s="259"/>
      <c r="BY119" s="259"/>
      <c r="BZ119" s="259"/>
      <c r="CA119" s="259"/>
      <c r="CB119" s="259"/>
      <c r="CC119" s="259"/>
      <c r="CD119" s="259"/>
      <c r="CE119" s="259"/>
      <c r="CF119" s="259"/>
      <c r="CG119" s="259"/>
      <c r="CH119" s="259"/>
      <c r="CI119" s="259"/>
      <c r="CJ119" s="259"/>
      <c r="CK119" s="259"/>
      <c r="CL119" s="259"/>
      <c r="CM119" s="259"/>
      <c r="CN119" s="259"/>
      <c r="CO119" s="259"/>
      <c r="CP119" s="259"/>
      <c r="CQ119" s="259"/>
      <c r="CR119" s="259"/>
      <c r="CS119" s="259"/>
      <c r="CT119" s="259"/>
      <c r="CU119" s="259"/>
      <c r="CV119" s="259"/>
      <c r="CW119" s="259"/>
      <c r="CX119" s="259"/>
      <c r="CY119" s="259"/>
      <c r="CZ119" s="259"/>
      <c r="DA119" s="259"/>
      <c r="DB119" s="259"/>
      <c r="DC119" s="259"/>
      <c r="DD119" s="259"/>
      <c r="DE119" s="259"/>
      <c r="DF119" s="259"/>
      <c r="DG119" s="259"/>
      <c r="DH119" s="259"/>
      <c r="DI119" s="259"/>
      <c r="DJ119" s="259"/>
      <c r="DK119" s="259"/>
      <c r="DL119" s="259"/>
      <c r="DM119" s="259"/>
      <c r="DN119" s="259"/>
      <c r="DO119" s="259"/>
      <c r="DP119" s="259"/>
      <c r="DQ119" s="259"/>
      <c r="DR119" s="259"/>
      <c r="DS119" s="259"/>
      <c r="DT119" s="259"/>
      <c r="DU119" s="259"/>
      <c r="DV119" s="259"/>
      <c r="DW119" s="259"/>
      <c r="DX119" s="259"/>
      <c r="DY119" s="259"/>
      <c r="DZ119" s="259"/>
      <c r="EA119" s="259"/>
      <c r="EB119" s="259"/>
      <c r="EE119" s="674"/>
      <c r="EG119" s="223"/>
      <c r="EH119" s="223"/>
      <c r="EI119" s="222"/>
      <c r="EJ119" s="222"/>
      <c r="EK119" s="222"/>
      <c r="EL119" s="222"/>
      <c r="EM119" s="223"/>
      <c r="EN119" s="316"/>
      <c r="EO119" s="316"/>
      <c r="EP119" s="470">
        <f>AF119*60</f>
        <v>0</v>
      </c>
      <c r="EQ119" s="471">
        <v>0</v>
      </c>
      <c r="ER119" s="311" t="str">
        <f>B119</f>
        <v>C</v>
      </c>
      <c r="ES119" s="319">
        <f t="shared" si="99"/>
        <v>0</v>
      </c>
      <c r="ET119" s="319">
        <f t="shared" si="94"/>
        <v>0</v>
      </c>
      <c r="EU119" s="320">
        <v>0</v>
      </c>
      <c r="EV119" s="320">
        <v>0</v>
      </c>
      <c r="EW119" s="472" t="e">
        <f>(BO119/EX119)/60</f>
        <v>#DIV/0!</v>
      </c>
      <c r="EX119" s="473">
        <f>L119+M119</f>
        <v>0</v>
      </c>
      <c r="EY119" s="675" t="e">
        <f>EX119*EW119</f>
        <v>#DIV/0!</v>
      </c>
    </row>
    <row r="120" spans="1:155" s="288" customFormat="1" ht="27" hidden="1" customHeight="1" x14ac:dyDescent="0.55000000000000004">
      <c r="A120" s="590"/>
      <c r="B120" s="767"/>
      <c r="C120" s="750"/>
      <c r="D120" s="483"/>
      <c r="E120" s="751"/>
      <c r="F120" s="752"/>
      <c r="G120" s="173"/>
      <c r="H120" s="743">
        <v>8</v>
      </c>
      <c r="I120" s="175"/>
      <c r="J120" s="176"/>
      <c r="K120" s="176"/>
      <c r="L120" s="176"/>
      <c r="M120" s="176"/>
      <c r="N120" s="177" t="str">
        <f t="shared" si="95"/>
        <v/>
      </c>
      <c r="O120" s="237"/>
      <c r="P120" s="179" t="str">
        <f t="shared" si="86"/>
        <v/>
      </c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424"/>
      <c r="AD120" s="591" t="str">
        <f t="shared" si="96"/>
        <v/>
      </c>
      <c r="AE120" s="591">
        <f t="shared" si="97"/>
        <v>0</v>
      </c>
      <c r="AF120" s="475"/>
      <c r="AG120" s="753"/>
      <c r="AH120" s="754"/>
      <c r="AI120" s="574">
        <f t="shared" si="98"/>
        <v>0</v>
      </c>
      <c r="AJ120" s="744" t="str">
        <f t="shared" si="88"/>
        <v/>
      </c>
      <c r="AK120" s="755"/>
      <c r="AL120" s="745" t="str">
        <f t="shared" si="89"/>
        <v/>
      </c>
      <c r="AM120" s="746" t="str">
        <f t="shared" si="90"/>
        <v/>
      </c>
      <c r="AN120" s="242"/>
      <c r="AO120" s="600"/>
      <c r="AP120" s="600"/>
      <c r="AQ120" s="636">
        <f t="shared" si="101"/>
        <v>0</v>
      </c>
      <c r="AR120" s="476"/>
      <c r="AS120" s="581" t="str">
        <f t="shared" si="91"/>
        <v/>
      </c>
      <c r="AT120" s="582" t="str">
        <f t="shared" si="92"/>
        <v/>
      </c>
      <c r="AU120" s="477"/>
      <c r="AV120" s="197"/>
      <c r="AW120" s="191"/>
      <c r="AX120" s="748"/>
      <c r="AY120" s="749"/>
      <c r="AZ120" s="726"/>
      <c r="BA120" s="727"/>
      <c r="BB120" s="728"/>
      <c r="BC120" s="248"/>
      <c r="BD120" s="249"/>
      <c r="BE120" s="250"/>
      <c r="BF120" s="197"/>
      <c r="BG120" s="191"/>
      <c r="BH120" s="198"/>
      <c r="BI120" s="198"/>
      <c r="BJ120" s="198"/>
      <c r="BK120" s="587"/>
      <c r="BL120" s="422"/>
      <c r="BM120" s="252"/>
      <c r="BN120" s="253"/>
      <c r="BO120" s="478"/>
      <c r="BP120" s="255"/>
      <c r="BQ120" s="255"/>
      <c r="BR120" s="256" t="b">
        <f t="shared" si="102"/>
        <v>0</v>
      </c>
      <c r="BS120" s="257">
        <f t="shared" si="103"/>
        <v>0</v>
      </c>
      <c r="BT120" s="258" t="str">
        <f t="shared" si="93"/>
        <v/>
      </c>
      <c r="BU120" s="673"/>
      <c r="BV120" s="673"/>
      <c r="BW120" s="673"/>
      <c r="BX120" s="673"/>
      <c r="BY120" s="673"/>
      <c r="BZ120" s="673"/>
      <c r="CA120" s="673"/>
      <c r="CB120" s="673"/>
      <c r="CC120" s="673"/>
      <c r="CD120" s="673"/>
      <c r="CE120" s="673"/>
      <c r="CF120" s="673"/>
      <c r="CG120" s="673"/>
      <c r="CH120" s="673"/>
      <c r="CI120" s="673"/>
      <c r="CJ120" s="673"/>
      <c r="CK120" s="673"/>
      <c r="CL120" s="673"/>
      <c r="CM120" s="673"/>
      <c r="CN120" s="673"/>
      <c r="CO120" s="673"/>
      <c r="CP120" s="673"/>
      <c r="CQ120" s="673"/>
      <c r="CR120" s="673"/>
      <c r="CS120" s="673"/>
      <c r="CT120" s="673"/>
      <c r="CU120" s="673"/>
      <c r="CV120" s="673"/>
      <c r="CW120" s="673"/>
      <c r="CX120" s="673"/>
      <c r="CY120" s="673"/>
      <c r="CZ120" s="673"/>
      <c r="DA120" s="673"/>
      <c r="DB120" s="673"/>
      <c r="DC120" s="673"/>
      <c r="DD120" s="673"/>
      <c r="DE120" s="673"/>
      <c r="DF120" s="673"/>
      <c r="DG120" s="673"/>
      <c r="DH120" s="673"/>
      <c r="DI120" s="673"/>
      <c r="DJ120" s="673"/>
      <c r="DK120" s="673"/>
      <c r="DL120" s="673"/>
      <c r="DM120" s="673"/>
      <c r="DN120" s="673"/>
      <c r="DO120" s="673"/>
      <c r="DP120" s="673"/>
      <c r="DQ120" s="673"/>
      <c r="DR120" s="673"/>
      <c r="DS120" s="673"/>
      <c r="DT120" s="673"/>
      <c r="DU120" s="673"/>
      <c r="DV120" s="673"/>
      <c r="DW120" s="673"/>
      <c r="DX120" s="673"/>
      <c r="DY120" s="673"/>
      <c r="DZ120" s="673"/>
      <c r="EA120" s="673"/>
      <c r="EB120" s="673"/>
      <c r="EC120" s="676"/>
      <c r="ED120" s="676"/>
      <c r="EE120" s="677"/>
      <c r="EG120" s="223"/>
      <c r="EH120" s="223"/>
      <c r="EI120" s="222"/>
      <c r="EJ120" s="222"/>
      <c r="EK120" s="222"/>
      <c r="EL120" s="222"/>
      <c r="EM120" s="223"/>
      <c r="EN120" s="316"/>
      <c r="EO120" s="316"/>
      <c r="EP120" s="352"/>
      <c r="EQ120" s="353"/>
      <c r="ER120" s="311"/>
      <c r="ES120" s="319">
        <f t="shared" si="99"/>
        <v>0</v>
      </c>
      <c r="ET120" s="319">
        <f t="shared" si="94"/>
        <v>0</v>
      </c>
      <c r="EU120" s="320">
        <v>0</v>
      </c>
      <c r="EV120" s="320">
        <v>0</v>
      </c>
      <c r="EW120" s="354"/>
      <c r="EX120" s="355"/>
      <c r="EY120" s="625"/>
    </row>
    <row r="121" spans="1:155" s="288" customFormat="1" ht="27" hidden="1" customHeight="1" x14ac:dyDescent="0.55000000000000004">
      <c r="A121" s="590"/>
      <c r="B121" s="768"/>
      <c r="C121" s="757"/>
      <c r="D121" s="483"/>
      <c r="E121" s="758"/>
      <c r="F121" s="759"/>
      <c r="G121" s="173"/>
      <c r="H121" s="760">
        <v>8</v>
      </c>
      <c r="I121" s="761"/>
      <c r="J121" s="438"/>
      <c r="K121" s="438"/>
      <c r="L121" s="438"/>
      <c r="M121" s="438"/>
      <c r="N121" s="177" t="str">
        <f t="shared" si="95"/>
        <v/>
      </c>
      <c r="O121" s="485"/>
      <c r="P121" s="179" t="str">
        <f t="shared" si="86"/>
        <v/>
      </c>
      <c r="Q121" s="291"/>
      <c r="R121" s="291">
        <f t="shared" ref="R121:AB121" si="129">IF($Q$7&gt;0,(Q119-Q120))</f>
        <v>0</v>
      </c>
      <c r="S121" s="291">
        <f t="shared" si="129"/>
        <v>0</v>
      </c>
      <c r="T121" s="291">
        <f>IF($Q$7&gt;0,(S119-S120))</f>
        <v>0</v>
      </c>
      <c r="U121" s="291">
        <f t="shared" si="129"/>
        <v>0</v>
      </c>
      <c r="V121" s="291">
        <f t="shared" si="129"/>
        <v>0</v>
      </c>
      <c r="W121" s="291">
        <f t="shared" si="129"/>
        <v>0</v>
      </c>
      <c r="X121" s="291">
        <f t="shared" si="129"/>
        <v>0</v>
      </c>
      <c r="Y121" s="291">
        <f t="shared" si="129"/>
        <v>0</v>
      </c>
      <c r="Z121" s="291">
        <f t="shared" si="129"/>
        <v>0</v>
      </c>
      <c r="AA121" s="291">
        <f t="shared" si="129"/>
        <v>0</v>
      </c>
      <c r="AB121" s="291">
        <f t="shared" si="129"/>
        <v>0</v>
      </c>
      <c r="AC121" s="486"/>
      <c r="AD121" s="591" t="str">
        <f t="shared" si="96"/>
        <v/>
      </c>
      <c r="AE121" s="591">
        <f t="shared" si="97"/>
        <v>0</v>
      </c>
      <c r="AF121" s="487"/>
      <c r="AG121" s="762"/>
      <c r="AH121" s="763"/>
      <c r="AI121" s="574">
        <f t="shared" si="98"/>
        <v>0</v>
      </c>
      <c r="AJ121" s="744" t="str">
        <f t="shared" si="88"/>
        <v/>
      </c>
      <c r="AK121" s="764"/>
      <c r="AL121" s="745" t="str">
        <f t="shared" si="89"/>
        <v/>
      </c>
      <c r="AM121" s="746" t="str">
        <f t="shared" si="90"/>
        <v/>
      </c>
      <c r="AN121" s="434"/>
      <c r="AO121" s="600"/>
      <c r="AP121" s="678"/>
      <c r="AQ121" s="636">
        <f t="shared" si="101"/>
        <v>0</v>
      </c>
      <c r="AR121" s="488"/>
      <c r="AS121" s="592" t="str">
        <f t="shared" si="91"/>
        <v/>
      </c>
      <c r="AT121" s="593" t="str">
        <f t="shared" si="92"/>
        <v/>
      </c>
      <c r="AU121" s="489"/>
      <c r="AV121" s="765"/>
      <c r="AW121" s="664"/>
      <c r="AX121" s="769"/>
      <c r="AY121" s="770"/>
      <c r="AZ121" s="771"/>
      <c r="BA121" s="772"/>
      <c r="BB121" s="773"/>
      <c r="BC121" s="493"/>
      <c r="BD121" s="249"/>
      <c r="BE121" s="250"/>
      <c r="BF121" s="765"/>
      <c r="BG121" s="664"/>
      <c r="BH121" s="490"/>
      <c r="BI121" s="490"/>
      <c r="BJ121" s="490"/>
      <c r="BK121" s="587"/>
      <c r="BL121" s="672"/>
      <c r="BM121" s="496"/>
      <c r="BN121" s="497"/>
      <c r="BO121" s="478"/>
      <c r="BP121" s="255"/>
      <c r="BQ121" s="255"/>
      <c r="BR121" s="256" t="b">
        <f t="shared" si="102"/>
        <v>0</v>
      </c>
      <c r="BS121" s="257">
        <f t="shared" si="103"/>
        <v>0</v>
      </c>
      <c r="BT121" s="258" t="str">
        <f t="shared" si="93"/>
        <v/>
      </c>
      <c r="BU121" s="259"/>
      <c r="BV121" s="259"/>
      <c r="BW121" s="673"/>
      <c r="BX121" s="673"/>
      <c r="BY121" s="673"/>
      <c r="BZ121" s="259"/>
      <c r="CA121" s="259"/>
      <c r="CB121" s="259"/>
      <c r="CC121" s="259"/>
      <c r="CD121" s="259"/>
      <c r="CE121" s="259"/>
      <c r="CF121" s="259"/>
      <c r="CG121" s="259"/>
      <c r="CH121" s="259"/>
      <c r="CI121" s="259"/>
      <c r="CJ121" s="259"/>
      <c r="CK121" s="259"/>
      <c r="CL121" s="259"/>
      <c r="CM121" s="259"/>
      <c r="CN121" s="259"/>
      <c r="CO121" s="259"/>
      <c r="CP121" s="259"/>
      <c r="CQ121" s="259"/>
      <c r="CR121" s="259"/>
      <c r="CS121" s="259"/>
      <c r="CT121" s="259"/>
      <c r="CU121" s="259"/>
      <c r="CV121" s="259"/>
      <c r="CW121" s="259"/>
      <c r="CX121" s="259"/>
      <c r="CY121" s="259"/>
      <c r="CZ121" s="259"/>
      <c r="DA121" s="259"/>
      <c r="DB121" s="259"/>
      <c r="DC121" s="259"/>
      <c r="DD121" s="259"/>
      <c r="DE121" s="259"/>
      <c r="DF121" s="259"/>
      <c r="DG121" s="259"/>
      <c r="DH121" s="259"/>
      <c r="DI121" s="259"/>
      <c r="DJ121" s="259"/>
      <c r="DK121" s="259"/>
      <c r="DL121" s="259"/>
      <c r="DM121" s="259"/>
      <c r="DN121" s="259"/>
      <c r="DO121" s="259"/>
      <c r="DP121" s="259"/>
      <c r="DQ121" s="259"/>
      <c r="DR121" s="259"/>
      <c r="DS121" s="259"/>
      <c r="DT121" s="259"/>
      <c r="DU121" s="259"/>
      <c r="DV121" s="259"/>
      <c r="DW121" s="259"/>
      <c r="DX121" s="259"/>
      <c r="DY121" s="259"/>
      <c r="DZ121" s="259"/>
      <c r="EA121" s="259"/>
      <c r="EB121" s="259"/>
      <c r="EE121" s="654"/>
      <c r="EF121" s="676"/>
      <c r="EG121" s="670"/>
      <c r="EH121" s="670"/>
      <c r="EI121" s="668"/>
      <c r="EJ121" s="668"/>
      <c r="EK121" s="668"/>
      <c r="EL121" s="668"/>
      <c r="EM121" s="670"/>
      <c r="EN121" s="316"/>
      <c r="EO121" s="316"/>
      <c r="EP121" s="317"/>
      <c r="EQ121" s="318"/>
      <c r="ER121" s="311"/>
      <c r="ES121" s="319">
        <f t="shared" si="99"/>
        <v>0</v>
      </c>
      <c r="ET121" s="319">
        <f t="shared" si="94"/>
        <v>0</v>
      </c>
      <c r="EU121" s="320">
        <v>0</v>
      </c>
      <c r="EV121" s="320">
        <v>0</v>
      </c>
      <c r="EW121" s="321"/>
      <c r="EX121" s="322"/>
      <c r="EY121" s="605"/>
    </row>
    <row r="122" spans="1:155" s="234" customFormat="1" ht="27.9" customHeight="1" x14ac:dyDescent="0.6">
      <c r="A122" s="688"/>
      <c r="B122" s="499" t="s">
        <v>247</v>
      </c>
      <c r="C122" s="499"/>
      <c r="D122" s="499"/>
      <c r="E122" s="501"/>
      <c r="F122" s="502"/>
      <c r="G122" s="499"/>
      <c r="H122" s="499"/>
      <c r="I122" s="774"/>
      <c r="J122" s="775">
        <f>+J119+J116+J113+J110+J107+J104+J101+J98+J95+J92+J89+J86+J83+J80</f>
        <v>194</v>
      </c>
      <c r="K122" s="775">
        <f>+K119+K116+K113+K110+K107+K104+K101+K98+K95+K92+K89+K86+K83+K80</f>
        <v>14</v>
      </c>
      <c r="L122" s="775">
        <f>+L119+L116+L113+L110+L107+L104+L101+L98+L95+L92+L89+L86+L83+L80</f>
        <v>200</v>
      </c>
      <c r="M122" s="775">
        <f>+M119+M116+M113+M110+M107+M104+M101+M98+M95+M92+M89+M86+M83+M80</f>
        <v>15</v>
      </c>
      <c r="N122" s="177">
        <f>(AW122)/AL122</f>
        <v>9.6171335791814201</v>
      </c>
      <c r="O122" s="776" t="e">
        <f>O119+O98+O95+O92+O89+O86+O83+O80+O101</f>
        <v>#DIV/0!</v>
      </c>
      <c r="P122" s="179">
        <f>AN122/AL122</f>
        <v>7.244399407139321</v>
      </c>
      <c r="Q122" s="777">
        <f>+Q119+Q116+Q113+Q110+Q107+Q104+Q101+Q98+Q95+Q92+Q89+Q86+Q83+Q80</f>
        <v>215</v>
      </c>
      <c r="R122" s="777">
        <f t="shared" ref="R122:AB123" si="130">+R119+R116+R113+R110+R107+R104+R101+R98+R95+R92+R89+R86+R83+R80</f>
        <v>112</v>
      </c>
      <c r="S122" s="777">
        <f t="shared" si="130"/>
        <v>112</v>
      </c>
      <c r="T122" s="778">
        <f t="shared" si="130"/>
        <v>105</v>
      </c>
      <c r="U122" s="777">
        <f t="shared" si="130"/>
        <v>0</v>
      </c>
      <c r="V122" s="778">
        <f t="shared" si="130"/>
        <v>0</v>
      </c>
      <c r="W122" s="777">
        <f t="shared" si="130"/>
        <v>0</v>
      </c>
      <c r="X122" s="777">
        <f t="shared" si="130"/>
        <v>0</v>
      </c>
      <c r="Y122" s="777">
        <f t="shared" si="130"/>
        <v>0</v>
      </c>
      <c r="Z122" s="777">
        <f t="shared" si="130"/>
        <v>0</v>
      </c>
      <c r="AA122" s="777">
        <f t="shared" si="130"/>
        <v>0</v>
      </c>
      <c r="AB122" s="777">
        <f t="shared" si="130"/>
        <v>0</v>
      </c>
      <c r="AC122" s="779">
        <f>SUM(AC80:AC121)</f>
        <v>1995</v>
      </c>
      <c r="AD122" s="775">
        <f>SUM(AD80:AD121)</f>
        <v>1995</v>
      </c>
      <c r="AE122" s="775">
        <f>SUM(AE80:AE121)</f>
        <v>1995</v>
      </c>
      <c r="AF122" s="780">
        <f>SUM(AF80:AF121)</f>
        <v>1995</v>
      </c>
      <c r="AG122" s="781">
        <f>AJ122/AM122</f>
        <v>6.1034913612668387</v>
      </c>
      <c r="AH122" s="781"/>
      <c r="AI122" s="781"/>
      <c r="AJ122" s="782">
        <f>SUM(AJ80:AJ121)</f>
        <v>97385.400000000009</v>
      </c>
      <c r="AK122" s="783">
        <f>AJ122/(AE122*60)</f>
        <v>0.81357894736842118</v>
      </c>
      <c r="AL122" s="775">
        <f>AM122/I123</f>
        <v>1719.5352298941009</v>
      </c>
      <c r="AM122" s="784">
        <f>SUM(AM80:AM121)</f>
        <v>15955.687365761542</v>
      </c>
      <c r="AN122" s="785">
        <f>SUM(AN80:AN121)</f>
        <v>12457</v>
      </c>
      <c r="AO122" s="786">
        <f>+AP122/'[1]Monthly Summary'!A39</f>
        <v>0</v>
      </c>
      <c r="AP122" s="786">
        <f>SUM(AP80:AP121)</f>
        <v>0</v>
      </c>
      <c r="AQ122" s="787">
        <f>SUM(AQ80:AQ121)</f>
        <v>1262.9286666666662</v>
      </c>
      <c r="AR122" s="516">
        <f>SUM(AR80:AR121)</f>
        <v>1262.9286666666662</v>
      </c>
      <c r="AS122" s="517">
        <f>AN122/AM122</f>
        <v>0.78072474813782144</v>
      </c>
      <c r="AT122" s="518">
        <f>AQ122/AE122</f>
        <v>0.63304695071010841</v>
      </c>
      <c r="AU122" s="519">
        <f>AQ122/AE122</f>
        <v>0.63304695071010841</v>
      </c>
      <c r="AV122" s="520" t="s">
        <v>166</v>
      </c>
      <c r="AW122" s="512">
        <f>SUM(AW80:AW121)</f>
        <v>16537</v>
      </c>
      <c r="AX122" s="521"/>
      <c r="AY122" s="788"/>
      <c r="AZ122" s="789"/>
      <c r="BA122" s="523"/>
      <c r="BB122" s="790"/>
      <c r="BC122" s="790"/>
      <c r="BD122" s="249"/>
      <c r="BE122" s="250"/>
      <c r="BF122" s="520"/>
      <c r="BG122" s="512"/>
      <c r="BH122" s="521"/>
      <c r="BI122" s="521"/>
      <c r="BJ122" s="791"/>
      <c r="BK122" s="524"/>
      <c r="BL122" s="525"/>
      <c r="BM122" s="526">
        <f>SUBTOTAL(9,BM80:BM121)</f>
        <v>62</v>
      </c>
      <c r="BN122" s="527">
        <v>8.5500000000000007</v>
      </c>
      <c r="BO122" s="213" t="s">
        <v>248</v>
      </c>
      <c r="BP122" s="213"/>
      <c r="BQ122" s="213"/>
      <c r="BR122" s="213"/>
      <c r="BS122" s="683" t="e">
        <f>BQ122/BR122</f>
        <v>#DIV/0!</v>
      </c>
      <c r="BT122" s="212" t="str">
        <f>B122</f>
        <v>Total.</v>
      </c>
      <c r="BU122" s="213"/>
      <c r="BV122" s="222"/>
      <c r="BW122" s="668"/>
      <c r="BX122" s="668"/>
      <c r="BY122" s="668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J122" s="222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  <c r="CW122" s="222"/>
      <c r="CX122" s="222"/>
      <c r="CY122" s="222"/>
      <c r="CZ122" s="222"/>
      <c r="DA122" s="222"/>
      <c r="DB122" s="222"/>
      <c r="DC122" s="222"/>
      <c r="DD122" s="222"/>
      <c r="DE122" s="222"/>
      <c r="DF122" s="222"/>
      <c r="DG122" s="222"/>
      <c r="DH122" s="222"/>
      <c r="DI122" s="222"/>
      <c r="DJ122" s="222"/>
      <c r="DK122" s="222"/>
      <c r="DL122" s="222"/>
      <c r="DM122" s="222"/>
      <c r="DN122" s="222"/>
      <c r="DO122" s="222"/>
      <c r="DP122" s="222"/>
      <c r="DQ122" s="222"/>
      <c r="DR122" s="222"/>
      <c r="DS122" s="222"/>
      <c r="DT122" s="222"/>
      <c r="DU122" s="222"/>
      <c r="DV122" s="222"/>
      <c r="DW122" s="222"/>
      <c r="DX122" s="222"/>
      <c r="DY122" s="222"/>
      <c r="DZ122" s="222"/>
      <c r="EA122" s="222"/>
      <c r="EB122" s="222"/>
      <c r="EC122" s="223"/>
      <c r="ED122" s="223"/>
      <c r="EE122" s="666"/>
      <c r="EF122" s="223"/>
      <c r="EG122" s="223"/>
      <c r="EH122" s="223"/>
      <c r="EI122" s="222"/>
      <c r="EJ122" s="222"/>
      <c r="EK122" s="222"/>
      <c r="EL122" s="222"/>
      <c r="EM122" s="223"/>
      <c r="EN122" s="118"/>
      <c r="EO122" s="118"/>
      <c r="EP122" s="118"/>
      <c r="EQ122" s="223"/>
      <c r="ER122" s="223"/>
      <c r="ES122" s="223"/>
      <c r="ET122" s="223"/>
      <c r="EU122" s="223"/>
      <c r="EV122" s="223"/>
      <c r="EW122" s="223"/>
      <c r="EX122" s="223"/>
      <c r="EY122" s="223"/>
    </row>
    <row r="123" spans="1:155" s="564" customFormat="1" ht="27.9" customHeight="1" x14ac:dyDescent="0.6">
      <c r="A123" s="529"/>
      <c r="B123" s="530"/>
      <c r="C123" s="530"/>
      <c r="D123" s="530"/>
      <c r="E123" s="531"/>
      <c r="F123" s="532"/>
      <c r="G123" s="533"/>
      <c r="H123" s="533"/>
      <c r="I123" s="792">
        <f>AE122/L123</f>
        <v>9.279069767441861</v>
      </c>
      <c r="J123" s="706">
        <f>J122+K122</f>
        <v>208</v>
      </c>
      <c r="K123" s="707"/>
      <c r="L123" s="706">
        <f>L122+M122</f>
        <v>215</v>
      </c>
      <c r="M123" s="707"/>
      <c r="N123" s="537"/>
      <c r="O123" s="793"/>
      <c r="P123" s="539"/>
      <c r="Q123" s="506">
        <f>+Q120+Q117+Q114+Q111+Q108+Q105+Q102+Q99+Q96+Q93+Q90+Q87+Q84+Q81</f>
        <v>103</v>
      </c>
      <c r="R123" s="506">
        <f t="shared" si="130"/>
        <v>0</v>
      </c>
      <c r="S123" s="506">
        <f t="shared" si="130"/>
        <v>7</v>
      </c>
      <c r="T123" s="507">
        <f t="shared" si="130"/>
        <v>105</v>
      </c>
      <c r="U123" s="506">
        <f t="shared" si="130"/>
        <v>0</v>
      </c>
      <c r="V123" s="507">
        <f t="shared" si="130"/>
        <v>0</v>
      </c>
      <c r="W123" s="506">
        <f t="shared" si="130"/>
        <v>0</v>
      </c>
      <c r="X123" s="506">
        <f t="shared" si="130"/>
        <v>0</v>
      </c>
      <c r="Y123" s="506">
        <f t="shared" si="130"/>
        <v>0</v>
      </c>
      <c r="Z123" s="506">
        <f t="shared" si="130"/>
        <v>0</v>
      </c>
      <c r="AA123" s="506">
        <f t="shared" si="130"/>
        <v>0</v>
      </c>
      <c r="AB123" s="506">
        <f t="shared" si="130"/>
        <v>0</v>
      </c>
      <c r="AC123" s="540"/>
      <c r="AD123" s="794" t="s">
        <v>167</v>
      </c>
      <c r="AE123" s="795"/>
      <c r="AF123" s="796">
        <f>M199</f>
        <v>219</v>
      </c>
      <c r="AG123" s="544" t="s">
        <v>168</v>
      </c>
      <c r="AH123" s="545"/>
      <c r="AI123" s="545"/>
      <c r="AJ123" s="546"/>
      <c r="AK123" s="547">
        <f>L123-AF123</f>
        <v>-4</v>
      </c>
      <c r="AL123" s="548"/>
      <c r="AM123" s="509"/>
      <c r="AN123" s="549"/>
      <c r="AO123" s="549"/>
      <c r="AP123" s="549"/>
      <c r="AQ123" s="550"/>
      <c r="AR123" s="549"/>
      <c r="AS123" s="551"/>
      <c r="AT123" s="552"/>
      <c r="AU123" s="551"/>
      <c r="AV123" s="713"/>
      <c r="AW123" s="554"/>
      <c r="AX123" s="555"/>
      <c r="AY123" s="555"/>
      <c r="AZ123" s="556"/>
      <c r="BA123" s="557"/>
      <c r="BB123" s="797"/>
      <c r="BC123" s="797"/>
      <c r="BD123" s="249"/>
      <c r="BE123" s="250"/>
      <c r="BF123" s="713"/>
      <c r="BG123" s="554"/>
      <c r="BH123" s="555"/>
      <c r="BI123" s="555"/>
      <c r="BJ123" s="555"/>
      <c r="BK123" s="798"/>
      <c r="BL123" s="799"/>
      <c r="BM123" s="800"/>
      <c r="BN123" s="561"/>
      <c r="BO123" s="562"/>
      <c r="BP123" s="562"/>
      <c r="BQ123" s="562"/>
      <c r="BR123" s="562"/>
      <c r="BS123" s="683" t="e">
        <f>BQ123/BR123</f>
        <v>#DIV/0!</v>
      </c>
      <c r="BT123" s="212" t="str">
        <f>A80</f>
        <v>Unit: 03(Mr. Sajadur Rahman)</v>
      </c>
      <c r="BU123" s="213"/>
      <c r="BV123" s="222"/>
      <c r="BW123" s="668"/>
      <c r="BX123" s="668"/>
      <c r="BY123" s="668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J123" s="222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  <c r="CW123" s="222"/>
      <c r="CX123" s="222"/>
      <c r="CY123" s="222"/>
      <c r="CZ123" s="222"/>
      <c r="DA123" s="222"/>
      <c r="DB123" s="222"/>
      <c r="DC123" s="222"/>
      <c r="DD123" s="222"/>
      <c r="DE123" s="222"/>
      <c r="DF123" s="222"/>
      <c r="DG123" s="222"/>
      <c r="DH123" s="222"/>
      <c r="DI123" s="222"/>
      <c r="DJ123" s="222"/>
      <c r="DK123" s="222"/>
      <c r="DL123" s="222"/>
      <c r="DM123" s="222"/>
      <c r="DN123" s="222"/>
      <c r="DO123" s="222"/>
      <c r="DP123" s="222"/>
      <c r="DQ123" s="222"/>
      <c r="DR123" s="222"/>
      <c r="DS123" s="222"/>
      <c r="DT123" s="222"/>
      <c r="DU123" s="222"/>
      <c r="DV123" s="222"/>
      <c r="DW123" s="222"/>
      <c r="DX123" s="222"/>
      <c r="DY123" s="222"/>
      <c r="DZ123" s="222"/>
      <c r="EA123" s="222"/>
      <c r="EB123" s="222"/>
      <c r="EC123" s="223"/>
      <c r="ED123" s="223"/>
      <c r="EE123" s="666"/>
      <c r="EF123" s="223"/>
      <c r="EG123" s="223"/>
      <c r="EH123" s="223"/>
      <c r="EI123" s="222"/>
      <c r="EJ123" s="222"/>
      <c r="EK123" s="222"/>
      <c r="EL123" s="222"/>
      <c r="EM123" s="223"/>
      <c r="EN123" s="118"/>
      <c r="EO123" s="118"/>
      <c r="EP123" s="118"/>
      <c r="EQ123" s="223"/>
      <c r="ER123" s="223"/>
      <c r="ES123" s="223"/>
      <c r="ET123" s="223"/>
      <c r="EU123" s="223"/>
      <c r="EV123" s="223"/>
      <c r="EW123" s="223"/>
      <c r="EX123" s="223"/>
      <c r="EY123" s="223"/>
    </row>
    <row r="124" spans="1:155" s="234" customFormat="1" ht="27.9" customHeight="1" x14ac:dyDescent="0.6">
      <c r="A124" s="565" t="s">
        <v>249</v>
      </c>
      <c r="B124" s="168" t="s">
        <v>250</v>
      </c>
      <c r="C124" s="411" t="s">
        <v>116</v>
      </c>
      <c r="D124" s="170">
        <v>4170004850</v>
      </c>
      <c r="E124" s="324" t="s">
        <v>251</v>
      </c>
      <c r="F124" s="718" t="s">
        <v>252</v>
      </c>
      <c r="G124" s="173">
        <v>44158</v>
      </c>
      <c r="H124" s="567">
        <v>8</v>
      </c>
      <c r="I124" s="568">
        <f>+O124</f>
        <v>9.6551724137931032</v>
      </c>
      <c r="J124" s="176">
        <v>26</v>
      </c>
      <c r="K124" s="176">
        <v>4</v>
      </c>
      <c r="L124" s="176">
        <v>26</v>
      </c>
      <c r="M124" s="176">
        <v>3</v>
      </c>
      <c r="N124" s="177">
        <f t="shared" ref="N124:N171" si="131">IF(E124="","",(AW124)/AL124)</f>
        <v>17.195402298850574</v>
      </c>
      <c r="O124" s="570">
        <f>AC124/(L124+M124)</f>
        <v>9.6551724137931032</v>
      </c>
      <c r="P124" s="179">
        <f t="shared" ref="P124:P171" si="132">IF(C124="","",(AN124/AL124))</f>
        <v>9.1954022988505741</v>
      </c>
      <c r="Q124" s="180">
        <f>L124+M124</f>
        <v>29</v>
      </c>
      <c r="R124" s="180">
        <f t="shared" ref="R124:AB124" si="133">R126</f>
        <v>29</v>
      </c>
      <c r="S124" s="180">
        <f t="shared" si="133"/>
        <v>26</v>
      </c>
      <c r="T124" s="181">
        <f t="shared" si="133"/>
        <v>1</v>
      </c>
      <c r="U124" s="180">
        <f t="shared" si="133"/>
        <v>0</v>
      </c>
      <c r="V124" s="181">
        <f t="shared" si="133"/>
        <v>0</v>
      </c>
      <c r="W124" s="180">
        <f t="shared" si="133"/>
        <v>0</v>
      </c>
      <c r="X124" s="180">
        <f t="shared" si="133"/>
        <v>0</v>
      </c>
      <c r="Y124" s="180">
        <f t="shared" si="133"/>
        <v>0</v>
      </c>
      <c r="Z124" s="180">
        <f t="shared" si="133"/>
        <v>0</v>
      </c>
      <c r="AA124" s="180">
        <f t="shared" si="133"/>
        <v>0</v>
      </c>
      <c r="AB124" s="180">
        <f t="shared" si="133"/>
        <v>0</v>
      </c>
      <c r="AC124" s="571">
        <f>IF(E124="","",(Q124*8)+($Q$5-8)*Q124+($R$5-$Q$5)*R124+($S$5-$R$5)*S124+($T$5-$S$5)*T124+($U$5-$T$5)*U124+($V$5-$U$5)*V124+($W$5-$V$5)*W124+($X$5-$W$5)*X124+($Y$5-$X$5)*Y124+($Z$5-$Y$5)*Z124+($AA$5-$Z$5)*AA124+($AB$5-$AA$5)*AB124)-'[1]Short Leave'!S34</f>
        <v>280</v>
      </c>
      <c r="AD124" s="572">
        <f>IF(E124="","",(L124+M124)*I124)</f>
        <v>280</v>
      </c>
      <c r="AE124" s="572">
        <f>(L124+M124)*I124</f>
        <v>280</v>
      </c>
      <c r="AF124" s="184">
        <f>AE124+AE125+AE126</f>
        <v>280</v>
      </c>
      <c r="AG124" s="185">
        <v>8.8000000000000007</v>
      </c>
      <c r="AH124" s="359">
        <v>0.59</v>
      </c>
      <c r="AI124" s="574">
        <f>+AH124*12</f>
        <v>7.08</v>
      </c>
      <c r="AJ124" s="575">
        <f t="shared" ref="AJ124:AJ171" si="134">IF(C124="","",(AG124*AM124))</f>
        <v>9240</v>
      </c>
      <c r="AK124" s="188">
        <v>0.55000000000000004</v>
      </c>
      <c r="AL124" s="576">
        <f>IF(E124="","",(AM124/I124))</f>
        <v>108.75</v>
      </c>
      <c r="AM124" s="719">
        <f t="shared" ref="AM124:AM171" si="135">IF(E124="","",(((L124+M124)*(I124*60))/AG124)*AK124)</f>
        <v>1050</v>
      </c>
      <c r="AN124" s="191">
        <v>1000</v>
      </c>
      <c r="AO124" s="578"/>
      <c r="AP124" s="578"/>
      <c r="AQ124" s="579">
        <f>AG124*AN124/60</f>
        <v>146.66666666666666</v>
      </c>
      <c r="AR124" s="580">
        <f>AQ124+AQ125+AQ126</f>
        <v>146.66666666666666</v>
      </c>
      <c r="AS124" s="581">
        <f t="shared" ref="AS124:AS171" si="136">IF(F124="","",(AN124/AM124))</f>
        <v>0.95238095238095233</v>
      </c>
      <c r="AT124" s="582">
        <f t="shared" ref="AT124:AT171" si="137">IF(E124="","",(AQ124/AE124))</f>
        <v>0.52380952380952372</v>
      </c>
      <c r="AU124" s="583">
        <f>AR124/AF124</f>
        <v>0.52380952380952372</v>
      </c>
      <c r="AV124" s="584" t="s">
        <v>253</v>
      </c>
      <c r="AW124" s="191">
        <v>1870</v>
      </c>
      <c r="AX124" s="198">
        <v>26</v>
      </c>
      <c r="AY124" s="199" t="s">
        <v>254</v>
      </c>
      <c r="AZ124" s="586">
        <f>(AR124+AR127+AR130+AR133+AR151)/(AF124+AF127+AF130+AF133+AF151)</f>
        <v>0.5904987197163678</v>
      </c>
      <c r="BA124" s="801">
        <f>AU172</f>
        <v>0.5858600273047353</v>
      </c>
      <c r="BB124" s="801">
        <f>+'[1]Monthly Summary'!AW37</f>
        <v>0.5858600273047353</v>
      </c>
      <c r="BC124" s="801">
        <f>AS172</f>
        <v>0.79354258806545208</v>
      </c>
      <c r="BD124" s="249"/>
      <c r="BE124" s="250"/>
      <c r="BF124" s="584"/>
      <c r="BG124" s="191"/>
      <c r="BH124" s="198"/>
      <c r="BI124" s="198"/>
      <c r="BJ124" s="198"/>
      <c r="BK124" s="587"/>
      <c r="BL124" s="802"/>
      <c r="BM124" s="803">
        <v>3</v>
      </c>
      <c r="BN124" s="589">
        <v>8.99</v>
      </c>
      <c r="BO124" s="208">
        <f>BP124-BQ124</f>
        <v>440</v>
      </c>
      <c r="BP124" s="209">
        <f>(((BR124+BR125+BR126))-(EQ124))</f>
        <v>9240</v>
      </c>
      <c r="BQ124" s="209">
        <f>(BS124+BS125+BS126)</f>
        <v>8800</v>
      </c>
      <c r="BR124" s="210">
        <f t="shared" ref="BR124:BR171" si="138">IF(AG124&gt;0,(AG124*AM124))</f>
        <v>9240</v>
      </c>
      <c r="BS124" s="211">
        <f t="shared" ref="BS124:BS171" si="139">AN124*AG124</f>
        <v>8800</v>
      </c>
      <c r="BT124" s="212" t="str">
        <f t="shared" ref="BT124:BT154" si="140">IF(C124="","",E124)</f>
        <v>308458 DINEKE</v>
      </c>
      <c r="BU124" s="213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J124" s="222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  <c r="CW124" s="222"/>
      <c r="CX124" s="222"/>
      <c r="CY124" s="222"/>
      <c r="CZ124" s="222"/>
      <c r="DA124" s="222"/>
      <c r="DB124" s="222"/>
      <c r="DC124" s="222"/>
      <c r="DD124" s="222"/>
      <c r="DE124" s="222"/>
      <c r="DF124" s="222"/>
      <c r="DG124" s="222"/>
      <c r="DH124" s="222"/>
      <c r="DI124" s="222"/>
      <c r="DJ124" s="222"/>
      <c r="DK124" s="222"/>
      <c r="DL124" s="222"/>
      <c r="DM124" s="222"/>
      <c r="DN124" s="222"/>
      <c r="DO124" s="222"/>
      <c r="DP124" s="222"/>
      <c r="DQ124" s="222"/>
      <c r="DR124" s="222"/>
      <c r="DS124" s="222"/>
      <c r="DT124" s="222"/>
      <c r="DU124" s="222"/>
      <c r="DV124" s="222"/>
      <c r="DW124" s="222"/>
      <c r="DX124" s="222"/>
      <c r="DY124" s="222"/>
      <c r="DZ124" s="222"/>
      <c r="EA124" s="222"/>
      <c r="EB124" s="222"/>
      <c r="EC124" s="223"/>
      <c r="ED124" s="223"/>
      <c r="EE124" s="646"/>
      <c r="EF124" s="670"/>
      <c r="EG124" s="670"/>
      <c r="EH124" s="670"/>
      <c r="EI124" s="668"/>
      <c r="EJ124" s="668"/>
      <c r="EK124" s="668"/>
      <c r="EL124" s="668"/>
      <c r="EM124" s="670"/>
      <c r="EN124" s="118"/>
      <c r="EO124" s="118"/>
      <c r="EP124" s="227">
        <f>AF124*60</f>
        <v>16800</v>
      </c>
      <c r="EQ124" s="228">
        <v>0</v>
      </c>
      <c r="ER124" s="229" t="str">
        <f>B124</f>
        <v>L-31</v>
      </c>
      <c r="ES124" s="160" t="str">
        <f>C124</f>
        <v>Hema</v>
      </c>
      <c r="ET124" s="160" t="str">
        <f t="shared" ref="ET124:ET154" si="141">E124</f>
        <v>308458 DINEKE</v>
      </c>
      <c r="EU124" s="162">
        <v>0</v>
      </c>
      <c r="EV124" s="162">
        <v>0</v>
      </c>
      <c r="EW124" s="230">
        <f>(BO124/EX124)/60</f>
        <v>0.25287356321839083</v>
      </c>
      <c r="EX124" s="231">
        <f>L124+M124</f>
        <v>29</v>
      </c>
      <c r="EY124" s="599">
        <f>EX124*EW124</f>
        <v>7.3333333333333339</v>
      </c>
    </row>
    <row r="125" spans="1:155" s="234" customFormat="1" ht="27" hidden="1" customHeight="1" x14ac:dyDescent="0.6">
      <c r="A125" s="590"/>
      <c r="B125" s="236" t="s">
        <v>250</v>
      </c>
      <c r="C125" s="411"/>
      <c r="D125" s="170"/>
      <c r="E125" s="324"/>
      <c r="F125" s="718"/>
      <c r="G125" s="173"/>
      <c r="H125" s="567">
        <v>8</v>
      </c>
      <c r="I125" s="568"/>
      <c r="J125" s="176"/>
      <c r="K125" s="176"/>
      <c r="L125" s="176"/>
      <c r="M125" s="176"/>
      <c r="N125" s="177" t="str">
        <f t="shared" si="131"/>
        <v/>
      </c>
      <c r="O125" s="237"/>
      <c r="P125" s="179" t="str">
        <f t="shared" si="132"/>
        <v/>
      </c>
      <c r="Q125" s="180"/>
      <c r="R125" s="180">
        <v>3</v>
      </c>
      <c r="S125" s="180">
        <v>25</v>
      </c>
      <c r="T125" s="180">
        <v>1</v>
      </c>
      <c r="U125" s="180"/>
      <c r="V125" s="180"/>
      <c r="W125" s="180"/>
      <c r="X125" s="180"/>
      <c r="Y125" s="180"/>
      <c r="Z125" s="180"/>
      <c r="AA125" s="180"/>
      <c r="AB125" s="180"/>
      <c r="AC125" s="238"/>
      <c r="AD125" s="572" t="str">
        <f t="shared" ref="AD125:AD154" si="142">IF(E125="","",(L125+M125)*I125)</f>
        <v/>
      </c>
      <c r="AE125" s="572">
        <f t="shared" ref="AE125:AE170" si="143">(L125+M125)*I125</f>
        <v>0</v>
      </c>
      <c r="AF125" s="240"/>
      <c r="AG125" s="185"/>
      <c r="AH125" s="359"/>
      <c r="AI125" s="574">
        <f t="shared" ref="AI125:AI171" si="144">+AH125*12</f>
        <v>0</v>
      </c>
      <c r="AJ125" s="575" t="str">
        <f t="shared" si="134"/>
        <v/>
      </c>
      <c r="AK125" s="188"/>
      <c r="AL125" s="576" t="str">
        <f t="shared" ref="AL125:AL171" si="145">IF(E125="","",(AM125/I125))</f>
        <v/>
      </c>
      <c r="AM125" s="719" t="str">
        <f t="shared" si="135"/>
        <v/>
      </c>
      <c r="AN125" s="191"/>
      <c r="AO125" s="578"/>
      <c r="AP125" s="578"/>
      <c r="AQ125" s="579">
        <f t="shared" ref="AQ125:AQ171" si="146">AG125*AN125/60</f>
        <v>0</v>
      </c>
      <c r="AR125" s="244"/>
      <c r="AS125" s="581" t="str">
        <f t="shared" si="136"/>
        <v/>
      </c>
      <c r="AT125" s="582" t="str">
        <f t="shared" si="137"/>
        <v/>
      </c>
      <c r="AU125" s="245"/>
      <c r="AV125" s="584" t="s">
        <v>253</v>
      </c>
      <c r="AW125" s="191"/>
      <c r="AX125" s="198"/>
      <c r="AY125" s="246"/>
      <c r="AZ125" s="594"/>
      <c r="BA125" s="804"/>
      <c r="BB125" s="804"/>
      <c r="BC125" s="804"/>
      <c r="BD125" s="249"/>
      <c r="BE125" s="250"/>
      <c r="BF125" s="584"/>
      <c r="BG125" s="191"/>
      <c r="BH125" s="198"/>
      <c r="BI125" s="198"/>
      <c r="BJ125" s="198"/>
      <c r="BK125" s="587"/>
      <c r="BL125" s="655"/>
      <c r="BM125" s="252"/>
      <c r="BN125" s="253"/>
      <c r="BO125" s="254"/>
      <c r="BP125" s="602"/>
      <c r="BQ125" s="602"/>
      <c r="BR125" s="210" t="b">
        <f t="shared" si="138"/>
        <v>0</v>
      </c>
      <c r="BS125" s="211">
        <f t="shared" si="139"/>
        <v>0</v>
      </c>
      <c r="BT125" s="212" t="str">
        <f t="shared" si="140"/>
        <v/>
      </c>
      <c r="BU125" s="213"/>
      <c r="BV125" s="213"/>
      <c r="BW125" s="213"/>
      <c r="BX125" s="213"/>
      <c r="BY125" s="213"/>
      <c r="BZ125" s="213"/>
      <c r="CA125" s="213"/>
      <c r="CB125" s="213"/>
      <c r="CC125" s="213"/>
      <c r="CD125" s="213"/>
      <c r="CE125" s="213"/>
      <c r="CF125" s="213"/>
      <c r="CG125" s="213"/>
      <c r="CH125" s="213"/>
      <c r="CI125" s="213"/>
      <c r="CJ125" s="213"/>
      <c r="CK125" s="213"/>
      <c r="CL125" s="213"/>
      <c r="CM125" s="213"/>
      <c r="CN125" s="213"/>
      <c r="CO125" s="213"/>
      <c r="CP125" s="213"/>
      <c r="CQ125" s="213"/>
      <c r="CR125" s="213"/>
      <c r="CS125" s="213"/>
      <c r="CT125" s="213"/>
      <c r="CU125" s="213"/>
      <c r="CV125" s="213"/>
      <c r="CW125" s="213"/>
      <c r="CX125" s="213"/>
      <c r="CY125" s="213"/>
      <c r="CZ125" s="213"/>
      <c r="DA125" s="213"/>
      <c r="DB125" s="213"/>
      <c r="DC125" s="213"/>
      <c r="DD125" s="213"/>
      <c r="DE125" s="213"/>
      <c r="DF125" s="213"/>
      <c r="DG125" s="213"/>
      <c r="DH125" s="213"/>
      <c r="DI125" s="213"/>
      <c r="DJ125" s="213"/>
      <c r="DK125" s="213"/>
      <c r="DL125" s="213"/>
      <c r="DM125" s="213"/>
      <c r="DN125" s="213"/>
      <c r="DO125" s="213"/>
      <c r="DP125" s="213"/>
      <c r="DQ125" s="213"/>
      <c r="DR125" s="213"/>
      <c r="DS125" s="213"/>
      <c r="DT125" s="213"/>
      <c r="DU125" s="213"/>
      <c r="DV125" s="213"/>
      <c r="DW125" s="213"/>
      <c r="DX125" s="213"/>
      <c r="DY125" s="213"/>
      <c r="DZ125" s="213"/>
      <c r="EA125" s="213"/>
      <c r="EB125" s="213"/>
      <c r="EC125" s="684"/>
      <c r="ED125" s="684"/>
      <c r="EE125" s="656"/>
      <c r="EF125" s="684"/>
      <c r="EG125" s="223"/>
      <c r="EH125" s="223"/>
      <c r="EI125" s="222"/>
      <c r="EJ125" s="222"/>
      <c r="EK125" s="222"/>
      <c r="EL125" s="222"/>
      <c r="EM125" s="223"/>
      <c r="EN125" s="119"/>
      <c r="EO125" s="406"/>
      <c r="EP125" s="649"/>
      <c r="EQ125" s="650"/>
      <c r="ER125" s="396"/>
      <c r="ES125" s="407">
        <f t="shared" ref="ES125:ES154" si="147">C125</f>
        <v>0</v>
      </c>
      <c r="ET125" s="407">
        <f t="shared" si="141"/>
        <v>0</v>
      </c>
      <c r="EU125" s="408">
        <v>0</v>
      </c>
      <c r="EV125" s="408">
        <v>0</v>
      </c>
      <c r="EW125" s="651"/>
      <c r="EX125" s="652"/>
      <c r="EY125" s="653"/>
    </row>
    <row r="126" spans="1:155" s="288" customFormat="1" ht="27" hidden="1" customHeight="1" x14ac:dyDescent="0.55000000000000004">
      <c r="A126" s="590"/>
      <c r="B126" s="289" t="s">
        <v>250</v>
      </c>
      <c r="C126" s="411"/>
      <c r="D126" s="170"/>
      <c r="E126" s="324"/>
      <c r="F126" s="718"/>
      <c r="G126" s="173"/>
      <c r="H126" s="174">
        <v>8</v>
      </c>
      <c r="I126" s="568"/>
      <c r="J126" s="176"/>
      <c r="K126" s="176"/>
      <c r="L126" s="176"/>
      <c r="M126" s="176"/>
      <c r="N126" s="177" t="str">
        <f t="shared" si="131"/>
        <v/>
      </c>
      <c r="O126" s="290"/>
      <c r="P126" s="179" t="str">
        <f t="shared" si="132"/>
        <v/>
      </c>
      <c r="Q126" s="291"/>
      <c r="R126" s="291">
        <f t="shared" ref="R126:AB126" si="148">IF($Q$7&gt;0,(Q124-Q125))</f>
        <v>29</v>
      </c>
      <c r="S126" s="291">
        <f t="shared" si="148"/>
        <v>26</v>
      </c>
      <c r="T126" s="291">
        <f t="shared" si="148"/>
        <v>1</v>
      </c>
      <c r="U126" s="291">
        <f t="shared" si="148"/>
        <v>0</v>
      </c>
      <c r="V126" s="291">
        <f t="shared" si="148"/>
        <v>0</v>
      </c>
      <c r="W126" s="291">
        <f t="shared" si="148"/>
        <v>0</v>
      </c>
      <c r="X126" s="291">
        <f t="shared" si="148"/>
        <v>0</v>
      </c>
      <c r="Y126" s="291">
        <f t="shared" si="148"/>
        <v>0</v>
      </c>
      <c r="Z126" s="291">
        <f t="shared" si="148"/>
        <v>0</v>
      </c>
      <c r="AA126" s="291">
        <f t="shared" si="148"/>
        <v>0</v>
      </c>
      <c r="AB126" s="291">
        <f t="shared" si="148"/>
        <v>0</v>
      </c>
      <c r="AC126" s="292"/>
      <c r="AD126" s="591" t="str">
        <f t="shared" si="142"/>
        <v/>
      </c>
      <c r="AE126" s="591">
        <f t="shared" si="143"/>
        <v>0</v>
      </c>
      <c r="AF126" s="293"/>
      <c r="AG126" s="185"/>
      <c r="AH126" s="359"/>
      <c r="AI126" s="574">
        <f t="shared" si="144"/>
        <v>0</v>
      </c>
      <c r="AJ126" s="575" t="str">
        <f t="shared" si="134"/>
        <v/>
      </c>
      <c r="AK126" s="188"/>
      <c r="AL126" s="576" t="str">
        <f t="shared" si="145"/>
        <v/>
      </c>
      <c r="AM126" s="719" t="str">
        <f t="shared" si="135"/>
        <v/>
      </c>
      <c r="AN126" s="191"/>
      <c r="AO126" s="600"/>
      <c r="AP126" s="600"/>
      <c r="AQ126" s="579">
        <f t="shared" si="146"/>
        <v>0</v>
      </c>
      <c r="AR126" s="294"/>
      <c r="AS126" s="581" t="str">
        <f t="shared" si="136"/>
        <v/>
      </c>
      <c r="AT126" s="582" t="str">
        <f t="shared" si="137"/>
        <v/>
      </c>
      <c r="AU126" s="297"/>
      <c r="AV126" s="584" t="s">
        <v>253</v>
      </c>
      <c r="AW126" s="191"/>
      <c r="AX126" s="198"/>
      <c r="AY126" s="246"/>
      <c r="AZ126" s="594"/>
      <c r="BA126" s="804"/>
      <c r="BB126" s="804"/>
      <c r="BC126" s="804"/>
      <c r="BD126" s="249"/>
      <c r="BE126" s="250"/>
      <c r="BF126" s="584"/>
      <c r="BG126" s="191"/>
      <c r="BH126" s="198"/>
      <c r="BI126" s="198"/>
      <c r="BJ126" s="198"/>
      <c r="BK126" s="587"/>
      <c r="BL126" s="422"/>
      <c r="BM126" s="298"/>
      <c r="BN126" s="299"/>
      <c r="BO126" s="300"/>
      <c r="BP126" s="301"/>
      <c r="BQ126" s="301"/>
      <c r="BR126" s="256" t="b">
        <f t="shared" si="138"/>
        <v>0</v>
      </c>
      <c r="BS126" s="257">
        <f t="shared" si="139"/>
        <v>0</v>
      </c>
      <c r="BT126" s="258" t="str">
        <f t="shared" si="140"/>
        <v/>
      </c>
      <c r="BU126" s="259"/>
      <c r="BV126" s="259"/>
      <c r="BW126" s="259"/>
      <c r="BX126" s="259"/>
      <c r="BY126" s="259"/>
      <c r="BZ126" s="259"/>
      <c r="CA126" s="259"/>
      <c r="CB126" s="259"/>
      <c r="CC126" s="259"/>
      <c r="CD126" s="259"/>
      <c r="CE126" s="259"/>
      <c r="CF126" s="259"/>
      <c r="CG126" s="259"/>
      <c r="CH126" s="259"/>
      <c r="CI126" s="259"/>
      <c r="CJ126" s="259"/>
      <c r="CK126" s="259"/>
      <c r="CL126" s="259"/>
      <c r="CM126" s="259"/>
      <c r="CN126" s="259"/>
      <c r="CO126" s="259"/>
      <c r="CP126" s="259"/>
      <c r="CQ126" s="259"/>
      <c r="CR126" s="259"/>
      <c r="CS126" s="259"/>
      <c r="CT126" s="259"/>
      <c r="CU126" s="259"/>
      <c r="CV126" s="259"/>
      <c r="CW126" s="259"/>
      <c r="CX126" s="259"/>
      <c r="CY126" s="259"/>
      <c r="CZ126" s="259"/>
      <c r="DA126" s="259"/>
      <c r="DB126" s="259"/>
      <c r="DC126" s="259"/>
      <c r="DD126" s="259"/>
      <c r="DE126" s="259"/>
      <c r="DF126" s="259"/>
      <c r="DG126" s="259"/>
      <c r="DH126" s="259"/>
      <c r="DI126" s="259"/>
      <c r="DJ126" s="259"/>
      <c r="DK126" s="259"/>
      <c r="DL126" s="259"/>
      <c r="DM126" s="259"/>
      <c r="DN126" s="259"/>
      <c r="DO126" s="259"/>
      <c r="DP126" s="259"/>
      <c r="DQ126" s="259"/>
      <c r="DR126" s="259"/>
      <c r="DS126" s="259"/>
      <c r="DT126" s="259"/>
      <c r="DU126" s="259"/>
      <c r="DV126" s="259"/>
      <c r="DW126" s="259"/>
      <c r="DX126" s="259"/>
      <c r="DY126" s="259"/>
      <c r="DZ126" s="259"/>
      <c r="EA126" s="259"/>
      <c r="EB126" s="259"/>
      <c r="EE126" s="674"/>
      <c r="EG126" s="223"/>
      <c r="EH126" s="223"/>
      <c r="EI126" s="222"/>
      <c r="EJ126" s="222"/>
      <c r="EK126" s="222"/>
      <c r="EL126" s="222"/>
      <c r="EM126" s="223"/>
      <c r="EN126" s="316"/>
      <c r="EO126" s="316"/>
      <c r="EP126" s="317"/>
      <c r="EQ126" s="318"/>
      <c r="ER126" s="311"/>
      <c r="ES126" s="319">
        <f t="shared" si="147"/>
        <v>0</v>
      </c>
      <c r="ET126" s="319">
        <f t="shared" si="141"/>
        <v>0</v>
      </c>
      <c r="EU126" s="320">
        <v>0</v>
      </c>
      <c r="EV126" s="320">
        <v>0</v>
      </c>
      <c r="EW126" s="321"/>
      <c r="EX126" s="322"/>
      <c r="EY126" s="605"/>
    </row>
    <row r="127" spans="1:155" s="234" customFormat="1" ht="27.9" customHeight="1" x14ac:dyDescent="0.6">
      <c r="A127" s="590"/>
      <c r="B127" s="168" t="s">
        <v>255</v>
      </c>
      <c r="C127" s="411" t="s">
        <v>116</v>
      </c>
      <c r="D127" s="170">
        <v>4170004916</v>
      </c>
      <c r="E127" s="324" t="s">
        <v>256</v>
      </c>
      <c r="F127" s="718" t="s">
        <v>137</v>
      </c>
      <c r="G127" s="173">
        <v>44177</v>
      </c>
      <c r="H127" s="567">
        <v>8</v>
      </c>
      <c r="I127" s="175">
        <f>+O127</f>
        <v>10.838709677419354</v>
      </c>
      <c r="J127" s="176">
        <v>33</v>
      </c>
      <c r="K127" s="176">
        <v>3</v>
      </c>
      <c r="L127" s="176">
        <v>28</v>
      </c>
      <c r="M127" s="176">
        <v>3</v>
      </c>
      <c r="N127" s="177">
        <f t="shared" si="131"/>
        <v>4.8551612903225818</v>
      </c>
      <c r="O127" s="178">
        <f>AC127/(L127+M127)</f>
        <v>10.838709677419354</v>
      </c>
      <c r="P127" s="179">
        <f t="shared" si="132"/>
        <v>9.0929032258064542</v>
      </c>
      <c r="Q127" s="180">
        <f>L127+M127</f>
        <v>31</v>
      </c>
      <c r="R127" s="180">
        <f>R129</f>
        <v>31</v>
      </c>
      <c r="S127" s="180">
        <f>S129</f>
        <v>30</v>
      </c>
      <c r="T127" s="181">
        <f>T129</f>
        <v>30</v>
      </c>
      <c r="U127" s="180">
        <f>U129</f>
        <v>0</v>
      </c>
      <c r="V127" s="181">
        <f t="shared" ref="V127:AB127" si="149">V129</f>
        <v>0</v>
      </c>
      <c r="W127" s="180">
        <f t="shared" si="149"/>
        <v>0</v>
      </c>
      <c r="X127" s="180">
        <f t="shared" si="149"/>
        <v>0</v>
      </c>
      <c r="Y127" s="180">
        <f t="shared" si="149"/>
        <v>0</v>
      </c>
      <c r="Z127" s="180">
        <f t="shared" si="149"/>
        <v>0</v>
      </c>
      <c r="AA127" s="180">
        <f t="shared" si="149"/>
        <v>0</v>
      </c>
      <c r="AB127" s="180">
        <f t="shared" si="149"/>
        <v>0</v>
      </c>
      <c r="AC127" s="182">
        <f>IF(E127="","",(Q127*8)+($Q$5-8)*Q127+($R$5-$Q$5)*R127+($S$5-$R$5)*S127+($T$5-$S$5)*T127+($U$5-$T$5)*U127+($V$5-$U$5)*V127+($W$5-$V$5)*W127+($X$5-$W$5)*X127+($Y$5-$X$5)*Y127+($Z$5-$Y$5)*Z127+($AA$5-$Z$5)*AA127+($AB$5-$AA$5)*AB127)-'[1]Short Leave'!S35</f>
        <v>336</v>
      </c>
      <c r="AD127" s="572">
        <f t="shared" si="142"/>
        <v>336</v>
      </c>
      <c r="AE127" s="572">
        <f t="shared" si="143"/>
        <v>336</v>
      </c>
      <c r="AF127" s="184">
        <f>AE127+AE128+AE129</f>
        <v>336</v>
      </c>
      <c r="AG127" s="185">
        <v>13.05</v>
      </c>
      <c r="AH127" s="185">
        <v>0.84</v>
      </c>
      <c r="AI127" s="574">
        <f t="shared" si="144"/>
        <v>10.08</v>
      </c>
      <c r="AJ127" s="575">
        <f t="shared" si="134"/>
        <v>15119.999999999996</v>
      </c>
      <c r="AK127" s="188">
        <v>0.75</v>
      </c>
      <c r="AL127" s="576">
        <f t="shared" si="145"/>
        <v>106.89655172413791</v>
      </c>
      <c r="AM127" s="719">
        <f t="shared" si="135"/>
        <v>1158.6206896551721</v>
      </c>
      <c r="AN127" s="191">
        <v>972</v>
      </c>
      <c r="AO127" s="578"/>
      <c r="AP127" s="578"/>
      <c r="AQ127" s="579">
        <f t="shared" si="146"/>
        <v>211.41</v>
      </c>
      <c r="AR127" s="193">
        <f>AQ127+AQ128+AQ129</f>
        <v>211.41</v>
      </c>
      <c r="AS127" s="581">
        <f t="shared" si="136"/>
        <v>0.83892857142857169</v>
      </c>
      <c r="AT127" s="582">
        <f t="shared" si="137"/>
        <v>0.62919642857142855</v>
      </c>
      <c r="AU127" s="196">
        <f>AR127/AF127</f>
        <v>0.62919642857142855</v>
      </c>
      <c r="AV127" s="595" t="s">
        <v>257</v>
      </c>
      <c r="AW127" s="191">
        <v>519</v>
      </c>
      <c r="AX127" s="805">
        <v>9</v>
      </c>
      <c r="AY127" s="246"/>
      <c r="AZ127" s="594"/>
      <c r="BA127" s="804"/>
      <c r="BB127" s="804"/>
      <c r="BC127" s="804"/>
      <c r="BD127" s="249"/>
      <c r="BE127" s="250"/>
      <c r="BF127" s="595"/>
      <c r="BG127" s="191"/>
      <c r="BH127" s="198"/>
      <c r="BI127" s="198"/>
      <c r="BJ127" s="198"/>
      <c r="BK127" s="587"/>
      <c r="BL127" s="205"/>
      <c r="BM127" s="206">
        <v>3</v>
      </c>
      <c r="BN127" s="207">
        <v>8.44</v>
      </c>
      <c r="BO127" s="208">
        <f>BP127-BQ127</f>
        <v>2435.399999999996</v>
      </c>
      <c r="BP127" s="209">
        <f>(((BR127+BR128+BR129))-(EQ127))</f>
        <v>15119.999999999996</v>
      </c>
      <c r="BQ127" s="209">
        <f>(BS127+BS128+BS129)</f>
        <v>12684.6</v>
      </c>
      <c r="BR127" s="210">
        <f t="shared" si="138"/>
        <v>15119.999999999996</v>
      </c>
      <c r="BS127" s="211">
        <f>AN127*AG127</f>
        <v>12684.6</v>
      </c>
      <c r="BT127" s="212" t="str">
        <f t="shared" si="140"/>
        <v>342775/342609 Denton</v>
      </c>
      <c r="BU127" s="213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J127" s="222"/>
      <c r="CK127" s="222"/>
      <c r="CL127" s="222"/>
      <c r="CM127" s="222"/>
      <c r="CN127" s="222"/>
      <c r="CO127" s="222"/>
      <c r="CP127" s="222"/>
      <c r="CQ127" s="222"/>
      <c r="CR127" s="222"/>
      <c r="CS127" s="222"/>
      <c r="CT127" s="222"/>
      <c r="CU127" s="222"/>
      <c r="CV127" s="222"/>
      <c r="CW127" s="222"/>
      <c r="CX127" s="222"/>
      <c r="CY127" s="222"/>
      <c r="CZ127" s="222"/>
      <c r="DA127" s="222"/>
      <c r="DB127" s="222"/>
      <c r="DC127" s="222"/>
      <c r="DD127" s="222"/>
      <c r="DE127" s="222"/>
      <c r="DF127" s="222"/>
      <c r="DG127" s="222"/>
      <c r="DH127" s="222"/>
      <c r="DI127" s="222"/>
      <c r="DJ127" s="222"/>
      <c r="DK127" s="222"/>
      <c r="DL127" s="222"/>
      <c r="DM127" s="222"/>
      <c r="DN127" s="222"/>
      <c r="DO127" s="222"/>
      <c r="DP127" s="222"/>
      <c r="DQ127" s="222"/>
      <c r="DR127" s="222"/>
      <c r="DS127" s="222"/>
      <c r="DT127" s="222"/>
      <c r="DU127" s="222"/>
      <c r="DV127" s="222"/>
      <c r="DW127" s="222"/>
      <c r="DX127" s="222"/>
      <c r="DY127" s="222"/>
      <c r="DZ127" s="222"/>
      <c r="EA127" s="222"/>
      <c r="EB127" s="222"/>
      <c r="EC127" s="223"/>
      <c r="ED127" s="223"/>
      <c r="EE127" s="646"/>
      <c r="EF127" s="670"/>
      <c r="EG127" s="670"/>
      <c r="EH127" s="670"/>
      <c r="EI127" s="668"/>
      <c r="EJ127" s="668"/>
      <c r="EK127" s="668"/>
      <c r="EL127" s="668"/>
      <c r="EM127" s="670"/>
      <c r="EN127" s="118"/>
      <c r="EO127" s="118"/>
      <c r="EP127" s="227">
        <f>AF127*60</f>
        <v>20160</v>
      </c>
      <c r="EQ127" s="228">
        <v>0</v>
      </c>
      <c r="ER127" s="229" t="str">
        <f>B127</f>
        <v>L-32</v>
      </c>
      <c r="ES127" s="160" t="str">
        <f t="shared" si="147"/>
        <v>Hema</v>
      </c>
      <c r="ET127" s="160" t="str">
        <f t="shared" si="141"/>
        <v>342775/342609 Denton</v>
      </c>
      <c r="EU127" s="162">
        <v>0</v>
      </c>
      <c r="EV127" s="162">
        <v>0</v>
      </c>
      <c r="EW127" s="230">
        <f>(BO127/EX127)/60</f>
        <v>1.3093548387096754</v>
      </c>
      <c r="EX127" s="231">
        <f>L127+M127</f>
        <v>31</v>
      </c>
      <c r="EY127" s="599">
        <f>EX127*EW127</f>
        <v>40.589999999999939</v>
      </c>
    </row>
    <row r="128" spans="1:155" s="234" customFormat="1" ht="27" hidden="1" customHeight="1" x14ac:dyDescent="0.6">
      <c r="A128" s="590"/>
      <c r="B128" s="236" t="s">
        <v>255</v>
      </c>
      <c r="C128" s="411"/>
      <c r="D128" s="170"/>
      <c r="E128" s="324"/>
      <c r="F128" s="718"/>
      <c r="G128" s="173"/>
      <c r="H128" s="567">
        <v>8</v>
      </c>
      <c r="I128" s="175"/>
      <c r="J128" s="176"/>
      <c r="K128" s="176"/>
      <c r="L128" s="176"/>
      <c r="M128" s="176"/>
      <c r="N128" s="177" t="str">
        <f t="shared" si="131"/>
        <v/>
      </c>
      <c r="O128" s="237"/>
      <c r="P128" s="179" t="str">
        <f t="shared" si="132"/>
        <v/>
      </c>
      <c r="Q128" s="180"/>
      <c r="R128" s="180">
        <v>1</v>
      </c>
      <c r="S128" s="180"/>
      <c r="T128" s="180">
        <v>30</v>
      </c>
      <c r="U128" s="180"/>
      <c r="V128" s="180"/>
      <c r="W128" s="180"/>
      <c r="X128" s="180"/>
      <c r="Y128" s="180"/>
      <c r="Z128" s="180"/>
      <c r="AA128" s="180"/>
      <c r="AB128" s="180"/>
      <c r="AC128" s="238"/>
      <c r="AD128" s="591" t="str">
        <f t="shared" si="142"/>
        <v/>
      </c>
      <c r="AE128" s="591">
        <f t="shared" si="143"/>
        <v>0</v>
      </c>
      <c r="AF128" s="240"/>
      <c r="AG128" s="185"/>
      <c r="AH128" s="185"/>
      <c r="AI128" s="574">
        <f t="shared" si="144"/>
        <v>0</v>
      </c>
      <c r="AJ128" s="575" t="str">
        <f t="shared" si="134"/>
        <v/>
      </c>
      <c r="AK128" s="188"/>
      <c r="AL128" s="576" t="str">
        <f t="shared" si="145"/>
        <v/>
      </c>
      <c r="AM128" s="719" t="str">
        <f t="shared" si="135"/>
        <v/>
      </c>
      <c r="AN128" s="191"/>
      <c r="AO128" s="600"/>
      <c r="AP128" s="600"/>
      <c r="AQ128" s="636">
        <f t="shared" si="146"/>
        <v>0</v>
      </c>
      <c r="AR128" s="244"/>
      <c r="AS128" s="581" t="str">
        <f t="shared" si="136"/>
        <v/>
      </c>
      <c r="AT128" s="582" t="str">
        <f t="shared" si="137"/>
        <v/>
      </c>
      <c r="AU128" s="245"/>
      <c r="AV128" s="595" t="s">
        <v>257</v>
      </c>
      <c r="AW128" s="191"/>
      <c r="AX128" s="805"/>
      <c r="AY128" s="246"/>
      <c r="AZ128" s="594"/>
      <c r="BA128" s="804"/>
      <c r="BB128" s="804"/>
      <c r="BC128" s="804"/>
      <c r="BD128" s="249"/>
      <c r="BE128" s="250"/>
      <c r="BF128" s="595"/>
      <c r="BG128" s="191"/>
      <c r="BH128" s="198"/>
      <c r="BI128" s="198"/>
      <c r="BJ128" s="198"/>
      <c r="BK128" s="587"/>
      <c r="BL128" s="655"/>
      <c r="BM128" s="252"/>
      <c r="BN128" s="253"/>
      <c r="BO128" s="254"/>
      <c r="BP128" s="602"/>
      <c r="BQ128" s="602"/>
      <c r="BR128" s="210" t="b">
        <f t="shared" si="138"/>
        <v>0</v>
      </c>
      <c r="BS128" s="211">
        <f>AN128*AG128</f>
        <v>0</v>
      </c>
      <c r="BT128" s="212" t="str">
        <f t="shared" si="140"/>
        <v/>
      </c>
      <c r="BU128" s="213"/>
      <c r="BV128" s="213"/>
      <c r="BW128" s="213"/>
      <c r="BX128" s="213"/>
      <c r="BY128" s="213"/>
      <c r="BZ128" s="213"/>
      <c r="CA128" s="213"/>
      <c r="CB128" s="213"/>
      <c r="CC128" s="213"/>
      <c r="CD128" s="213"/>
      <c r="CE128" s="213"/>
      <c r="CF128" s="213"/>
      <c r="CG128" s="213"/>
      <c r="CH128" s="213"/>
      <c r="CI128" s="213"/>
      <c r="CJ128" s="213"/>
      <c r="CK128" s="213"/>
      <c r="CL128" s="213"/>
      <c r="CM128" s="213"/>
      <c r="CN128" s="213"/>
      <c r="CO128" s="213"/>
      <c r="CP128" s="213"/>
      <c r="CQ128" s="213"/>
      <c r="CR128" s="213"/>
      <c r="CS128" s="213"/>
      <c r="CT128" s="213"/>
      <c r="CU128" s="213"/>
      <c r="CV128" s="213"/>
      <c r="CW128" s="213"/>
      <c r="CX128" s="213"/>
      <c r="CY128" s="213"/>
      <c r="CZ128" s="213"/>
      <c r="DA128" s="213"/>
      <c r="DB128" s="213"/>
      <c r="DC128" s="213"/>
      <c r="DD128" s="213"/>
      <c r="DE128" s="213"/>
      <c r="DF128" s="213"/>
      <c r="DG128" s="213"/>
      <c r="DH128" s="213"/>
      <c r="DI128" s="213"/>
      <c r="DJ128" s="213"/>
      <c r="DK128" s="213"/>
      <c r="DL128" s="213"/>
      <c r="DM128" s="213"/>
      <c r="DN128" s="213"/>
      <c r="DO128" s="213"/>
      <c r="DP128" s="213"/>
      <c r="DQ128" s="213"/>
      <c r="DR128" s="213"/>
      <c r="DS128" s="213"/>
      <c r="DT128" s="213"/>
      <c r="DU128" s="213"/>
      <c r="DV128" s="213"/>
      <c r="DW128" s="213"/>
      <c r="DX128" s="213"/>
      <c r="DY128" s="213"/>
      <c r="DZ128" s="213"/>
      <c r="EA128" s="213"/>
      <c r="EB128" s="213"/>
      <c r="EC128" s="684"/>
      <c r="ED128" s="684"/>
      <c r="EE128" s="656"/>
      <c r="EF128" s="684"/>
      <c r="EG128" s="223"/>
      <c r="EH128" s="223"/>
      <c r="EI128" s="222"/>
      <c r="EJ128" s="222"/>
      <c r="EK128" s="222"/>
      <c r="EL128" s="222"/>
      <c r="EM128" s="223"/>
      <c r="EN128" s="119"/>
      <c r="EO128" s="406"/>
      <c r="EP128" s="649"/>
      <c r="EQ128" s="650"/>
      <c r="ER128" s="396"/>
      <c r="ES128" s="407">
        <f t="shared" si="147"/>
        <v>0</v>
      </c>
      <c r="ET128" s="407">
        <f t="shared" si="141"/>
        <v>0</v>
      </c>
      <c r="EU128" s="408">
        <v>0</v>
      </c>
      <c r="EV128" s="408">
        <v>0</v>
      </c>
      <c r="EW128" s="651"/>
      <c r="EX128" s="652"/>
      <c r="EY128" s="653"/>
    </row>
    <row r="129" spans="1:155" s="234" customFormat="1" ht="27" hidden="1" customHeight="1" x14ac:dyDescent="0.6">
      <c r="A129" s="590"/>
      <c r="B129" s="289" t="s">
        <v>255</v>
      </c>
      <c r="C129" s="411"/>
      <c r="D129" s="170"/>
      <c r="E129" s="324"/>
      <c r="F129" s="718"/>
      <c r="G129" s="173"/>
      <c r="H129" s="174">
        <v>8</v>
      </c>
      <c r="I129" s="175"/>
      <c r="J129" s="176"/>
      <c r="K129" s="176"/>
      <c r="L129" s="176"/>
      <c r="M129" s="176"/>
      <c r="N129" s="177" t="str">
        <f t="shared" si="131"/>
        <v/>
      </c>
      <c r="O129" s="290"/>
      <c r="P129" s="179" t="str">
        <f t="shared" si="132"/>
        <v/>
      </c>
      <c r="Q129" s="291"/>
      <c r="R129" s="291">
        <f t="shared" ref="R129:AB129" si="150">IF($Q$7&gt;0,(Q127-Q128))</f>
        <v>31</v>
      </c>
      <c r="S129" s="291">
        <f t="shared" si="150"/>
        <v>30</v>
      </c>
      <c r="T129" s="291">
        <f t="shared" si="150"/>
        <v>30</v>
      </c>
      <c r="U129" s="291">
        <f t="shared" si="150"/>
        <v>0</v>
      </c>
      <c r="V129" s="291">
        <f t="shared" si="150"/>
        <v>0</v>
      </c>
      <c r="W129" s="291">
        <f t="shared" si="150"/>
        <v>0</v>
      </c>
      <c r="X129" s="291">
        <f t="shared" si="150"/>
        <v>0</v>
      </c>
      <c r="Y129" s="291">
        <f t="shared" si="150"/>
        <v>0</v>
      </c>
      <c r="Z129" s="291">
        <f t="shared" si="150"/>
        <v>0</v>
      </c>
      <c r="AA129" s="291">
        <f t="shared" si="150"/>
        <v>0</v>
      </c>
      <c r="AB129" s="291">
        <f t="shared" si="150"/>
        <v>0</v>
      </c>
      <c r="AC129" s="292"/>
      <c r="AD129" s="591" t="str">
        <f t="shared" si="142"/>
        <v/>
      </c>
      <c r="AE129" s="591">
        <f t="shared" si="143"/>
        <v>0</v>
      </c>
      <c r="AF129" s="293"/>
      <c r="AG129" s="185"/>
      <c r="AH129" s="185"/>
      <c r="AI129" s="574">
        <f t="shared" si="144"/>
        <v>0</v>
      </c>
      <c r="AJ129" s="575" t="str">
        <f t="shared" si="134"/>
        <v/>
      </c>
      <c r="AK129" s="188"/>
      <c r="AL129" s="576" t="str">
        <f t="shared" si="145"/>
        <v/>
      </c>
      <c r="AM129" s="719" t="str">
        <f t="shared" si="135"/>
        <v/>
      </c>
      <c r="AN129" s="191"/>
      <c r="AO129" s="600"/>
      <c r="AP129" s="600"/>
      <c r="AQ129" s="636">
        <f t="shared" si="146"/>
        <v>0</v>
      </c>
      <c r="AR129" s="294"/>
      <c r="AS129" s="581" t="str">
        <f t="shared" si="136"/>
        <v/>
      </c>
      <c r="AT129" s="582" t="str">
        <f t="shared" si="137"/>
        <v/>
      </c>
      <c r="AU129" s="297"/>
      <c r="AV129" s="595" t="s">
        <v>257</v>
      </c>
      <c r="AW129" s="191"/>
      <c r="AX129" s="805"/>
      <c r="AY129" s="246"/>
      <c r="AZ129" s="594"/>
      <c r="BA129" s="804"/>
      <c r="BB129" s="804"/>
      <c r="BC129" s="804"/>
      <c r="BD129" s="249"/>
      <c r="BE129" s="250"/>
      <c r="BF129" s="595"/>
      <c r="BG129" s="191"/>
      <c r="BH129" s="198"/>
      <c r="BI129" s="198"/>
      <c r="BJ129" s="198"/>
      <c r="BK129" s="587"/>
      <c r="BL129" s="655"/>
      <c r="BM129" s="298"/>
      <c r="BN129" s="299"/>
      <c r="BO129" s="300"/>
      <c r="BP129" s="658"/>
      <c r="BQ129" s="658"/>
      <c r="BR129" s="210" t="b">
        <f t="shared" si="138"/>
        <v>0</v>
      </c>
      <c r="BS129" s="211">
        <f t="shared" si="139"/>
        <v>0</v>
      </c>
      <c r="BT129" s="212" t="str">
        <f t="shared" si="140"/>
        <v/>
      </c>
      <c r="BU129" s="213"/>
      <c r="BV129" s="213"/>
      <c r="BW129" s="213"/>
      <c r="BX129" s="213"/>
      <c r="BY129" s="213"/>
      <c r="BZ129" s="213"/>
      <c r="CA129" s="213"/>
      <c r="CB129" s="213"/>
      <c r="CC129" s="213"/>
      <c r="CD129" s="213"/>
      <c r="CE129" s="213"/>
      <c r="CF129" s="213"/>
      <c r="CG129" s="213"/>
      <c r="CH129" s="213"/>
      <c r="CI129" s="213"/>
      <c r="CJ129" s="213"/>
      <c r="CK129" s="213"/>
      <c r="CL129" s="213"/>
      <c r="CM129" s="213"/>
      <c r="CN129" s="213"/>
      <c r="CO129" s="213"/>
      <c r="CP129" s="213"/>
      <c r="CQ129" s="213"/>
      <c r="CR129" s="213"/>
      <c r="CS129" s="213"/>
      <c r="CT129" s="213"/>
      <c r="CU129" s="213"/>
      <c r="CV129" s="213"/>
      <c r="CW129" s="213"/>
      <c r="CX129" s="213"/>
      <c r="CY129" s="213"/>
      <c r="CZ129" s="213"/>
      <c r="DA129" s="213"/>
      <c r="DB129" s="213"/>
      <c r="DC129" s="213"/>
      <c r="DD129" s="213"/>
      <c r="DE129" s="213"/>
      <c r="DF129" s="213"/>
      <c r="DG129" s="213"/>
      <c r="DH129" s="213"/>
      <c r="DI129" s="213"/>
      <c r="DJ129" s="213"/>
      <c r="DK129" s="213"/>
      <c r="DL129" s="213"/>
      <c r="DM129" s="213"/>
      <c r="DN129" s="213"/>
      <c r="DO129" s="213"/>
      <c r="DP129" s="213"/>
      <c r="DQ129" s="213"/>
      <c r="DR129" s="213"/>
      <c r="DS129" s="213"/>
      <c r="DT129" s="213"/>
      <c r="DU129" s="213"/>
      <c r="DV129" s="213"/>
      <c r="DW129" s="213"/>
      <c r="DX129" s="213"/>
      <c r="DY129" s="213"/>
      <c r="DZ129" s="213"/>
      <c r="EA129" s="213"/>
      <c r="EB129" s="213"/>
      <c r="EC129" s="684"/>
      <c r="ED129" s="684"/>
      <c r="EE129" s="656"/>
      <c r="EF129" s="684"/>
      <c r="EG129" s="223"/>
      <c r="EH129" s="223"/>
      <c r="EI129" s="222"/>
      <c r="EJ129" s="222"/>
      <c r="EK129" s="222"/>
      <c r="EL129" s="222"/>
      <c r="EM129" s="223"/>
      <c r="EN129" s="119"/>
      <c r="EO129" s="406"/>
      <c r="EP129" s="659"/>
      <c r="EQ129" s="660"/>
      <c r="ER129" s="396"/>
      <c r="ES129" s="407">
        <f t="shared" si="147"/>
        <v>0</v>
      </c>
      <c r="ET129" s="407">
        <f t="shared" si="141"/>
        <v>0</v>
      </c>
      <c r="EU129" s="408">
        <v>0</v>
      </c>
      <c r="EV129" s="408">
        <v>0</v>
      </c>
      <c r="EW129" s="661"/>
      <c r="EX129" s="662"/>
      <c r="EY129" s="663"/>
    </row>
    <row r="130" spans="1:155" s="234" customFormat="1" ht="27.9" customHeight="1" x14ac:dyDescent="0.6">
      <c r="A130" s="590"/>
      <c r="B130" s="168" t="s">
        <v>258</v>
      </c>
      <c r="C130" s="169" t="s">
        <v>116</v>
      </c>
      <c r="D130" s="170">
        <v>4170005084</v>
      </c>
      <c r="E130" s="324" t="s">
        <v>259</v>
      </c>
      <c r="F130" s="718" t="s">
        <v>152</v>
      </c>
      <c r="G130" s="173">
        <v>44194</v>
      </c>
      <c r="H130" s="174">
        <v>8</v>
      </c>
      <c r="I130" s="568">
        <f>+O130</f>
        <v>11</v>
      </c>
      <c r="J130" s="176">
        <v>18</v>
      </c>
      <c r="K130" s="176">
        <v>1</v>
      </c>
      <c r="L130" s="176">
        <v>16</v>
      </c>
      <c r="M130" s="176">
        <v>2</v>
      </c>
      <c r="N130" s="177">
        <f t="shared" si="131"/>
        <v>16.836243386243385</v>
      </c>
      <c r="O130" s="178">
        <f>AC130/(L130+M130)</f>
        <v>11</v>
      </c>
      <c r="P130" s="179">
        <f t="shared" si="132"/>
        <v>6.212433862433862</v>
      </c>
      <c r="Q130" s="180">
        <f>L130+M130</f>
        <v>18</v>
      </c>
      <c r="R130" s="180">
        <f t="shared" ref="R130:AB130" si="151">R132</f>
        <v>18</v>
      </c>
      <c r="S130" s="180">
        <f t="shared" si="151"/>
        <v>18</v>
      </c>
      <c r="T130" s="181">
        <f t="shared" si="151"/>
        <v>18</v>
      </c>
      <c r="U130" s="180">
        <f t="shared" si="151"/>
        <v>0</v>
      </c>
      <c r="V130" s="181">
        <f t="shared" si="151"/>
        <v>0</v>
      </c>
      <c r="W130" s="180">
        <f t="shared" si="151"/>
        <v>0</v>
      </c>
      <c r="X130" s="180">
        <f>X132</f>
        <v>0</v>
      </c>
      <c r="Y130" s="180">
        <f t="shared" si="151"/>
        <v>0</v>
      </c>
      <c r="Z130" s="180">
        <f t="shared" si="151"/>
        <v>0</v>
      </c>
      <c r="AA130" s="180">
        <f t="shared" si="151"/>
        <v>0</v>
      </c>
      <c r="AB130" s="180">
        <f t="shared" si="151"/>
        <v>0</v>
      </c>
      <c r="AC130" s="423">
        <f>IF(E130="","",(Q130*8)+($Q$5-8)*Q130+($R$5-$Q$5)*R130+($S$5-$R$5)*S130+($T$5-$S$5)*T130+($U$5-$T$5)*U130+($V$5-$U$5)*V130+($W$5-$V$5)*W130+($X$5-$W$5)*X130+($Y$5-$X$5)*Y130+($Z$5-$Y$5)*Z130+($AA$5-$Z$5)*AA130+($AB$5-$AA$5)*AB130)-'[1]Short Leave'!S36</f>
        <v>198</v>
      </c>
      <c r="AD130" s="572">
        <f t="shared" si="142"/>
        <v>198</v>
      </c>
      <c r="AE130" s="572">
        <f t="shared" si="143"/>
        <v>198</v>
      </c>
      <c r="AF130" s="184">
        <f>AE130+AE131+AE132</f>
        <v>198</v>
      </c>
      <c r="AG130" s="185">
        <v>4.5999999999999996</v>
      </c>
      <c r="AH130" s="359">
        <v>0.33</v>
      </c>
      <c r="AI130" s="574">
        <f t="shared" si="144"/>
        <v>3.96</v>
      </c>
      <c r="AJ130" s="575">
        <f t="shared" si="134"/>
        <v>8316</v>
      </c>
      <c r="AK130" s="188">
        <v>0.7</v>
      </c>
      <c r="AL130" s="576">
        <f t="shared" si="145"/>
        <v>164.34782608695653</v>
      </c>
      <c r="AM130" s="719">
        <f t="shared" si="135"/>
        <v>1807.8260869565217</v>
      </c>
      <c r="AN130" s="191">
        <v>1021</v>
      </c>
      <c r="AO130" s="578"/>
      <c r="AP130" s="578"/>
      <c r="AQ130" s="579">
        <f t="shared" si="146"/>
        <v>78.276666666666657</v>
      </c>
      <c r="AR130" s="193">
        <f>AQ130+AQ131+AQ132</f>
        <v>78.276666666666657</v>
      </c>
      <c r="AS130" s="581">
        <f t="shared" si="136"/>
        <v>0.56476671476671481</v>
      </c>
      <c r="AT130" s="582">
        <f t="shared" si="137"/>
        <v>0.39533670033670026</v>
      </c>
      <c r="AU130" s="196">
        <f>AR130/AF130</f>
        <v>0.39533670033670026</v>
      </c>
      <c r="AV130" s="197" t="s">
        <v>260</v>
      </c>
      <c r="AW130" s="191">
        <v>2767</v>
      </c>
      <c r="AX130" s="198">
        <v>4</v>
      </c>
      <c r="AY130" s="246"/>
      <c r="AZ130" s="594"/>
      <c r="BA130" s="804"/>
      <c r="BB130" s="804"/>
      <c r="BC130" s="804"/>
      <c r="BD130" s="249"/>
      <c r="BE130" s="250"/>
      <c r="BF130" s="595"/>
      <c r="BG130" s="191"/>
      <c r="BH130" s="198"/>
      <c r="BI130" s="198"/>
      <c r="BJ130" s="198"/>
      <c r="BK130" s="204"/>
      <c r="BL130" s="205"/>
      <c r="BM130" s="206">
        <v>1</v>
      </c>
      <c r="BN130" s="207">
        <v>7.54</v>
      </c>
      <c r="BO130" s="208">
        <f>BP130-BQ130</f>
        <v>3619.4000000000005</v>
      </c>
      <c r="BP130" s="209">
        <f>(((BR130+BR131+BR132))-(EQ130))</f>
        <v>8316</v>
      </c>
      <c r="BQ130" s="209">
        <f>(BS130+BS131+BS132)</f>
        <v>4696.5999999999995</v>
      </c>
      <c r="BR130" s="210">
        <f t="shared" si="138"/>
        <v>8316</v>
      </c>
      <c r="BS130" s="211">
        <f t="shared" si="139"/>
        <v>4696.5999999999995</v>
      </c>
      <c r="BT130" s="212" t="str">
        <f t="shared" si="140"/>
        <v>308658 Table Tee</v>
      </c>
      <c r="BU130" s="213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J130" s="222"/>
      <c r="CK130" s="222"/>
      <c r="CL130" s="222"/>
      <c r="CM130" s="222"/>
      <c r="CN130" s="222"/>
      <c r="CO130" s="222"/>
      <c r="CP130" s="222"/>
      <c r="CQ130" s="222"/>
      <c r="CR130" s="222"/>
      <c r="CS130" s="222"/>
      <c r="CT130" s="222"/>
      <c r="CU130" s="222"/>
      <c r="CV130" s="222"/>
      <c r="CW130" s="222"/>
      <c r="CX130" s="222"/>
      <c r="CY130" s="222"/>
      <c r="CZ130" s="222"/>
      <c r="DA130" s="222"/>
      <c r="DB130" s="222"/>
      <c r="DC130" s="222"/>
      <c r="DD130" s="222"/>
      <c r="DE130" s="222"/>
      <c r="DF130" s="222"/>
      <c r="DG130" s="222"/>
      <c r="DH130" s="222"/>
      <c r="DI130" s="222"/>
      <c r="DJ130" s="222"/>
      <c r="DK130" s="222"/>
      <c r="DL130" s="222"/>
      <c r="DM130" s="222"/>
      <c r="DN130" s="222"/>
      <c r="DO130" s="222"/>
      <c r="DP130" s="222"/>
      <c r="DQ130" s="222"/>
      <c r="DR130" s="222"/>
      <c r="DS130" s="222"/>
      <c r="DT130" s="222"/>
      <c r="DU130" s="222"/>
      <c r="DV130" s="222"/>
      <c r="DW130" s="222"/>
      <c r="DX130" s="222"/>
      <c r="DY130" s="222"/>
      <c r="DZ130" s="222"/>
      <c r="EA130" s="222"/>
      <c r="EB130" s="222"/>
      <c r="EC130" s="223"/>
      <c r="ED130" s="223"/>
      <c r="EE130" s="646"/>
      <c r="EF130" s="670"/>
      <c r="EG130" s="670"/>
      <c r="EH130" s="670"/>
      <c r="EI130" s="668"/>
      <c r="EJ130" s="668"/>
      <c r="EK130" s="668"/>
      <c r="EL130" s="668"/>
      <c r="EM130" s="670"/>
      <c r="EN130" s="118"/>
      <c r="EO130" s="118"/>
      <c r="EP130" s="227">
        <f>AF130*60</f>
        <v>11880</v>
      </c>
      <c r="EQ130" s="228">
        <v>0</v>
      </c>
      <c r="ER130" s="229" t="str">
        <f>B130</f>
        <v>L-33</v>
      </c>
      <c r="ES130" s="160" t="str">
        <f t="shared" si="147"/>
        <v>Hema</v>
      </c>
      <c r="ET130" s="160" t="str">
        <f t="shared" si="141"/>
        <v>308658 Table Tee</v>
      </c>
      <c r="EU130" s="162">
        <v>0</v>
      </c>
      <c r="EV130" s="162">
        <v>0</v>
      </c>
      <c r="EW130" s="230">
        <f>(BO130/EX130)/60</f>
        <v>3.3512962962962969</v>
      </c>
      <c r="EX130" s="231">
        <f>L130+M130</f>
        <v>18</v>
      </c>
      <c r="EY130" s="599">
        <f>EX130*EW130</f>
        <v>60.323333333333345</v>
      </c>
    </row>
    <row r="131" spans="1:155" s="288" customFormat="1" ht="27" hidden="1" customHeight="1" x14ac:dyDescent="0.55000000000000004">
      <c r="A131" s="590"/>
      <c r="B131" s="236" t="s">
        <v>258</v>
      </c>
      <c r="C131" s="169"/>
      <c r="D131" s="170"/>
      <c r="E131" s="324"/>
      <c r="F131" s="718"/>
      <c r="G131" s="173"/>
      <c r="H131" s="174">
        <v>8</v>
      </c>
      <c r="I131" s="568"/>
      <c r="J131" s="176"/>
      <c r="K131" s="176"/>
      <c r="L131" s="176"/>
      <c r="M131" s="176"/>
      <c r="N131" s="177" t="str">
        <f t="shared" si="131"/>
        <v/>
      </c>
      <c r="O131" s="237"/>
      <c r="P131" s="179" t="str">
        <f t="shared" si="132"/>
        <v/>
      </c>
      <c r="Q131" s="180"/>
      <c r="R131" s="180"/>
      <c r="S131" s="180"/>
      <c r="T131" s="180">
        <v>18</v>
      </c>
      <c r="U131" s="180"/>
      <c r="V131" s="180"/>
      <c r="W131" s="180"/>
      <c r="X131" s="180"/>
      <c r="Y131" s="180"/>
      <c r="Z131" s="180"/>
      <c r="AA131" s="180"/>
      <c r="AB131" s="180"/>
      <c r="AC131" s="424"/>
      <c r="AD131" s="591" t="str">
        <f t="shared" si="142"/>
        <v/>
      </c>
      <c r="AE131" s="591">
        <f t="shared" si="143"/>
        <v>0</v>
      </c>
      <c r="AF131" s="240"/>
      <c r="AG131" s="185"/>
      <c r="AH131" s="359"/>
      <c r="AI131" s="574">
        <f t="shared" si="144"/>
        <v>0</v>
      </c>
      <c r="AJ131" s="575" t="str">
        <f t="shared" si="134"/>
        <v/>
      </c>
      <c r="AK131" s="188"/>
      <c r="AL131" s="576" t="str">
        <f t="shared" si="145"/>
        <v/>
      </c>
      <c r="AM131" s="719" t="str">
        <f t="shared" si="135"/>
        <v/>
      </c>
      <c r="AN131" s="191"/>
      <c r="AO131" s="578"/>
      <c r="AP131" s="578"/>
      <c r="AQ131" s="636">
        <f t="shared" si="146"/>
        <v>0</v>
      </c>
      <c r="AR131" s="244"/>
      <c r="AS131" s="581" t="str">
        <f t="shared" si="136"/>
        <v/>
      </c>
      <c r="AT131" s="582" t="str">
        <f t="shared" si="137"/>
        <v/>
      </c>
      <c r="AU131" s="245"/>
      <c r="AV131" s="197" t="s">
        <v>260</v>
      </c>
      <c r="AW131" s="191"/>
      <c r="AX131" s="198"/>
      <c r="AY131" s="246"/>
      <c r="AZ131" s="594"/>
      <c r="BA131" s="804"/>
      <c r="BB131" s="804"/>
      <c r="BC131" s="804"/>
      <c r="BD131" s="249"/>
      <c r="BE131" s="250"/>
      <c r="BF131" s="595"/>
      <c r="BG131" s="191"/>
      <c r="BH131" s="198"/>
      <c r="BI131" s="198"/>
      <c r="BJ131" s="198"/>
      <c r="BK131" s="587"/>
      <c r="BL131" s="422"/>
      <c r="BM131" s="252"/>
      <c r="BN131" s="253"/>
      <c r="BO131" s="254"/>
      <c r="BP131" s="255"/>
      <c r="BQ131" s="255"/>
      <c r="BR131" s="256" t="b">
        <f t="shared" si="138"/>
        <v>0</v>
      </c>
      <c r="BS131" s="257">
        <f t="shared" si="139"/>
        <v>0</v>
      </c>
      <c r="BT131" s="258" t="str">
        <f t="shared" si="140"/>
        <v/>
      </c>
      <c r="BU131" s="259"/>
      <c r="BV131" s="259"/>
      <c r="BW131" s="259"/>
      <c r="BX131" s="259"/>
      <c r="BY131" s="259"/>
      <c r="BZ131" s="259"/>
      <c r="CA131" s="259"/>
      <c r="CB131" s="259"/>
      <c r="CC131" s="259"/>
      <c r="CD131" s="259"/>
      <c r="CE131" s="259"/>
      <c r="CF131" s="259"/>
      <c r="CG131" s="259"/>
      <c r="CH131" s="259"/>
      <c r="CI131" s="259"/>
      <c r="CJ131" s="259"/>
      <c r="CK131" s="259"/>
      <c r="CL131" s="259"/>
      <c r="CM131" s="259"/>
      <c r="CN131" s="259"/>
      <c r="CO131" s="259"/>
      <c r="CP131" s="259"/>
      <c r="CQ131" s="259"/>
      <c r="CR131" s="259"/>
      <c r="CS131" s="259"/>
      <c r="CT131" s="259"/>
      <c r="CU131" s="259"/>
      <c r="CV131" s="259"/>
      <c r="CW131" s="259"/>
      <c r="CX131" s="259"/>
      <c r="CY131" s="259"/>
      <c r="CZ131" s="259"/>
      <c r="DA131" s="259"/>
      <c r="DB131" s="259"/>
      <c r="DC131" s="259"/>
      <c r="DD131" s="259"/>
      <c r="DE131" s="259"/>
      <c r="DF131" s="259"/>
      <c r="DG131" s="259"/>
      <c r="DH131" s="259"/>
      <c r="DI131" s="259"/>
      <c r="DJ131" s="259"/>
      <c r="DK131" s="259"/>
      <c r="DL131" s="259"/>
      <c r="DM131" s="259"/>
      <c r="DN131" s="259"/>
      <c r="DO131" s="259"/>
      <c r="DP131" s="259"/>
      <c r="DQ131" s="259"/>
      <c r="DR131" s="259"/>
      <c r="DS131" s="259"/>
      <c r="DT131" s="259"/>
      <c r="DU131" s="259"/>
      <c r="DV131" s="259"/>
      <c r="DW131" s="259"/>
      <c r="DX131" s="259"/>
      <c r="DY131" s="259"/>
      <c r="DZ131" s="259"/>
      <c r="EA131" s="259"/>
      <c r="EB131" s="259"/>
      <c r="EE131" s="674"/>
      <c r="EG131" s="223"/>
      <c r="EH131" s="223"/>
      <c r="EI131" s="222"/>
      <c r="EJ131" s="222"/>
      <c r="EK131" s="222"/>
      <c r="EL131" s="222"/>
      <c r="EM131" s="223"/>
      <c r="EN131" s="316"/>
      <c r="EO131" s="316"/>
      <c r="EP131" s="352"/>
      <c r="EQ131" s="353"/>
      <c r="ER131" s="311"/>
      <c r="ES131" s="319">
        <f t="shared" si="147"/>
        <v>0</v>
      </c>
      <c r="ET131" s="319">
        <f t="shared" si="141"/>
        <v>0</v>
      </c>
      <c r="EU131" s="320">
        <v>0</v>
      </c>
      <c r="EV131" s="320">
        <v>0</v>
      </c>
      <c r="EW131" s="354"/>
      <c r="EX131" s="355"/>
      <c r="EY131" s="625"/>
    </row>
    <row r="132" spans="1:155" s="288" customFormat="1" ht="27" hidden="1" customHeight="1" x14ac:dyDescent="0.55000000000000004">
      <c r="A132" s="590"/>
      <c r="B132" s="289" t="s">
        <v>258</v>
      </c>
      <c r="C132" s="169"/>
      <c r="D132" s="170"/>
      <c r="E132" s="324"/>
      <c r="F132" s="718"/>
      <c r="G132" s="173"/>
      <c r="H132" s="174">
        <v>8</v>
      </c>
      <c r="I132" s="568"/>
      <c r="J132" s="176"/>
      <c r="K132" s="176"/>
      <c r="L132" s="176"/>
      <c r="M132" s="176"/>
      <c r="N132" s="177" t="str">
        <f t="shared" si="131"/>
        <v/>
      </c>
      <c r="O132" s="290"/>
      <c r="P132" s="179" t="str">
        <f t="shared" si="132"/>
        <v/>
      </c>
      <c r="Q132" s="291"/>
      <c r="R132" s="291">
        <f t="shared" ref="R132:AB132" si="152">IF($Q$7&gt;0,(Q130-Q131))</f>
        <v>18</v>
      </c>
      <c r="S132" s="291">
        <f>IF($Q$7&gt;0,(R130-R131))</f>
        <v>18</v>
      </c>
      <c r="T132" s="291">
        <f t="shared" si="152"/>
        <v>18</v>
      </c>
      <c r="U132" s="291">
        <f t="shared" si="152"/>
        <v>0</v>
      </c>
      <c r="V132" s="291">
        <f t="shared" si="152"/>
        <v>0</v>
      </c>
      <c r="W132" s="291">
        <f t="shared" si="152"/>
        <v>0</v>
      </c>
      <c r="X132" s="291">
        <f t="shared" si="152"/>
        <v>0</v>
      </c>
      <c r="Y132" s="291">
        <f t="shared" si="152"/>
        <v>0</v>
      </c>
      <c r="Z132" s="291">
        <f t="shared" si="152"/>
        <v>0</v>
      </c>
      <c r="AA132" s="291">
        <f t="shared" si="152"/>
        <v>0</v>
      </c>
      <c r="AB132" s="291">
        <f t="shared" si="152"/>
        <v>0</v>
      </c>
      <c r="AC132" s="426"/>
      <c r="AD132" s="591" t="str">
        <f t="shared" si="142"/>
        <v/>
      </c>
      <c r="AE132" s="591">
        <f t="shared" si="143"/>
        <v>0</v>
      </c>
      <c r="AF132" s="293"/>
      <c r="AG132" s="185"/>
      <c r="AH132" s="359"/>
      <c r="AI132" s="574">
        <f t="shared" si="144"/>
        <v>0</v>
      </c>
      <c r="AJ132" s="575" t="str">
        <f t="shared" si="134"/>
        <v/>
      </c>
      <c r="AK132" s="188"/>
      <c r="AL132" s="576" t="str">
        <f t="shared" si="145"/>
        <v/>
      </c>
      <c r="AM132" s="719" t="str">
        <f t="shared" si="135"/>
        <v/>
      </c>
      <c r="AN132" s="191"/>
      <c r="AO132" s="578"/>
      <c r="AP132" s="578"/>
      <c r="AQ132" s="636">
        <f t="shared" si="146"/>
        <v>0</v>
      </c>
      <c r="AR132" s="294"/>
      <c r="AS132" s="581" t="str">
        <f t="shared" si="136"/>
        <v/>
      </c>
      <c r="AT132" s="582" t="str">
        <f t="shared" si="137"/>
        <v/>
      </c>
      <c r="AU132" s="297"/>
      <c r="AV132" s="197" t="s">
        <v>260</v>
      </c>
      <c r="AW132" s="191"/>
      <c r="AX132" s="198"/>
      <c r="AY132" s="246"/>
      <c r="AZ132" s="594"/>
      <c r="BA132" s="804"/>
      <c r="BB132" s="804"/>
      <c r="BC132" s="804"/>
      <c r="BD132" s="249"/>
      <c r="BE132" s="250"/>
      <c r="BF132" s="595"/>
      <c r="BG132" s="191"/>
      <c r="BH132" s="198"/>
      <c r="BI132" s="198"/>
      <c r="BJ132" s="198"/>
      <c r="BK132" s="204"/>
      <c r="BL132" s="422"/>
      <c r="BM132" s="298"/>
      <c r="BN132" s="299"/>
      <c r="BO132" s="300"/>
      <c r="BP132" s="301"/>
      <c r="BQ132" s="301"/>
      <c r="BR132" s="256" t="b">
        <f t="shared" si="138"/>
        <v>0</v>
      </c>
      <c r="BS132" s="257">
        <f t="shared" si="139"/>
        <v>0</v>
      </c>
      <c r="BT132" s="258" t="str">
        <f t="shared" si="140"/>
        <v/>
      </c>
      <c r="BU132" s="259"/>
      <c r="BV132" s="259"/>
      <c r="BW132" s="259"/>
      <c r="BX132" s="259"/>
      <c r="BY132" s="259"/>
      <c r="BZ132" s="259"/>
      <c r="CA132" s="259"/>
      <c r="CB132" s="259"/>
      <c r="CC132" s="259"/>
      <c r="CD132" s="259"/>
      <c r="CE132" s="259"/>
      <c r="CF132" s="259"/>
      <c r="CG132" s="259"/>
      <c r="CH132" s="259"/>
      <c r="CI132" s="259"/>
      <c r="CJ132" s="259"/>
      <c r="CK132" s="259"/>
      <c r="CL132" s="259"/>
      <c r="CM132" s="259"/>
      <c r="CN132" s="259"/>
      <c r="CO132" s="259"/>
      <c r="CP132" s="259"/>
      <c r="CQ132" s="259"/>
      <c r="CR132" s="259"/>
      <c r="CS132" s="259"/>
      <c r="CT132" s="259"/>
      <c r="CU132" s="259"/>
      <c r="CV132" s="259"/>
      <c r="CW132" s="259"/>
      <c r="CX132" s="259"/>
      <c r="CY132" s="259"/>
      <c r="CZ132" s="259"/>
      <c r="DA132" s="259"/>
      <c r="DB132" s="259"/>
      <c r="DC132" s="259"/>
      <c r="DD132" s="259"/>
      <c r="DE132" s="259"/>
      <c r="DF132" s="259"/>
      <c r="DG132" s="259"/>
      <c r="DH132" s="259"/>
      <c r="DI132" s="259"/>
      <c r="DJ132" s="259"/>
      <c r="DK132" s="259"/>
      <c r="DL132" s="259"/>
      <c r="DM132" s="259"/>
      <c r="DN132" s="259"/>
      <c r="DO132" s="259"/>
      <c r="DP132" s="259"/>
      <c r="DQ132" s="259"/>
      <c r="DR132" s="259"/>
      <c r="DS132" s="259"/>
      <c r="DT132" s="259"/>
      <c r="DU132" s="259"/>
      <c r="DV132" s="259"/>
      <c r="DW132" s="259"/>
      <c r="DX132" s="259"/>
      <c r="DY132" s="259"/>
      <c r="DZ132" s="259"/>
      <c r="EA132" s="259"/>
      <c r="EB132" s="259"/>
      <c r="EE132" s="674"/>
      <c r="EG132" s="223"/>
      <c r="EH132" s="223"/>
      <c r="EI132" s="222"/>
      <c r="EJ132" s="222"/>
      <c r="EK132" s="222"/>
      <c r="EL132" s="222"/>
      <c r="EM132" s="223"/>
      <c r="EN132" s="316"/>
      <c r="EO132" s="316"/>
      <c r="EP132" s="317"/>
      <c r="EQ132" s="318"/>
      <c r="ER132" s="311"/>
      <c r="ES132" s="319">
        <f t="shared" si="147"/>
        <v>0</v>
      </c>
      <c r="ET132" s="319">
        <f t="shared" si="141"/>
        <v>0</v>
      </c>
      <c r="EU132" s="320">
        <v>0</v>
      </c>
      <c r="EV132" s="320">
        <v>0</v>
      </c>
      <c r="EW132" s="321"/>
      <c r="EX132" s="322"/>
      <c r="EY132" s="605"/>
    </row>
    <row r="133" spans="1:155" s="234" customFormat="1" ht="27.9" customHeight="1" x14ac:dyDescent="0.6">
      <c r="A133" s="590"/>
      <c r="B133" s="168" t="s">
        <v>261</v>
      </c>
      <c r="C133" s="411" t="s">
        <v>127</v>
      </c>
      <c r="D133" s="170">
        <v>4170005197</v>
      </c>
      <c r="E133" s="324" t="s">
        <v>262</v>
      </c>
      <c r="F133" s="718" t="s">
        <v>263</v>
      </c>
      <c r="G133" s="173">
        <v>44096</v>
      </c>
      <c r="H133" s="174">
        <v>8</v>
      </c>
      <c r="I133" s="568">
        <v>9.8369999999999997</v>
      </c>
      <c r="J133" s="176">
        <v>27</v>
      </c>
      <c r="K133" s="176">
        <v>2</v>
      </c>
      <c r="L133" s="176">
        <v>17</v>
      </c>
      <c r="M133" s="176">
        <v>3</v>
      </c>
      <c r="N133" s="177">
        <f t="shared" si="131"/>
        <v>3.6472870370370361</v>
      </c>
      <c r="O133" s="178">
        <f>AC133/(L133+M133)</f>
        <v>12.5625</v>
      </c>
      <c r="P133" s="179">
        <f t="shared" si="132"/>
        <v>9.8371759259259228</v>
      </c>
      <c r="Q133" s="180">
        <f>L133+M133</f>
        <v>20</v>
      </c>
      <c r="R133" s="180">
        <f t="shared" ref="R133:AB133" si="153">R135</f>
        <v>20</v>
      </c>
      <c r="S133" s="180">
        <f t="shared" si="153"/>
        <v>19</v>
      </c>
      <c r="T133" s="181">
        <f t="shared" si="153"/>
        <v>19</v>
      </c>
      <c r="U133" s="180">
        <f t="shared" si="153"/>
        <v>19</v>
      </c>
      <c r="V133" s="181">
        <f t="shared" si="153"/>
        <v>19</v>
      </c>
      <c r="W133" s="180">
        <f t="shared" si="153"/>
        <v>0</v>
      </c>
      <c r="X133" s="180">
        <f t="shared" si="153"/>
        <v>0</v>
      </c>
      <c r="Y133" s="180">
        <f t="shared" si="153"/>
        <v>0</v>
      </c>
      <c r="Z133" s="180">
        <f t="shared" si="153"/>
        <v>0</v>
      </c>
      <c r="AA133" s="180">
        <f t="shared" si="153"/>
        <v>0</v>
      </c>
      <c r="AB133" s="180">
        <f t="shared" si="153"/>
        <v>0</v>
      </c>
      <c r="AC133" s="182">
        <f>IF(E133="","",(Q133*8)+($Q$5-8)*Q133+($R$5-$Q$5)*R133+($S$5-$R$5)*S133+($T$5-$S$5)*T133+($U$5-$T$5)*U133+($V$5-$U$5)*V133+($W$5-$V$5)*W133+($X$5-$W$5)*X133+($Y$5-$X$5)*Y133+($Z$5-$Y$5)*Z133+($AA$5-$Z$5)*AA133+($AB$5-$AA$5)*AB133)-'[1]Short Leave'!S37</f>
        <v>251.25</v>
      </c>
      <c r="AD133" s="572">
        <f t="shared" si="142"/>
        <v>196.74</v>
      </c>
      <c r="AE133" s="572">
        <f t="shared" si="143"/>
        <v>196.74</v>
      </c>
      <c r="AF133" s="184">
        <f>AE133+AE134+AE135</f>
        <v>251.25</v>
      </c>
      <c r="AG133" s="185">
        <v>4.93</v>
      </c>
      <c r="AH133" s="185">
        <f>3.19/12</f>
        <v>0.26583333333333331</v>
      </c>
      <c r="AI133" s="574">
        <f t="shared" si="144"/>
        <v>3.1899999999999995</v>
      </c>
      <c r="AJ133" s="575">
        <f t="shared" si="134"/>
        <v>10623.960000000003</v>
      </c>
      <c r="AK133" s="188">
        <v>0.9</v>
      </c>
      <c r="AL133" s="576">
        <f t="shared" si="145"/>
        <v>219.06693711967552</v>
      </c>
      <c r="AM133" s="719">
        <f t="shared" si="135"/>
        <v>2154.9614604462481</v>
      </c>
      <c r="AN133" s="191">
        <v>2155</v>
      </c>
      <c r="AO133" s="578"/>
      <c r="AP133" s="578"/>
      <c r="AQ133" s="579">
        <f t="shared" si="146"/>
        <v>177.06916666666666</v>
      </c>
      <c r="AR133" s="193">
        <f>AQ133+AQ134+AQ135</f>
        <v>187.34</v>
      </c>
      <c r="AS133" s="581">
        <f t="shared" si="136"/>
        <v>1.000017884103479</v>
      </c>
      <c r="AT133" s="582">
        <f t="shared" si="137"/>
        <v>0.90001609569313135</v>
      </c>
      <c r="AU133" s="196">
        <f>AR133/AF133</f>
        <v>0.74563184079601996</v>
      </c>
      <c r="AV133" s="595" t="s">
        <v>257</v>
      </c>
      <c r="AW133" s="191">
        <v>799</v>
      </c>
      <c r="AX133" s="717" t="s">
        <v>131</v>
      </c>
      <c r="AY133" s="246"/>
      <c r="AZ133" s="594"/>
      <c r="BA133" s="804"/>
      <c r="BB133" s="804"/>
      <c r="BC133" s="804"/>
      <c r="BD133" s="249"/>
      <c r="BE133" s="250"/>
      <c r="BF133" s="595"/>
      <c r="BG133" s="191"/>
      <c r="BH133" s="198"/>
      <c r="BI133" s="198"/>
      <c r="BJ133" s="198"/>
      <c r="BK133" s="204"/>
      <c r="BL133" s="806"/>
      <c r="BM133" s="206">
        <v>14</v>
      </c>
      <c r="BN133" s="207">
        <v>17.52</v>
      </c>
      <c r="BO133" s="208">
        <f>BP133-BQ133</f>
        <v>2327.100000000004</v>
      </c>
      <c r="BP133" s="209">
        <f>(((BR133+BR134+BR135))-(EQ133))</f>
        <v>13567.500000000004</v>
      </c>
      <c r="BQ133" s="209">
        <f>(BS133+BS134+BS135)</f>
        <v>11240.4</v>
      </c>
      <c r="BR133" s="210">
        <f t="shared" si="138"/>
        <v>10623.960000000003</v>
      </c>
      <c r="BS133" s="211">
        <f t="shared" si="139"/>
        <v>10624.15</v>
      </c>
      <c r="BT133" s="212" t="str">
        <f t="shared" si="140"/>
        <v>162768-5832(S-03)</v>
      </c>
      <c r="BU133" s="213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J133" s="222"/>
      <c r="CK133" s="222"/>
      <c r="CL133" s="222"/>
      <c r="CM133" s="222"/>
      <c r="CN133" s="222"/>
      <c r="CO133" s="222"/>
      <c r="CP133" s="222"/>
      <c r="CQ133" s="222"/>
      <c r="CR133" s="222"/>
      <c r="CS133" s="222"/>
      <c r="CT133" s="222"/>
      <c r="CU133" s="222"/>
      <c r="CV133" s="222"/>
      <c r="CW133" s="222"/>
      <c r="CX133" s="222"/>
      <c r="CY133" s="222"/>
      <c r="CZ133" s="222"/>
      <c r="DA133" s="222"/>
      <c r="DB133" s="222"/>
      <c r="DC133" s="222"/>
      <c r="DD133" s="222"/>
      <c r="DE133" s="222"/>
      <c r="DF133" s="222"/>
      <c r="DG133" s="222"/>
      <c r="DH133" s="222"/>
      <c r="DI133" s="222"/>
      <c r="DJ133" s="222"/>
      <c r="DK133" s="222"/>
      <c r="DL133" s="222"/>
      <c r="DM133" s="222"/>
      <c r="DN133" s="222"/>
      <c r="DO133" s="222"/>
      <c r="DP133" s="222"/>
      <c r="DQ133" s="222"/>
      <c r="DR133" s="222"/>
      <c r="DS133" s="222"/>
      <c r="DT133" s="222"/>
      <c r="DU133" s="222"/>
      <c r="DV133" s="222"/>
      <c r="DW133" s="222"/>
      <c r="DX133" s="222"/>
      <c r="DY133" s="222"/>
      <c r="DZ133" s="222"/>
      <c r="EA133" s="222"/>
      <c r="EB133" s="222"/>
      <c r="EC133" s="223"/>
      <c r="ED133" s="223"/>
      <c r="EE133" s="646"/>
      <c r="EF133" s="670"/>
      <c r="EG133" s="670"/>
      <c r="EH133" s="670"/>
      <c r="EI133" s="668"/>
      <c r="EJ133" s="668"/>
      <c r="EK133" s="668"/>
      <c r="EL133" s="668"/>
      <c r="EM133" s="670"/>
      <c r="EN133" s="118"/>
      <c r="EO133" s="118"/>
      <c r="EP133" s="227">
        <f>AF133*60</f>
        <v>15075</v>
      </c>
      <c r="EQ133" s="228">
        <v>0</v>
      </c>
      <c r="ER133" s="229" t="str">
        <f>B133</f>
        <v>L-34</v>
      </c>
      <c r="ES133" s="160" t="str">
        <f t="shared" si="147"/>
        <v>H&amp;M</v>
      </c>
      <c r="ET133" s="160" t="str">
        <f t="shared" si="141"/>
        <v>162768-5832(S-03)</v>
      </c>
      <c r="EU133" s="162">
        <v>0</v>
      </c>
      <c r="EV133" s="162">
        <v>0</v>
      </c>
      <c r="EW133" s="230">
        <f>(BO133/EX133)/60</f>
        <v>1.9392500000000035</v>
      </c>
      <c r="EX133" s="231">
        <f>L133+M133</f>
        <v>20</v>
      </c>
      <c r="EY133" s="599">
        <f>EX133*EW133</f>
        <v>38.785000000000068</v>
      </c>
    </row>
    <row r="134" spans="1:155" s="288" customFormat="1" ht="27.9" customHeight="1" x14ac:dyDescent="0.55000000000000004">
      <c r="A134" s="590"/>
      <c r="B134" s="236" t="s">
        <v>261</v>
      </c>
      <c r="C134" s="411" t="s">
        <v>127</v>
      </c>
      <c r="D134" s="170">
        <v>4170005218</v>
      </c>
      <c r="E134" s="324" t="s">
        <v>264</v>
      </c>
      <c r="F134" s="718" t="s">
        <v>265</v>
      </c>
      <c r="G134" s="173">
        <v>44096</v>
      </c>
      <c r="H134" s="174">
        <v>8</v>
      </c>
      <c r="I134" s="568">
        <f>+O133-I133</f>
        <v>2.7255000000000003</v>
      </c>
      <c r="J134" s="176">
        <v>27</v>
      </c>
      <c r="K134" s="176">
        <v>2</v>
      </c>
      <c r="L134" s="176">
        <v>17</v>
      </c>
      <c r="M134" s="176">
        <v>3</v>
      </c>
      <c r="N134" s="177">
        <f t="shared" si="131"/>
        <v>0</v>
      </c>
      <c r="O134" s="237"/>
      <c r="P134" s="179">
        <f t="shared" si="132"/>
        <v>0.57060185185185175</v>
      </c>
      <c r="Q134" s="180"/>
      <c r="R134" s="180">
        <v>1</v>
      </c>
      <c r="S134" s="180"/>
      <c r="T134" s="180"/>
      <c r="U134" s="180"/>
      <c r="V134" s="180">
        <v>19</v>
      </c>
      <c r="W134" s="180"/>
      <c r="X134" s="180"/>
      <c r="Y134" s="180"/>
      <c r="Z134" s="180"/>
      <c r="AA134" s="180"/>
      <c r="AB134" s="180"/>
      <c r="AC134" s="238"/>
      <c r="AD134" s="591">
        <f t="shared" si="142"/>
        <v>54.510000000000005</v>
      </c>
      <c r="AE134" s="591">
        <f t="shared" si="143"/>
        <v>54.510000000000005</v>
      </c>
      <c r="AF134" s="240"/>
      <c r="AG134" s="185">
        <v>4.93</v>
      </c>
      <c r="AH134" s="185">
        <f>3.19/12</f>
        <v>0.26583333333333331</v>
      </c>
      <c r="AI134" s="574">
        <f t="shared" si="144"/>
        <v>3.1899999999999995</v>
      </c>
      <c r="AJ134" s="575">
        <f t="shared" si="134"/>
        <v>2943.5400000000004</v>
      </c>
      <c r="AK134" s="188">
        <v>0.9</v>
      </c>
      <c r="AL134" s="576">
        <f t="shared" si="145"/>
        <v>219.06693711967549</v>
      </c>
      <c r="AM134" s="719">
        <f t="shared" si="135"/>
        <v>597.06693711967557</v>
      </c>
      <c r="AN134" s="191">
        <v>125</v>
      </c>
      <c r="AO134" s="578"/>
      <c r="AP134" s="578"/>
      <c r="AQ134" s="636">
        <f t="shared" si="146"/>
        <v>10.270833333333334</v>
      </c>
      <c r="AR134" s="244"/>
      <c r="AS134" s="581">
        <f t="shared" si="136"/>
        <v>0.20935676090693514</v>
      </c>
      <c r="AT134" s="582">
        <f t="shared" si="137"/>
        <v>0.18842108481624167</v>
      </c>
      <c r="AU134" s="245"/>
      <c r="AV134" s="595" t="s">
        <v>257</v>
      </c>
      <c r="AW134" s="191"/>
      <c r="AX134" s="717" t="s">
        <v>131</v>
      </c>
      <c r="AY134" s="246"/>
      <c r="AZ134" s="594"/>
      <c r="BA134" s="804"/>
      <c r="BB134" s="804"/>
      <c r="BC134" s="804"/>
      <c r="BD134" s="249"/>
      <c r="BE134" s="250"/>
      <c r="BF134" s="595"/>
      <c r="BG134" s="191"/>
      <c r="BH134" s="198"/>
      <c r="BI134" s="198"/>
      <c r="BJ134" s="198"/>
      <c r="BK134" s="587"/>
      <c r="BL134" s="422"/>
      <c r="BM134" s="252"/>
      <c r="BN134" s="253"/>
      <c r="BO134" s="254"/>
      <c r="BP134" s="255"/>
      <c r="BQ134" s="255"/>
      <c r="BR134" s="256">
        <f t="shared" si="138"/>
        <v>2943.5400000000004</v>
      </c>
      <c r="BS134" s="257">
        <f t="shared" si="139"/>
        <v>616.25</v>
      </c>
      <c r="BT134" s="258" t="str">
        <f t="shared" si="140"/>
        <v>180497-5832(S-03)</v>
      </c>
      <c r="BU134" s="259"/>
      <c r="BV134" s="259"/>
      <c r="BW134" s="259"/>
      <c r="BX134" s="259"/>
      <c r="BY134" s="259"/>
      <c r="BZ134" s="259"/>
      <c r="CA134" s="259"/>
      <c r="CB134" s="259"/>
      <c r="CC134" s="259"/>
      <c r="CD134" s="259"/>
      <c r="CE134" s="259"/>
      <c r="CF134" s="259"/>
      <c r="CG134" s="259"/>
      <c r="CH134" s="259"/>
      <c r="CI134" s="259"/>
      <c r="CJ134" s="259"/>
      <c r="CK134" s="259"/>
      <c r="CL134" s="259"/>
      <c r="CM134" s="259"/>
      <c r="CN134" s="259"/>
      <c r="CO134" s="259"/>
      <c r="CP134" s="259"/>
      <c r="CQ134" s="259"/>
      <c r="CR134" s="259"/>
      <c r="CS134" s="259"/>
      <c r="CT134" s="259"/>
      <c r="CU134" s="259"/>
      <c r="CV134" s="259"/>
      <c r="CW134" s="259"/>
      <c r="CX134" s="259"/>
      <c r="CY134" s="259"/>
      <c r="CZ134" s="259"/>
      <c r="DA134" s="259"/>
      <c r="DB134" s="259"/>
      <c r="DC134" s="259"/>
      <c r="DD134" s="259"/>
      <c r="DE134" s="259"/>
      <c r="DF134" s="259"/>
      <c r="DG134" s="259"/>
      <c r="DH134" s="259"/>
      <c r="DI134" s="259"/>
      <c r="DJ134" s="259"/>
      <c r="DK134" s="259"/>
      <c r="DL134" s="259"/>
      <c r="DM134" s="259"/>
      <c r="DN134" s="259"/>
      <c r="DO134" s="259"/>
      <c r="DP134" s="259"/>
      <c r="DQ134" s="259"/>
      <c r="DR134" s="259"/>
      <c r="DS134" s="259"/>
      <c r="DT134" s="259"/>
      <c r="DU134" s="259"/>
      <c r="DV134" s="259"/>
      <c r="DW134" s="259"/>
      <c r="DX134" s="259"/>
      <c r="DY134" s="259"/>
      <c r="DZ134" s="259"/>
      <c r="EA134" s="259"/>
      <c r="EB134" s="259"/>
      <c r="EE134" s="674"/>
      <c r="EG134" s="223"/>
      <c r="EH134" s="223"/>
      <c r="EI134" s="222"/>
      <c r="EJ134" s="222"/>
      <c r="EK134" s="222"/>
      <c r="EL134" s="222"/>
      <c r="EM134" s="223"/>
      <c r="EN134" s="316"/>
      <c r="EO134" s="316"/>
      <c r="EP134" s="352"/>
      <c r="EQ134" s="353"/>
      <c r="ER134" s="311"/>
      <c r="ES134" s="319" t="str">
        <f t="shared" si="147"/>
        <v>H&amp;M</v>
      </c>
      <c r="ET134" s="319" t="str">
        <f t="shared" si="141"/>
        <v>180497-5832(S-03)</v>
      </c>
      <c r="EU134" s="320">
        <v>0</v>
      </c>
      <c r="EV134" s="320">
        <v>0</v>
      </c>
      <c r="EW134" s="354"/>
      <c r="EX134" s="355"/>
      <c r="EY134" s="625"/>
    </row>
    <row r="135" spans="1:155" s="288" customFormat="1" ht="27" hidden="1" customHeight="1" x14ac:dyDescent="0.55000000000000004">
      <c r="A135" s="590"/>
      <c r="B135" s="289" t="s">
        <v>261</v>
      </c>
      <c r="C135" s="411"/>
      <c r="D135" s="170"/>
      <c r="E135" s="324"/>
      <c r="F135" s="718"/>
      <c r="G135" s="173"/>
      <c r="H135" s="174">
        <v>8</v>
      </c>
      <c r="I135" s="568"/>
      <c r="J135" s="176"/>
      <c r="K135" s="176"/>
      <c r="L135" s="176"/>
      <c r="M135" s="176"/>
      <c r="N135" s="177" t="str">
        <f t="shared" si="131"/>
        <v/>
      </c>
      <c r="O135" s="290"/>
      <c r="P135" s="179" t="str">
        <f t="shared" si="132"/>
        <v/>
      </c>
      <c r="Q135" s="291"/>
      <c r="R135" s="291">
        <f t="shared" ref="R135:AB135" si="154">IF($Q$7&gt;0,(Q133-Q134))</f>
        <v>20</v>
      </c>
      <c r="S135" s="291">
        <f t="shared" si="154"/>
        <v>19</v>
      </c>
      <c r="T135" s="291">
        <f t="shared" si="154"/>
        <v>19</v>
      </c>
      <c r="U135" s="291">
        <f t="shared" si="154"/>
        <v>19</v>
      </c>
      <c r="V135" s="291">
        <f t="shared" si="154"/>
        <v>19</v>
      </c>
      <c r="W135" s="291">
        <f t="shared" si="154"/>
        <v>0</v>
      </c>
      <c r="X135" s="291">
        <f t="shared" si="154"/>
        <v>0</v>
      </c>
      <c r="Y135" s="291">
        <f t="shared" si="154"/>
        <v>0</v>
      </c>
      <c r="Z135" s="291">
        <f t="shared" si="154"/>
        <v>0</v>
      </c>
      <c r="AA135" s="291">
        <f t="shared" si="154"/>
        <v>0</v>
      </c>
      <c r="AB135" s="291">
        <f t="shared" si="154"/>
        <v>0</v>
      </c>
      <c r="AC135" s="292"/>
      <c r="AD135" s="591" t="str">
        <f t="shared" si="142"/>
        <v/>
      </c>
      <c r="AE135" s="591">
        <f t="shared" si="143"/>
        <v>0</v>
      </c>
      <c r="AF135" s="293"/>
      <c r="AG135" s="185"/>
      <c r="AH135" s="185"/>
      <c r="AI135" s="574">
        <f t="shared" si="144"/>
        <v>0</v>
      </c>
      <c r="AJ135" s="575" t="str">
        <f t="shared" si="134"/>
        <v/>
      </c>
      <c r="AK135" s="188"/>
      <c r="AL135" s="576" t="str">
        <f t="shared" si="145"/>
        <v/>
      </c>
      <c r="AM135" s="719" t="str">
        <f t="shared" si="135"/>
        <v/>
      </c>
      <c r="AN135" s="191"/>
      <c r="AO135" s="578"/>
      <c r="AP135" s="578"/>
      <c r="AQ135" s="636">
        <f t="shared" si="146"/>
        <v>0</v>
      </c>
      <c r="AR135" s="294"/>
      <c r="AS135" s="581" t="str">
        <f t="shared" si="136"/>
        <v/>
      </c>
      <c r="AT135" s="582" t="str">
        <f t="shared" si="137"/>
        <v/>
      </c>
      <c r="AU135" s="297"/>
      <c r="AV135" s="595" t="s">
        <v>257</v>
      </c>
      <c r="AW135" s="191"/>
      <c r="AX135" s="717"/>
      <c r="AY135" s="807"/>
      <c r="AZ135" s="637"/>
      <c r="BA135" s="804"/>
      <c r="BB135" s="804"/>
      <c r="BC135" s="804"/>
      <c r="BD135" s="249"/>
      <c r="BE135" s="250"/>
      <c r="BF135" s="595"/>
      <c r="BG135" s="191"/>
      <c r="BH135" s="198"/>
      <c r="BI135" s="198"/>
      <c r="BJ135" s="198"/>
      <c r="BK135" s="587"/>
      <c r="BL135" s="422"/>
      <c r="BM135" s="298"/>
      <c r="BN135" s="299"/>
      <c r="BO135" s="300"/>
      <c r="BP135" s="301"/>
      <c r="BQ135" s="301"/>
      <c r="BR135" s="256" t="b">
        <f t="shared" si="138"/>
        <v>0</v>
      </c>
      <c r="BS135" s="257">
        <f t="shared" si="139"/>
        <v>0</v>
      </c>
      <c r="BT135" s="258" t="str">
        <f t="shared" si="140"/>
        <v/>
      </c>
      <c r="BU135" s="259"/>
      <c r="BV135" s="259"/>
      <c r="BW135" s="259"/>
      <c r="BX135" s="259"/>
      <c r="BY135" s="259"/>
      <c r="BZ135" s="259"/>
      <c r="CA135" s="259"/>
      <c r="CB135" s="259"/>
      <c r="CC135" s="259"/>
      <c r="CD135" s="259"/>
      <c r="CE135" s="259"/>
      <c r="CF135" s="259"/>
      <c r="CG135" s="259"/>
      <c r="CH135" s="259"/>
      <c r="CI135" s="259"/>
      <c r="CJ135" s="259"/>
      <c r="CK135" s="259"/>
      <c r="CL135" s="259"/>
      <c r="CM135" s="259"/>
      <c r="CN135" s="259"/>
      <c r="CO135" s="259"/>
      <c r="CP135" s="259"/>
      <c r="CQ135" s="259"/>
      <c r="CR135" s="259"/>
      <c r="CS135" s="259"/>
      <c r="CT135" s="259"/>
      <c r="CU135" s="259"/>
      <c r="CV135" s="259"/>
      <c r="CW135" s="259"/>
      <c r="CX135" s="259"/>
      <c r="CY135" s="259"/>
      <c r="CZ135" s="259"/>
      <c r="DA135" s="259"/>
      <c r="DB135" s="259"/>
      <c r="DC135" s="259"/>
      <c r="DD135" s="259"/>
      <c r="DE135" s="259"/>
      <c r="DF135" s="259"/>
      <c r="DG135" s="259"/>
      <c r="DH135" s="259"/>
      <c r="DI135" s="259"/>
      <c r="DJ135" s="259"/>
      <c r="DK135" s="259"/>
      <c r="DL135" s="259"/>
      <c r="DM135" s="259"/>
      <c r="DN135" s="259"/>
      <c r="DO135" s="259"/>
      <c r="DP135" s="259"/>
      <c r="DQ135" s="259"/>
      <c r="DR135" s="259"/>
      <c r="DS135" s="259"/>
      <c r="DT135" s="259"/>
      <c r="DU135" s="259"/>
      <c r="DV135" s="259"/>
      <c r="DW135" s="259"/>
      <c r="DX135" s="259"/>
      <c r="DY135" s="259"/>
      <c r="DZ135" s="259"/>
      <c r="EA135" s="259"/>
      <c r="EB135" s="259"/>
      <c r="EE135" s="674"/>
      <c r="EG135" s="223"/>
      <c r="EH135" s="223"/>
      <c r="EI135" s="222"/>
      <c r="EJ135" s="222"/>
      <c r="EK135" s="222"/>
      <c r="EL135" s="222"/>
      <c r="EM135" s="223"/>
      <c r="EN135" s="316"/>
      <c r="EO135" s="316"/>
      <c r="EP135" s="317"/>
      <c r="EQ135" s="318"/>
      <c r="ER135" s="311"/>
      <c r="ES135" s="319">
        <f t="shared" si="147"/>
        <v>0</v>
      </c>
      <c r="ET135" s="319">
        <f t="shared" si="141"/>
        <v>0</v>
      </c>
      <c r="EU135" s="320">
        <v>0</v>
      </c>
      <c r="EV135" s="320">
        <v>0</v>
      </c>
      <c r="EW135" s="321"/>
      <c r="EX135" s="322"/>
      <c r="EY135" s="605"/>
    </row>
    <row r="136" spans="1:155" s="234" customFormat="1" ht="27.9" customHeight="1" x14ac:dyDescent="0.6">
      <c r="A136" s="590"/>
      <c r="B136" s="168" t="s">
        <v>266</v>
      </c>
      <c r="C136" s="411" t="s">
        <v>267</v>
      </c>
      <c r="D136" s="170">
        <v>4170004832</v>
      </c>
      <c r="E136" s="324" t="s">
        <v>268</v>
      </c>
      <c r="F136" s="718" t="s">
        <v>269</v>
      </c>
      <c r="G136" s="173">
        <v>44194</v>
      </c>
      <c r="H136" s="174">
        <v>8</v>
      </c>
      <c r="I136" s="175">
        <f>+O136</f>
        <v>11</v>
      </c>
      <c r="J136" s="176">
        <v>18</v>
      </c>
      <c r="K136" s="176">
        <v>1</v>
      </c>
      <c r="L136" s="176">
        <v>13</v>
      </c>
      <c r="M136" s="176">
        <v>2</v>
      </c>
      <c r="N136" s="177">
        <f t="shared" si="131"/>
        <v>4.6623888888888887</v>
      </c>
      <c r="O136" s="178">
        <f>AC136/(L136+M136)</f>
        <v>11</v>
      </c>
      <c r="P136" s="179">
        <f t="shared" si="132"/>
        <v>13.122666666666667</v>
      </c>
      <c r="Q136" s="180">
        <f>L136+M136</f>
        <v>15</v>
      </c>
      <c r="R136" s="180">
        <f t="shared" ref="R136:AB136" si="155">R138</f>
        <v>15</v>
      </c>
      <c r="S136" s="180">
        <f t="shared" si="155"/>
        <v>15</v>
      </c>
      <c r="T136" s="181">
        <f t="shared" si="155"/>
        <v>15</v>
      </c>
      <c r="U136" s="180">
        <f t="shared" si="155"/>
        <v>0</v>
      </c>
      <c r="V136" s="181">
        <f>V138</f>
        <v>0</v>
      </c>
      <c r="W136" s="180">
        <f t="shared" si="155"/>
        <v>0</v>
      </c>
      <c r="X136" s="180">
        <f t="shared" si="155"/>
        <v>0</v>
      </c>
      <c r="Y136" s="180">
        <f t="shared" si="155"/>
        <v>0</v>
      </c>
      <c r="Z136" s="180">
        <f t="shared" si="155"/>
        <v>0</v>
      </c>
      <c r="AA136" s="180">
        <f t="shared" si="155"/>
        <v>0</v>
      </c>
      <c r="AB136" s="180">
        <f t="shared" si="155"/>
        <v>0</v>
      </c>
      <c r="AC136" s="182">
        <f>IF(E136="","",(Q136*8)+($Q$5-8)*Q136+($R$5-$Q$5)*R136+($S$5-$R$5)*S136+($T$5-$S$5)*T136+($U$5-$T$5)*U136+($V$5-$U$5)*V136+($W$5-$V$5)*W136+($X$5-$W$5)*X136+($Y$5-$X$5)*Y136+($Z$5-$Y$5)*Z136+($AA$5-$Z$5)*AA136+($AB$5-$AA$5)*AB136)-'[1]Short Leave'!S38</f>
        <v>165</v>
      </c>
      <c r="AD136" s="572">
        <f t="shared" si="142"/>
        <v>165</v>
      </c>
      <c r="AE136" s="572">
        <f t="shared" si="143"/>
        <v>165</v>
      </c>
      <c r="AF136" s="184">
        <f>AE136+AE137+AE138</f>
        <v>165</v>
      </c>
      <c r="AG136" s="185">
        <v>5.32</v>
      </c>
      <c r="AH136" s="359">
        <v>0.38</v>
      </c>
      <c r="AI136" s="574">
        <f t="shared" si="144"/>
        <v>4.5600000000000005</v>
      </c>
      <c r="AJ136" s="575">
        <f t="shared" si="134"/>
        <v>7920</v>
      </c>
      <c r="AK136" s="188">
        <v>0.8</v>
      </c>
      <c r="AL136" s="576">
        <f t="shared" si="145"/>
        <v>135.33834586466165</v>
      </c>
      <c r="AM136" s="719">
        <f t="shared" si="135"/>
        <v>1488.7218045112782</v>
      </c>
      <c r="AN136" s="191">
        <v>1776</v>
      </c>
      <c r="AO136" s="578"/>
      <c r="AP136" s="578"/>
      <c r="AQ136" s="579">
        <f t="shared" si="146"/>
        <v>157.47200000000001</v>
      </c>
      <c r="AR136" s="193">
        <f>AQ136+AQ137+AQ138</f>
        <v>157.47200000000001</v>
      </c>
      <c r="AS136" s="581">
        <f t="shared" si="136"/>
        <v>1.192969696969697</v>
      </c>
      <c r="AT136" s="582">
        <f t="shared" si="137"/>
        <v>0.95437575757575766</v>
      </c>
      <c r="AU136" s="196">
        <f>AR136/AF136</f>
        <v>0.95437575757575766</v>
      </c>
      <c r="AV136" s="595" t="s">
        <v>270</v>
      </c>
      <c r="AW136" s="191">
        <v>631</v>
      </c>
      <c r="AX136" s="198">
        <v>4</v>
      </c>
      <c r="AY136" s="199" t="s">
        <v>271</v>
      </c>
      <c r="AZ136" s="586">
        <f>(AR136+AR142+AR145+AR148+AR154)/(AF136+AF142+AF145+AF148+AF154)</f>
        <v>0.58025406649210509</v>
      </c>
      <c r="BA136" s="804"/>
      <c r="BB136" s="804"/>
      <c r="BC136" s="804"/>
      <c r="BD136" s="249"/>
      <c r="BE136" s="250"/>
      <c r="BF136" s="595"/>
      <c r="BG136" s="191"/>
      <c r="BH136" s="198"/>
      <c r="BI136" s="198"/>
      <c r="BJ136" s="198"/>
      <c r="BK136" s="808"/>
      <c r="BL136" s="597"/>
      <c r="BM136" s="206"/>
      <c r="BN136" s="207">
        <v>8.5</v>
      </c>
      <c r="BO136" s="208">
        <f>BP136-BQ136</f>
        <v>-1528.3199999999997</v>
      </c>
      <c r="BP136" s="209">
        <f>(((BR136+BR137+BR138))-(EQ136))</f>
        <v>7920</v>
      </c>
      <c r="BQ136" s="209">
        <f>(BS136+BS137+BS138)</f>
        <v>9448.32</v>
      </c>
      <c r="BR136" s="210">
        <f t="shared" si="138"/>
        <v>7920</v>
      </c>
      <c r="BS136" s="211">
        <f t="shared" si="139"/>
        <v>9448.32</v>
      </c>
      <c r="BT136" s="212" t="str">
        <f t="shared" si="140"/>
        <v>P4750</v>
      </c>
      <c r="BU136" s="213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J136" s="222"/>
      <c r="CK136" s="222"/>
      <c r="CL136" s="222"/>
      <c r="CM136" s="222"/>
      <c r="CN136" s="222"/>
      <c r="CO136" s="222"/>
      <c r="CP136" s="222"/>
      <c r="CQ136" s="222"/>
      <c r="CR136" s="222"/>
      <c r="CS136" s="222"/>
      <c r="CT136" s="222"/>
      <c r="CU136" s="222"/>
      <c r="CV136" s="222"/>
      <c r="CW136" s="222"/>
      <c r="CX136" s="222"/>
      <c r="CY136" s="222"/>
      <c r="CZ136" s="222"/>
      <c r="DA136" s="222"/>
      <c r="DB136" s="222"/>
      <c r="DC136" s="222"/>
      <c r="DD136" s="222"/>
      <c r="DE136" s="222"/>
      <c r="DF136" s="222"/>
      <c r="DG136" s="222"/>
      <c r="DH136" s="222"/>
      <c r="DI136" s="222"/>
      <c r="DJ136" s="222"/>
      <c r="DK136" s="222"/>
      <c r="DL136" s="222"/>
      <c r="DM136" s="222"/>
      <c r="DN136" s="222"/>
      <c r="DO136" s="222"/>
      <c r="DP136" s="222"/>
      <c r="DQ136" s="222"/>
      <c r="DR136" s="222"/>
      <c r="DS136" s="222"/>
      <c r="DT136" s="222"/>
      <c r="DU136" s="222"/>
      <c r="DV136" s="222"/>
      <c r="DW136" s="222"/>
      <c r="DX136" s="222"/>
      <c r="DY136" s="222"/>
      <c r="DZ136" s="222"/>
      <c r="EA136" s="222"/>
      <c r="EB136" s="222"/>
      <c r="EC136" s="223"/>
      <c r="ED136" s="223"/>
      <c r="EE136" s="646"/>
      <c r="EF136" s="670"/>
      <c r="EG136" s="670"/>
      <c r="EH136" s="670"/>
      <c r="EI136" s="668"/>
      <c r="EJ136" s="668"/>
      <c r="EK136" s="668"/>
      <c r="EL136" s="668"/>
      <c r="EM136" s="670"/>
      <c r="EN136" s="118"/>
      <c r="EO136" s="118"/>
      <c r="EP136" s="227">
        <f>AF136*60</f>
        <v>9900</v>
      </c>
      <c r="EQ136" s="228">
        <v>0</v>
      </c>
      <c r="ER136" s="229" t="str">
        <f>B136</f>
        <v>L-35</v>
      </c>
      <c r="ES136" s="160" t="str">
        <f t="shared" si="147"/>
        <v>HBI</v>
      </c>
      <c r="ET136" s="160" t="str">
        <f t="shared" si="141"/>
        <v>P4750</v>
      </c>
      <c r="EU136" s="162">
        <v>0</v>
      </c>
      <c r="EV136" s="162">
        <v>0</v>
      </c>
      <c r="EW136" s="230">
        <f>(BO136/EX136)/60</f>
        <v>-1.6981333333333331</v>
      </c>
      <c r="EX136" s="231">
        <f>L136+M136</f>
        <v>15</v>
      </c>
      <c r="EY136" s="599">
        <f>EX136*EW136</f>
        <v>-25.471999999999994</v>
      </c>
    </row>
    <row r="137" spans="1:155" s="234" customFormat="1" ht="27" hidden="1" customHeight="1" x14ac:dyDescent="0.6">
      <c r="A137" s="590"/>
      <c r="B137" s="236" t="s">
        <v>266</v>
      </c>
      <c r="C137" s="411"/>
      <c r="D137" s="170"/>
      <c r="E137" s="324"/>
      <c r="F137" s="718"/>
      <c r="G137" s="173"/>
      <c r="H137" s="174">
        <v>8</v>
      </c>
      <c r="I137" s="175"/>
      <c r="J137" s="176"/>
      <c r="K137" s="176"/>
      <c r="L137" s="176"/>
      <c r="M137" s="176"/>
      <c r="N137" s="177" t="str">
        <f t="shared" si="131"/>
        <v/>
      </c>
      <c r="O137" s="237"/>
      <c r="P137" s="179" t="str">
        <f t="shared" si="132"/>
        <v/>
      </c>
      <c r="Q137" s="180"/>
      <c r="R137" s="180"/>
      <c r="S137" s="180"/>
      <c r="T137" s="180">
        <v>15</v>
      </c>
      <c r="U137" s="180"/>
      <c r="V137" s="180"/>
      <c r="W137" s="180"/>
      <c r="X137" s="180"/>
      <c r="Y137" s="180"/>
      <c r="Z137" s="180"/>
      <c r="AA137" s="180"/>
      <c r="AB137" s="180"/>
      <c r="AC137" s="238"/>
      <c r="AD137" s="572" t="str">
        <f t="shared" si="142"/>
        <v/>
      </c>
      <c r="AE137" s="572">
        <f t="shared" si="143"/>
        <v>0</v>
      </c>
      <c r="AF137" s="240"/>
      <c r="AG137" s="185"/>
      <c r="AH137" s="359"/>
      <c r="AI137" s="574">
        <f t="shared" si="144"/>
        <v>0</v>
      </c>
      <c r="AJ137" s="575" t="str">
        <f t="shared" si="134"/>
        <v/>
      </c>
      <c r="AK137" s="188"/>
      <c r="AL137" s="576" t="str">
        <f>IF(E137="","",(AM137/I137))</f>
        <v/>
      </c>
      <c r="AM137" s="719" t="str">
        <f t="shared" si="135"/>
        <v/>
      </c>
      <c r="AN137" s="191"/>
      <c r="AO137" s="578"/>
      <c r="AP137" s="578"/>
      <c r="AQ137" s="579">
        <f t="shared" si="146"/>
        <v>0</v>
      </c>
      <c r="AR137" s="244"/>
      <c r="AS137" s="581" t="str">
        <f t="shared" si="136"/>
        <v/>
      </c>
      <c r="AT137" s="582" t="str">
        <f t="shared" si="137"/>
        <v/>
      </c>
      <c r="AU137" s="245"/>
      <c r="AV137" s="595" t="s">
        <v>270</v>
      </c>
      <c r="AW137" s="191"/>
      <c r="AX137" s="198"/>
      <c r="AY137" s="246"/>
      <c r="AZ137" s="594"/>
      <c r="BA137" s="804"/>
      <c r="BB137" s="804"/>
      <c r="BC137" s="804"/>
      <c r="BD137" s="249"/>
      <c r="BE137" s="250"/>
      <c r="BF137" s="595"/>
      <c r="BG137" s="191"/>
      <c r="BH137" s="198"/>
      <c r="BI137" s="198"/>
      <c r="BJ137" s="198"/>
      <c r="BK137" s="204"/>
      <c r="BL137" s="655"/>
      <c r="BM137" s="252"/>
      <c r="BN137" s="253"/>
      <c r="BO137" s="254"/>
      <c r="BP137" s="602"/>
      <c r="BQ137" s="602"/>
      <c r="BR137" s="210" t="b">
        <f t="shared" si="138"/>
        <v>0</v>
      </c>
      <c r="BS137" s="211">
        <f t="shared" si="139"/>
        <v>0</v>
      </c>
      <c r="BT137" s="212" t="str">
        <f t="shared" si="140"/>
        <v/>
      </c>
      <c r="BU137" s="213"/>
      <c r="BV137" s="213"/>
      <c r="BW137" s="213"/>
      <c r="BX137" s="213"/>
      <c r="BY137" s="213"/>
      <c r="BZ137" s="213"/>
      <c r="CA137" s="213"/>
      <c r="CB137" s="213"/>
      <c r="CC137" s="213"/>
      <c r="CD137" s="213"/>
      <c r="CE137" s="213"/>
      <c r="CF137" s="213"/>
      <c r="CG137" s="213"/>
      <c r="CH137" s="213"/>
      <c r="CI137" s="213"/>
      <c r="CJ137" s="213"/>
      <c r="CK137" s="213"/>
      <c r="CL137" s="213"/>
      <c r="CM137" s="213"/>
      <c r="CN137" s="213"/>
      <c r="CO137" s="213"/>
      <c r="CP137" s="213"/>
      <c r="CQ137" s="213"/>
      <c r="CR137" s="213"/>
      <c r="CS137" s="213"/>
      <c r="CT137" s="213"/>
      <c r="CU137" s="213"/>
      <c r="CV137" s="213"/>
      <c r="CW137" s="213"/>
      <c r="CX137" s="213"/>
      <c r="CY137" s="213"/>
      <c r="CZ137" s="213"/>
      <c r="DA137" s="213"/>
      <c r="DB137" s="213"/>
      <c r="DC137" s="213"/>
      <c r="DD137" s="213"/>
      <c r="DE137" s="213"/>
      <c r="DF137" s="213"/>
      <c r="DG137" s="213"/>
      <c r="DH137" s="213"/>
      <c r="DI137" s="213"/>
      <c r="DJ137" s="213"/>
      <c r="DK137" s="213"/>
      <c r="DL137" s="213"/>
      <c r="DM137" s="213"/>
      <c r="DN137" s="213"/>
      <c r="DO137" s="213"/>
      <c r="DP137" s="213"/>
      <c r="DQ137" s="213"/>
      <c r="DR137" s="213"/>
      <c r="DS137" s="213"/>
      <c r="DT137" s="213"/>
      <c r="DU137" s="213"/>
      <c r="DV137" s="213"/>
      <c r="DW137" s="213"/>
      <c r="DX137" s="213"/>
      <c r="DY137" s="213"/>
      <c r="DZ137" s="213"/>
      <c r="EA137" s="213"/>
      <c r="EB137" s="213"/>
      <c r="EC137" s="684"/>
      <c r="ED137" s="684"/>
      <c r="EE137" s="656"/>
      <c r="EF137" s="684"/>
      <c r="EG137" s="223"/>
      <c r="EH137" s="223"/>
      <c r="EI137" s="222"/>
      <c r="EJ137" s="222"/>
      <c r="EK137" s="222"/>
      <c r="EL137" s="222"/>
      <c r="EM137" s="223"/>
      <c r="EN137" s="119"/>
      <c r="EO137" s="406"/>
      <c r="EP137" s="649"/>
      <c r="EQ137" s="650"/>
      <c r="ER137" s="396"/>
      <c r="ES137" s="407">
        <f t="shared" si="147"/>
        <v>0</v>
      </c>
      <c r="ET137" s="407">
        <f t="shared" si="141"/>
        <v>0</v>
      </c>
      <c r="EU137" s="408">
        <v>0</v>
      </c>
      <c r="EV137" s="408">
        <v>0</v>
      </c>
      <c r="EW137" s="651"/>
      <c r="EX137" s="652"/>
      <c r="EY137" s="653"/>
    </row>
    <row r="138" spans="1:155" s="288" customFormat="1" ht="27" hidden="1" customHeight="1" x14ac:dyDescent="0.55000000000000004">
      <c r="A138" s="590"/>
      <c r="B138" s="289" t="s">
        <v>266</v>
      </c>
      <c r="C138" s="411"/>
      <c r="D138" s="170"/>
      <c r="E138" s="324"/>
      <c r="F138" s="718"/>
      <c r="G138" s="173"/>
      <c r="H138" s="174">
        <v>8</v>
      </c>
      <c r="I138" s="175"/>
      <c r="J138" s="176"/>
      <c r="K138" s="176"/>
      <c r="L138" s="176"/>
      <c r="M138" s="176"/>
      <c r="N138" s="177" t="str">
        <f t="shared" si="131"/>
        <v/>
      </c>
      <c r="O138" s="290"/>
      <c r="P138" s="179" t="str">
        <f t="shared" si="132"/>
        <v/>
      </c>
      <c r="Q138" s="291"/>
      <c r="R138" s="291">
        <f t="shared" ref="R138:AB138" si="156">IF($Q$7&gt;0,(Q136-Q137))</f>
        <v>15</v>
      </c>
      <c r="S138" s="291">
        <f t="shared" si="156"/>
        <v>15</v>
      </c>
      <c r="T138" s="291">
        <f t="shared" si="156"/>
        <v>15</v>
      </c>
      <c r="U138" s="291">
        <f t="shared" si="156"/>
        <v>0</v>
      </c>
      <c r="V138" s="291">
        <f t="shared" si="156"/>
        <v>0</v>
      </c>
      <c r="W138" s="291">
        <f t="shared" si="156"/>
        <v>0</v>
      </c>
      <c r="X138" s="291">
        <f t="shared" si="156"/>
        <v>0</v>
      </c>
      <c r="Y138" s="291">
        <f t="shared" si="156"/>
        <v>0</v>
      </c>
      <c r="Z138" s="291">
        <f t="shared" si="156"/>
        <v>0</v>
      </c>
      <c r="AA138" s="291">
        <f t="shared" si="156"/>
        <v>0</v>
      </c>
      <c r="AB138" s="291">
        <f t="shared" si="156"/>
        <v>0</v>
      </c>
      <c r="AC138" s="292"/>
      <c r="AD138" s="591" t="str">
        <f t="shared" si="142"/>
        <v/>
      </c>
      <c r="AE138" s="591">
        <f t="shared" si="143"/>
        <v>0</v>
      </c>
      <c r="AF138" s="293"/>
      <c r="AG138" s="185"/>
      <c r="AH138" s="359"/>
      <c r="AI138" s="574">
        <f t="shared" si="144"/>
        <v>0</v>
      </c>
      <c r="AJ138" s="575" t="str">
        <f t="shared" si="134"/>
        <v/>
      </c>
      <c r="AK138" s="188"/>
      <c r="AL138" s="576" t="str">
        <f t="shared" si="145"/>
        <v/>
      </c>
      <c r="AM138" s="719" t="str">
        <f t="shared" si="135"/>
        <v/>
      </c>
      <c r="AN138" s="191"/>
      <c r="AO138" s="578"/>
      <c r="AP138" s="578"/>
      <c r="AQ138" s="636">
        <f t="shared" si="146"/>
        <v>0</v>
      </c>
      <c r="AR138" s="294"/>
      <c r="AS138" s="581" t="str">
        <f t="shared" si="136"/>
        <v/>
      </c>
      <c r="AT138" s="582" t="str">
        <f t="shared" si="137"/>
        <v/>
      </c>
      <c r="AU138" s="297"/>
      <c r="AV138" s="595" t="s">
        <v>270</v>
      </c>
      <c r="AW138" s="191"/>
      <c r="AX138" s="198"/>
      <c r="AY138" s="246"/>
      <c r="AZ138" s="594"/>
      <c r="BA138" s="804"/>
      <c r="BB138" s="804"/>
      <c r="BC138" s="804"/>
      <c r="BD138" s="249"/>
      <c r="BE138" s="250"/>
      <c r="BF138" s="595"/>
      <c r="BG138" s="191"/>
      <c r="BH138" s="198"/>
      <c r="BI138" s="198"/>
      <c r="BJ138" s="198"/>
      <c r="BK138" s="809"/>
      <c r="BL138" s="422"/>
      <c r="BM138" s="298"/>
      <c r="BN138" s="299"/>
      <c r="BO138" s="300"/>
      <c r="BP138" s="301"/>
      <c r="BQ138" s="301"/>
      <c r="BR138" s="256" t="b">
        <f t="shared" si="138"/>
        <v>0</v>
      </c>
      <c r="BS138" s="257">
        <f t="shared" si="139"/>
        <v>0</v>
      </c>
      <c r="BT138" s="258" t="str">
        <f t="shared" si="140"/>
        <v/>
      </c>
      <c r="BU138" s="259"/>
      <c r="BV138" s="259"/>
      <c r="BW138" s="259"/>
      <c r="BX138" s="259"/>
      <c r="BY138" s="259"/>
      <c r="BZ138" s="259"/>
      <c r="CA138" s="259"/>
      <c r="CB138" s="259"/>
      <c r="CC138" s="259"/>
      <c r="CD138" s="259"/>
      <c r="CE138" s="259"/>
      <c r="CF138" s="259"/>
      <c r="CG138" s="259"/>
      <c r="CH138" s="259"/>
      <c r="CI138" s="259"/>
      <c r="CJ138" s="259"/>
      <c r="CK138" s="259"/>
      <c r="CL138" s="259"/>
      <c r="CM138" s="259"/>
      <c r="CN138" s="259"/>
      <c r="CO138" s="259"/>
      <c r="CP138" s="259"/>
      <c r="CQ138" s="259"/>
      <c r="CR138" s="259"/>
      <c r="CS138" s="259"/>
      <c r="CT138" s="259"/>
      <c r="CU138" s="259"/>
      <c r="CV138" s="259"/>
      <c r="CW138" s="259"/>
      <c r="CX138" s="259"/>
      <c r="CY138" s="259"/>
      <c r="CZ138" s="259"/>
      <c r="DA138" s="259"/>
      <c r="DB138" s="259"/>
      <c r="DC138" s="259"/>
      <c r="DD138" s="259"/>
      <c r="DE138" s="259"/>
      <c r="DF138" s="259"/>
      <c r="DG138" s="259"/>
      <c r="DH138" s="259"/>
      <c r="DI138" s="259"/>
      <c r="DJ138" s="259"/>
      <c r="DK138" s="259"/>
      <c r="DL138" s="259"/>
      <c r="DM138" s="259"/>
      <c r="DN138" s="259"/>
      <c r="DO138" s="259"/>
      <c r="DP138" s="259"/>
      <c r="DQ138" s="259"/>
      <c r="DR138" s="259"/>
      <c r="DS138" s="259"/>
      <c r="DT138" s="259"/>
      <c r="DU138" s="259"/>
      <c r="DV138" s="259"/>
      <c r="DW138" s="259"/>
      <c r="DX138" s="259"/>
      <c r="DY138" s="259"/>
      <c r="DZ138" s="259"/>
      <c r="EA138" s="259"/>
      <c r="EB138" s="259"/>
      <c r="EE138" s="674"/>
      <c r="EG138" s="223"/>
      <c r="EH138" s="223"/>
      <c r="EI138" s="222"/>
      <c r="EJ138" s="222"/>
      <c r="EK138" s="222"/>
      <c r="EL138" s="222"/>
      <c r="EM138" s="223"/>
      <c r="EN138" s="316"/>
      <c r="EO138" s="316"/>
      <c r="EP138" s="317"/>
      <c r="EQ138" s="318"/>
      <c r="ER138" s="311"/>
      <c r="ES138" s="319">
        <f t="shared" si="147"/>
        <v>0</v>
      </c>
      <c r="ET138" s="319">
        <f t="shared" si="141"/>
        <v>0</v>
      </c>
      <c r="EU138" s="320">
        <v>0</v>
      </c>
      <c r="EV138" s="320">
        <v>0</v>
      </c>
      <c r="EW138" s="321"/>
      <c r="EX138" s="322"/>
      <c r="EY138" s="605"/>
    </row>
    <row r="139" spans="1:155" s="234" customFormat="1" ht="27" hidden="1" customHeight="1" x14ac:dyDescent="0.6">
      <c r="A139" s="590"/>
      <c r="B139" s="168"/>
      <c r="C139" s="810"/>
      <c r="D139" s="170"/>
      <c r="E139" s="324"/>
      <c r="F139" s="718"/>
      <c r="G139" s="173"/>
      <c r="H139" s="174">
        <v>8</v>
      </c>
      <c r="I139" s="175"/>
      <c r="J139" s="176"/>
      <c r="K139" s="176"/>
      <c r="L139" s="176"/>
      <c r="M139" s="176"/>
      <c r="N139" s="177" t="str">
        <f t="shared" si="131"/>
        <v/>
      </c>
      <c r="O139" s="178"/>
      <c r="P139" s="179" t="str">
        <f t="shared" si="132"/>
        <v/>
      </c>
      <c r="Q139" s="180">
        <f>L139+M139</f>
        <v>0</v>
      </c>
      <c r="R139" s="180">
        <f t="shared" ref="R139:AB139" si="157">R141</f>
        <v>0</v>
      </c>
      <c r="S139" s="180">
        <f t="shared" si="157"/>
        <v>0</v>
      </c>
      <c r="T139" s="181">
        <f t="shared" si="157"/>
        <v>0</v>
      </c>
      <c r="U139" s="180">
        <f t="shared" si="157"/>
        <v>0</v>
      </c>
      <c r="V139" s="181">
        <f t="shared" si="157"/>
        <v>0</v>
      </c>
      <c r="W139" s="180">
        <f t="shared" si="157"/>
        <v>0</v>
      </c>
      <c r="X139" s="180">
        <f t="shared" si="157"/>
        <v>0</v>
      </c>
      <c r="Y139" s="180">
        <f t="shared" si="157"/>
        <v>0</v>
      </c>
      <c r="Z139" s="180">
        <f t="shared" si="157"/>
        <v>0</v>
      </c>
      <c r="AA139" s="180">
        <f t="shared" si="157"/>
        <v>0</v>
      </c>
      <c r="AB139" s="180">
        <f t="shared" si="157"/>
        <v>0</v>
      </c>
      <c r="AC139" s="423"/>
      <c r="AD139" s="572" t="str">
        <f t="shared" si="142"/>
        <v/>
      </c>
      <c r="AE139" s="572">
        <f t="shared" si="143"/>
        <v>0</v>
      </c>
      <c r="AF139" s="184">
        <f>AE139+AE140+AE141</f>
        <v>0</v>
      </c>
      <c r="AG139" s="185"/>
      <c r="AH139" s="359"/>
      <c r="AI139" s="574">
        <f t="shared" si="144"/>
        <v>0</v>
      </c>
      <c r="AJ139" s="575" t="str">
        <f t="shared" si="134"/>
        <v/>
      </c>
      <c r="AK139" s="188"/>
      <c r="AL139" s="576" t="str">
        <f t="shared" si="145"/>
        <v/>
      </c>
      <c r="AM139" s="719" t="str">
        <f t="shared" si="135"/>
        <v/>
      </c>
      <c r="AN139" s="191"/>
      <c r="AO139" s="578"/>
      <c r="AP139" s="578"/>
      <c r="AQ139" s="579">
        <f t="shared" si="146"/>
        <v>0</v>
      </c>
      <c r="AR139" s="193">
        <f>AQ139+AQ140+AQ141</f>
        <v>0</v>
      </c>
      <c r="AS139" s="581" t="str">
        <f t="shared" si="136"/>
        <v/>
      </c>
      <c r="AT139" s="582" t="str">
        <f t="shared" si="137"/>
        <v/>
      </c>
      <c r="AU139" s="196" t="e">
        <f>AR139/AF139</f>
        <v>#DIV/0!</v>
      </c>
      <c r="AV139" s="595" t="s">
        <v>272</v>
      </c>
      <c r="AW139" s="191"/>
      <c r="AX139" s="198"/>
      <c r="AY139" s="246"/>
      <c r="AZ139" s="594"/>
      <c r="BA139" s="804"/>
      <c r="BB139" s="804"/>
      <c r="BC139" s="804"/>
      <c r="BD139" s="249"/>
      <c r="BE139" s="250"/>
      <c r="BF139" s="595"/>
      <c r="BG139" s="191"/>
      <c r="BH139" s="198"/>
      <c r="BI139" s="198"/>
      <c r="BJ139" s="198"/>
      <c r="BK139" s="587"/>
      <c r="BL139" s="361"/>
      <c r="BM139" s="206"/>
      <c r="BN139" s="207"/>
      <c r="BO139" s="208">
        <f>BP139-BQ139</f>
        <v>0</v>
      </c>
      <c r="BP139" s="209">
        <f>(((BR139+BR140+BR141))-(EQ139))</f>
        <v>0</v>
      </c>
      <c r="BQ139" s="209">
        <f>(BS139+BS140+BS141)</f>
        <v>0</v>
      </c>
      <c r="BR139" s="210" t="b">
        <f t="shared" si="138"/>
        <v>0</v>
      </c>
      <c r="BS139" s="211">
        <f t="shared" si="139"/>
        <v>0</v>
      </c>
      <c r="BT139" s="212" t="str">
        <f t="shared" si="140"/>
        <v/>
      </c>
      <c r="BU139" s="213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J139" s="222"/>
      <c r="CK139" s="222"/>
      <c r="CL139" s="222"/>
      <c r="CM139" s="222"/>
      <c r="CN139" s="222"/>
      <c r="CO139" s="222"/>
      <c r="CP139" s="222"/>
      <c r="CQ139" s="222"/>
      <c r="CR139" s="222"/>
      <c r="CS139" s="222"/>
      <c r="CT139" s="222"/>
      <c r="CU139" s="222"/>
      <c r="CV139" s="222"/>
      <c r="CW139" s="222"/>
      <c r="CX139" s="222"/>
      <c r="CY139" s="222"/>
      <c r="CZ139" s="222"/>
      <c r="DA139" s="222"/>
      <c r="DB139" s="222"/>
      <c r="DC139" s="222"/>
      <c r="DD139" s="222"/>
      <c r="DE139" s="222"/>
      <c r="DF139" s="222"/>
      <c r="DG139" s="222"/>
      <c r="DH139" s="222"/>
      <c r="DI139" s="222"/>
      <c r="DJ139" s="222"/>
      <c r="DK139" s="222"/>
      <c r="DL139" s="222"/>
      <c r="DM139" s="222"/>
      <c r="DN139" s="222"/>
      <c r="DO139" s="222"/>
      <c r="DP139" s="222"/>
      <c r="DQ139" s="222"/>
      <c r="DR139" s="222"/>
      <c r="DS139" s="222"/>
      <c r="DT139" s="222"/>
      <c r="DU139" s="222"/>
      <c r="DV139" s="222"/>
      <c r="DW139" s="222"/>
      <c r="DX139" s="222"/>
      <c r="DY139" s="222"/>
      <c r="DZ139" s="222"/>
      <c r="EA139" s="222"/>
      <c r="EB139" s="222"/>
      <c r="EC139" s="223"/>
      <c r="ED139" s="223"/>
      <c r="EE139" s="646"/>
      <c r="EF139" s="670"/>
      <c r="EG139" s="670"/>
      <c r="EH139" s="670"/>
      <c r="EI139" s="668"/>
      <c r="EJ139" s="668"/>
      <c r="EK139" s="668"/>
      <c r="EL139" s="668"/>
      <c r="EM139" s="670"/>
      <c r="EN139" s="118"/>
      <c r="EO139" s="118"/>
      <c r="EP139" s="227">
        <f>AF139*60</f>
        <v>0</v>
      </c>
      <c r="EQ139" s="228">
        <v>0</v>
      </c>
      <c r="ER139" s="229">
        <f>B139</f>
        <v>0</v>
      </c>
      <c r="ES139" s="160">
        <f t="shared" si="147"/>
        <v>0</v>
      </c>
      <c r="ET139" s="160">
        <f t="shared" si="141"/>
        <v>0</v>
      </c>
      <c r="EU139" s="162">
        <v>0</v>
      </c>
      <c r="EV139" s="162">
        <v>0</v>
      </c>
      <c r="EW139" s="230" t="e">
        <f>(BO139/EX139)/60</f>
        <v>#DIV/0!</v>
      </c>
      <c r="EX139" s="231">
        <f>L139+M139</f>
        <v>0</v>
      </c>
      <c r="EY139" s="599" t="e">
        <f>EX139*EW139</f>
        <v>#DIV/0!</v>
      </c>
    </row>
    <row r="140" spans="1:155" s="234" customFormat="1" ht="27" hidden="1" customHeight="1" x14ac:dyDescent="0.6">
      <c r="A140" s="590"/>
      <c r="B140" s="236"/>
      <c r="C140" s="169"/>
      <c r="D140" s="170"/>
      <c r="E140" s="484"/>
      <c r="F140" s="718"/>
      <c r="G140" s="173"/>
      <c r="H140" s="174">
        <v>8</v>
      </c>
      <c r="I140" s="568"/>
      <c r="J140" s="176"/>
      <c r="K140" s="176"/>
      <c r="L140" s="176"/>
      <c r="M140" s="176"/>
      <c r="N140" s="177" t="str">
        <f t="shared" si="131"/>
        <v/>
      </c>
      <c r="O140" s="237"/>
      <c r="P140" s="179" t="str">
        <f t="shared" si="132"/>
        <v/>
      </c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424"/>
      <c r="AD140" s="572" t="str">
        <f t="shared" si="142"/>
        <v/>
      </c>
      <c r="AE140" s="572">
        <f t="shared" si="143"/>
        <v>0</v>
      </c>
      <c r="AF140" s="240"/>
      <c r="AG140" s="185"/>
      <c r="AH140" s="359"/>
      <c r="AI140" s="574">
        <f t="shared" si="144"/>
        <v>0</v>
      </c>
      <c r="AJ140" s="575" t="str">
        <f t="shared" si="134"/>
        <v/>
      </c>
      <c r="AK140" s="188"/>
      <c r="AL140" s="576" t="str">
        <f>IF(E140="","",(AM140/I140))</f>
        <v/>
      </c>
      <c r="AM140" s="719" t="str">
        <f t="shared" si="135"/>
        <v/>
      </c>
      <c r="AN140" s="191"/>
      <c r="AO140" s="578"/>
      <c r="AP140" s="578"/>
      <c r="AQ140" s="579">
        <f t="shared" si="146"/>
        <v>0</v>
      </c>
      <c r="AR140" s="244"/>
      <c r="AS140" s="581" t="str">
        <f t="shared" si="136"/>
        <v/>
      </c>
      <c r="AT140" s="582" t="str">
        <f t="shared" si="137"/>
        <v/>
      </c>
      <c r="AU140" s="245"/>
      <c r="AV140" s="595" t="s">
        <v>273</v>
      </c>
      <c r="AW140" s="191"/>
      <c r="AX140" s="198"/>
      <c r="AY140" s="246"/>
      <c r="AZ140" s="594"/>
      <c r="BA140" s="804"/>
      <c r="BB140" s="804"/>
      <c r="BC140" s="804"/>
      <c r="BD140" s="249"/>
      <c r="BE140" s="250"/>
      <c r="BF140" s="595"/>
      <c r="BG140" s="191"/>
      <c r="BH140" s="198"/>
      <c r="BI140" s="198"/>
      <c r="BJ140" s="198"/>
      <c r="BK140" s="587"/>
      <c r="BL140" s="655"/>
      <c r="BM140" s="252"/>
      <c r="BN140" s="253"/>
      <c r="BO140" s="254"/>
      <c r="BP140" s="602"/>
      <c r="BQ140" s="602"/>
      <c r="BR140" s="210" t="b">
        <f t="shared" si="138"/>
        <v>0</v>
      </c>
      <c r="BS140" s="211">
        <f t="shared" si="139"/>
        <v>0</v>
      </c>
      <c r="BT140" s="212" t="str">
        <f t="shared" si="140"/>
        <v/>
      </c>
      <c r="BU140" s="213"/>
      <c r="BV140" s="213"/>
      <c r="BW140" s="213"/>
      <c r="BX140" s="213"/>
      <c r="BY140" s="213"/>
      <c r="BZ140" s="213"/>
      <c r="CA140" s="213"/>
      <c r="CB140" s="213"/>
      <c r="CC140" s="213"/>
      <c r="CD140" s="213"/>
      <c r="CE140" s="213"/>
      <c r="CF140" s="213"/>
      <c r="CG140" s="213"/>
      <c r="CH140" s="213"/>
      <c r="CI140" s="213"/>
      <c r="CJ140" s="213"/>
      <c r="CK140" s="213"/>
      <c r="CL140" s="213"/>
      <c r="CM140" s="213"/>
      <c r="CN140" s="213"/>
      <c r="CO140" s="213"/>
      <c r="CP140" s="213"/>
      <c r="CQ140" s="213"/>
      <c r="CR140" s="213"/>
      <c r="CS140" s="213"/>
      <c r="CT140" s="213"/>
      <c r="CU140" s="213"/>
      <c r="CV140" s="213"/>
      <c r="CW140" s="213"/>
      <c r="CX140" s="213"/>
      <c r="CY140" s="213"/>
      <c r="CZ140" s="213"/>
      <c r="DA140" s="213"/>
      <c r="DB140" s="213"/>
      <c r="DC140" s="213"/>
      <c r="DD140" s="213"/>
      <c r="DE140" s="213"/>
      <c r="DF140" s="213"/>
      <c r="DG140" s="213"/>
      <c r="DH140" s="213"/>
      <c r="DI140" s="213"/>
      <c r="DJ140" s="213"/>
      <c r="DK140" s="213"/>
      <c r="DL140" s="213"/>
      <c r="DM140" s="213"/>
      <c r="DN140" s="213"/>
      <c r="DO140" s="213"/>
      <c r="DP140" s="213"/>
      <c r="DQ140" s="213"/>
      <c r="DR140" s="213"/>
      <c r="DS140" s="213"/>
      <c r="DT140" s="213"/>
      <c r="DU140" s="213"/>
      <c r="DV140" s="213"/>
      <c r="DW140" s="213"/>
      <c r="DX140" s="213"/>
      <c r="DY140" s="213"/>
      <c r="DZ140" s="213"/>
      <c r="EA140" s="213"/>
      <c r="EB140" s="213"/>
      <c r="EC140" s="684"/>
      <c r="ED140" s="684"/>
      <c r="EE140" s="656"/>
      <c r="EF140" s="684"/>
      <c r="EG140" s="223"/>
      <c r="EH140" s="223"/>
      <c r="EI140" s="222"/>
      <c r="EJ140" s="222"/>
      <c r="EK140" s="222"/>
      <c r="EL140" s="222"/>
      <c r="EM140" s="223"/>
      <c r="EN140" s="119"/>
      <c r="EO140" s="406"/>
      <c r="EP140" s="649"/>
      <c r="EQ140" s="650"/>
      <c r="ER140" s="396"/>
      <c r="ES140" s="407">
        <f t="shared" si="147"/>
        <v>0</v>
      </c>
      <c r="ET140" s="407">
        <f t="shared" si="141"/>
        <v>0</v>
      </c>
      <c r="EU140" s="408">
        <v>0</v>
      </c>
      <c r="EV140" s="408">
        <v>0</v>
      </c>
      <c r="EW140" s="651"/>
      <c r="EX140" s="652"/>
      <c r="EY140" s="653"/>
    </row>
    <row r="141" spans="1:155" s="288" customFormat="1" ht="27" hidden="1" customHeight="1" x14ac:dyDescent="0.55000000000000004">
      <c r="A141" s="590"/>
      <c r="B141" s="289"/>
      <c r="C141" s="811"/>
      <c r="D141" s="170"/>
      <c r="E141" s="484"/>
      <c r="F141" s="718"/>
      <c r="G141" s="173"/>
      <c r="H141" s="174">
        <v>8</v>
      </c>
      <c r="I141" s="175"/>
      <c r="J141" s="176"/>
      <c r="K141" s="176"/>
      <c r="L141" s="176"/>
      <c r="M141" s="176"/>
      <c r="N141" s="177" t="str">
        <f t="shared" si="131"/>
        <v/>
      </c>
      <c r="O141" s="290"/>
      <c r="P141" s="179" t="str">
        <f t="shared" si="132"/>
        <v/>
      </c>
      <c r="Q141" s="291"/>
      <c r="R141" s="291">
        <f t="shared" ref="R141:AB141" si="158">IF($Q$7&gt;0,(Q139-Q140))</f>
        <v>0</v>
      </c>
      <c r="S141" s="291">
        <f t="shared" si="158"/>
        <v>0</v>
      </c>
      <c r="T141" s="291">
        <f t="shared" si="158"/>
        <v>0</v>
      </c>
      <c r="U141" s="291">
        <f t="shared" si="158"/>
        <v>0</v>
      </c>
      <c r="V141" s="291">
        <f t="shared" si="158"/>
        <v>0</v>
      </c>
      <c r="W141" s="291">
        <f t="shared" si="158"/>
        <v>0</v>
      </c>
      <c r="X141" s="291">
        <f t="shared" si="158"/>
        <v>0</v>
      </c>
      <c r="Y141" s="291">
        <f t="shared" si="158"/>
        <v>0</v>
      </c>
      <c r="Z141" s="291">
        <f t="shared" si="158"/>
        <v>0</v>
      </c>
      <c r="AA141" s="291">
        <f t="shared" si="158"/>
        <v>0</v>
      </c>
      <c r="AB141" s="291">
        <f t="shared" si="158"/>
        <v>0</v>
      </c>
      <c r="AC141" s="426"/>
      <c r="AD141" s="591" t="str">
        <f t="shared" si="142"/>
        <v/>
      </c>
      <c r="AE141" s="591">
        <f t="shared" si="143"/>
        <v>0</v>
      </c>
      <c r="AF141" s="293"/>
      <c r="AG141" s="185"/>
      <c r="AH141" s="359"/>
      <c r="AI141" s="574">
        <f t="shared" si="144"/>
        <v>0</v>
      </c>
      <c r="AJ141" s="575" t="str">
        <f t="shared" si="134"/>
        <v/>
      </c>
      <c r="AK141" s="188"/>
      <c r="AL141" s="576" t="str">
        <f t="shared" si="145"/>
        <v/>
      </c>
      <c r="AM141" s="719" t="str">
        <f t="shared" si="135"/>
        <v/>
      </c>
      <c r="AN141" s="191"/>
      <c r="AO141" s="578"/>
      <c r="AP141" s="578"/>
      <c r="AQ141" s="636">
        <f t="shared" si="146"/>
        <v>0</v>
      </c>
      <c r="AR141" s="294"/>
      <c r="AS141" s="581" t="str">
        <f t="shared" si="136"/>
        <v/>
      </c>
      <c r="AT141" s="582" t="str">
        <f t="shared" si="137"/>
        <v/>
      </c>
      <c r="AU141" s="297"/>
      <c r="AV141" s="595" t="s">
        <v>273</v>
      </c>
      <c r="AW141" s="191"/>
      <c r="AX141" s="198"/>
      <c r="AY141" s="246"/>
      <c r="AZ141" s="594"/>
      <c r="BA141" s="804"/>
      <c r="BB141" s="804"/>
      <c r="BC141" s="804"/>
      <c r="BD141" s="249"/>
      <c r="BE141" s="250"/>
      <c r="BF141" s="595"/>
      <c r="BG141" s="191"/>
      <c r="BH141" s="198"/>
      <c r="BI141" s="198"/>
      <c r="BJ141" s="198"/>
      <c r="BK141" s="587"/>
      <c r="BL141" s="422"/>
      <c r="BM141" s="298"/>
      <c r="BN141" s="299"/>
      <c r="BO141" s="300"/>
      <c r="BP141" s="301"/>
      <c r="BQ141" s="301"/>
      <c r="BR141" s="256" t="b">
        <f t="shared" si="138"/>
        <v>0</v>
      </c>
      <c r="BS141" s="257">
        <f t="shared" si="139"/>
        <v>0</v>
      </c>
      <c r="BT141" s="258" t="str">
        <f t="shared" si="140"/>
        <v/>
      </c>
      <c r="BU141" s="259"/>
      <c r="BV141" s="259"/>
      <c r="BW141" s="259"/>
      <c r="BX141" s="259"/>
      <c r="BY141" s="259"/>
      <c r="BZ141" s="259"/>
      <c r="CA141" s="259"/>
      <c r="CB141" s="259"/>
      <c r="CC141" s="259"/>
      <c r="CD141" s="259"/>
      <c r="CE141" s="259"/>
      <c r="CF141" s="259"/>
      <c r="CG141" s="259"/>
      <c r="CH141" s="259"/>
      <c r="CI141" s="259"/>
      <c r="CJ141" s="259"/>
      <c r="CK141" s="259"/>
      <c r="CL141" s="259"/>
      <c r="CM141" s="259"/>
      <c r="CN141" s="259"/>
      <c r="CO141" s="259"/>
      <c r="CP141" s="259"/>
      <c r="CQ141" s="259"/>
      <c r="CR141" s="259"/>
      <c r="CS141" s="259"/>
      <c r="CT141" s="259"/>
      <c r="CU141" s="259"/>
      <c r="CV141" s="259"/>
      <c r="CW141" s="259"/>
      <c r="CX141" s="259"/>
      <c r="CY141" s="259"/>
      <c r="CZ141" s="259"/>
      <c r="DA141" s="259"/>
      <c r="DB141" s="259"/>
      <c r="DC141" s="259"/>
      <c r="DD141" s="259"/>
      <c r="DE141" s="259"/>
      <c r="DF141" s="259"/>
      <c r="DG141" s="259"/>
      <c r="DH141" s="259"/>
      <c r="DI141" s="259"/>
      <c r="DJ141" s="259"/>
      <c r="DK141" s="259"/>
      <c r="DL141" s="259"/>
      <c r="DM141" s="259"/>
      <c r="DN141" s="259"/>
      <c r="DO141" s="259"/>
      <c r="DP141" s="259"/>
      <c r="DQ141" s="259"/>
      <c r="DR141" s="259"/>
      <c r="DS141" s="259"/>
      <c r="DT141" s="259"/>
      <c r="DU141" s="259"/>
      <c r="DV141" s="259"/>
      <c r="DW141" s="259"/>
      <c r="DX141" s="259"/>
      <c r="DY141" s="259"/>
      <c r="DZ141" s="259"/>
      <c r="EA141" s="259"/>
      <c r="EB141" s="259"/>
      <c r="EE141" s="674"/>
      <c r="EG141" s="223"/>
      <c r="EH141" s="223"/>
      <c r="EI141" s="222"/>
      <c r="EJ141" s="222"/>
      <c r="EK141" s="222"/>
      <c r="EL141" s="222"/>
      <c r="EM141" s="223"/>
      <c r="EN141" s="316"/>
      <c r="EO141" s="316"/>
      <c r="EP141" s="317"/>
      <c r="EQ141" s="318"/>
      <c r="ER141" s="311"/>
      <c r="ES141" s="319">
        <f t="shared" si="147"/>
        <v>0</v>
      </c>
      <c r="ET141" s="319">
        <f t="shared" si="141"/>
        <v>0</v>
      </c>
      <c r="EU141" s="320">
        <v>0</v>
      </c>
      <c r="EV141" s="320">
        <v>0</v>
      </c>
      <c r="EW141" s="321"/>
      <c r="EX141" s="322"/>
      <c r="EY141" s="605"/>
    </row>
    <row r="142" spans="1:155" s="234" customFormat="1" ht="27.9" customHeight="1" x14ac:dyDescent="0.6">
      <c r="A142" s="590"/>
      <c r="B142" s="168" t="s">
        <v>274</v>
      </c>
      <c r="C142" s="810" t="s">
        <v>127</v>
      </c>
      <c r="D142" s="170">
        <v>4170005197</v>
      </c>
      <c r="E142" s="324" t="s">
        <v>262</v>
      </c>
      <c r="F142" s="718" t="s">
        <v>263</v>
      </c>
      <c r="G142" s="173">
        <v>44166</v>
      </c>
      <c r="H142" s="174">
        <v>8</v>
      </c>
      <c r="I142" s="568">
        <f>+O142</f>
        <v>12.5625</v>
      </c>
      <c r="J142" s="176">
        <v>18</v>
      </c>
      <c r="K142" s="176">
        <v>2</v>
      </c>
      <c r="L142" s="176">
        <v>17</v>
      </c>
      <c r="M142" s="176">
        <v>3</v>
      </c>
      <c r="N142" s="177">
        <f t="shared" si="131"/>
        <v>4.3822222222222225</v>
      </c>
      <c r="O142" s="178">
        <f>AC142/(L142+M142)</f>
        <v>12.5625</v>
      </c>
      <c r="P142" s="179">
        <f t="shared" si="132"/>
        <v>10.124759259259259</v>
      </c>
      <c r="Q142" s="180">
        <f>L142+M142</f>
        <v>20</v>
      </c>
      <c r="R142" s="180">
        <f t="shared" ref="R142:AB142" si="159">R144</f>
        <v>20</v>
      </c>
      <c r="S142" s="180">
        <f t="shared" si="159"/>
        <v>19</v>
      </c>
      <c r="T142" s="181">
        <f t="shared" si="159"/>
        <v>19</v>
      </c>
      <c r="U142" s="180">
        <f t="shared" si="159"/>
        <v>19</v>
      </c>
      <c r="V142" s="181">
        <f t="shared" si="159"/>
        <v>19</v>
      </c>
      <c r="W142" s="180">
        <f t="shared" si="159"/>
        <v>0</v>
      </c>
      <c r="X142" s="180">
        <f t="shared" si="159"/>
        <v>0</v>
      </c>
      <c r="Y142" s="180">
        <f t="shared" si="159"/>
        <v>0</v>
      </c>
      <c r="Z142" s="180">
        <f t="shared" si="159"/>
        <v>0</v>
      </c>
      <c r="AA142" s="180">
        <f t="shared" si="159"/>
        <v>0</v>
      </c>
      <c r="AB142" s="180">
        <f t="shared" si="159"/>
        <v>0</v>
      </c>
      <c r="AC142" s="182">
        <f>IF(E142="","",(Q142*8)+($Q$5-8)*Q142+($R$5-$Q$5)*R142+($S$5-$R$5)*S142+($T$5-$S$5)*T142+($U$5-$T$5)*U142+($V$5-$U$5)*V142+($W$5-$V$5)*W142+($X$5-$W$5)*X142+($Y$5-$X$5)*Y142+($Z$5-$Y$5)*Z142+($AA$5-$Z$5)*AA142+($AB$5-$AA$5)*AB142)-'[1]Short Leave'!S39</f>
        <v>251.25</v>
      </c>
      <c r="AD142" s="572">
        <f t="shared" si="142"/>
        <v>251.25</v>
      </c>
      <c r="AE142" s="572">
        <f t="shared" si="143"/>
        <v>251.25</v>
      </c>
      <c r="AF142" s="184">
        <f>AE142+AE143+AE144</f>
        <v>251.25</v>
      </c>
      <c r="AG142" s="185">
        <v>4.93</v>
      </c>
      <c r="AH142" s="359">
        <v>0.26583333333333331</v>
      </c>
      <c r="AI142" s="574">
        <f t="shared" si="144"/>
        <v>3.1899999999999995</v>
      </c>
      <c r="AJ142" s="575">
        <f t="shared" si="134"/>
        <v>13567.5</v>
      </c>
      <c r="AK142" s="188">
        <v>0.9</v>
      </c>
      <c r="AL142" s="576">
        <f t="shared" si="145"/>
        <v>219.06693711967546</v>
      </c>
      <c r="AM142" s="719">
        <f t="shared" si="135"/>
        <v>2752.0283975659231</v>
      </c>
      <c r="AN142" s="191">
        <v>2218</v>
      </c>
      <c r="AO142" s="578"/>
      <c r="AP142" s="578"/>
      <c r="AQ142" s="579">
        <f t="shared" si="146"/>
        <v>182.24566666666666</v>
      </c>
      <c r="AR142" s="193">
        <f>AQ142+AQ143+AQ144</f>
        <v>182.24566666666666</v>
      </c>
      <c r="AS142" s="581">
        <f t="shared" si="136"/>
        <v>0.80595098581168223</v>
      </c>
      <c r="AT142" s="582">
        <f t="shared" si="137"/>
        <v>0.72535588723051414</v>
      </c>
      <c r="AU142" s="196">
        <f>AR142/AF142</f>
        <v>0.72535588723051414</v>
      </c>
      <c r="AV142" s="595" t="s">
        <v>275</v>
      </c>
      <c r="AW142" s="191">
        <v>960</v>
      </c>
      <c r="AX142" s="198" t="s">
        <v>131</v>
      </c>
      <c r="AY142" s="246"/>
      <c r="AZ142" s="594"/>
      <c r="BA142" s="804"/>
      <c r="BB142" s="804"/>
      <c r="BC142" s="804"/>
      <c r="BD142" s="249"/>
      <c r="BE142" s="250"/>
      <c r="BF142" s="595"/>
      <c r="BG142" s="191"/>
      <c r="BH142" s="198"/>
      <c r="BI142" s="198"/>
      <c r="BJ142" s="198"/>
      <c r="BK142" s="596"/>
      <c r="BL142" s="361"/>
      <c r="BM142" s="206">
        <v>19</v>
      </c>
      <c r="BN142" s="207">
        <v>10.1</v>
      </c>
      <c r="BO142" s="208">
        <f>BP142-BQ142</f>
        <v>2632.76</v>
      </c>
      <c r="BP142" s="209">
        <f>(((BR142+BR143+BR144))-(EQ142))</f>
        <v>13567.5</v>
      </c>
      <c r="BQ142" s="209">
        <f>(BS142+BS143+BS144)</f>
        <v>10934.74</v>
      </c>
      <c r="BR142" s="210">
        <f t="shared" si="138"/>
        <v>13567.5</v>
      </c>
      <c r="BS142" s="211">
        <f t="shared" si="139"/>
        <v>10934.74</v>
      </c>
      <c r="BT142" s="212" t="str">
        <f t="shared" si="140"/>
        <v>162768-5832(S-03)</v>
      </c>
      <c r="BU142" s="213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J142" s="222"/>
      <c r="CK142" s="222"/>
      <c r="CL142" s="222"/>
      <c r="CM142" s="222"/>
      <c r="CN142" s="222"/>
      <c r="CO142" s="222"/>
      <c r="CP142" s="222"/>
      <c r="CQ142" s="222"/>
      <c r="CR142" s="222"/>
      <c r="CS142" s="222"/>
      <c r="CT142" s="222"/>
      <c r="CU142" s="222"/>
      <c r="CV142" s="222"/>
      <c r="CW142" s="222"/>
      <c r="CX142" s="222"/>
      <c r="CY142" s="222"/>
      <c r="CZ142" s="222"/>
      <c r="DA142" s="222"/>
      <c r="DB142" s="222"/>
      <c r="DC142" s="222"/>
      <c r="DD142" s="222"/>
      <c r="DE142" s="222"/>
      <c r="DF142" s="222"/>
      <c r="DG142" s="222"/>
      <c r="DH142" s="222"/>
      <c r="DI142" s="222"/>
      <c r="DJ142" s="222"/>
      <c r="DK142" s="222"/>
      <c r="DL142" s="222"/>
      <c r="DM142" s="222"/>
      <c r="DN142" s="222"/>
      <c r="DO142" s="222"/>
      <c r="DP142" s="222"/>
      <c r="DQ142" s="222"/>
      <c r="DR142" s="222"/>
      <c r="DS142" s="222"/>
      <c r="DT142" s="222"/>
      <c r="DU142" s="222"/>
      <c r="DV142" s="222"/>
      <c r="DW142" s="222"/>
      <c r="DX142" s="222"/>
      <c r="DY142" s="222"/>
      <c r="DZ142" s="222"/>
      <c r="EA142" s="222"/>
      <c r="EB142" s="222"/>
      <c r="EC142" s="223"/>
      <c r="ED142" s="223"/>
      <c r="EE142" s="646"/>
      <c r="EF142" s="670"/>
      <c r="EG142" s="670"/>
      <c r="EH142" s="670"/>
      <c r="EI142" s="668"/>
      <c r="EJ142" s="668"/>
      <c r="EK142" s="668"/>
      <c r="EL142" s="668"/>
      <c r="EM142" s="670"/>
      <c r="EN142" s="118"/>
      <c r="EO142" s="118"/>
      <c r="EP142" s="227">
        <f>AF142*60</f>
        <v>15075</v>
      </c>
      <c r="EQ142" s="228">
        <v>0</v>
      </c>
      <c r="ER142" s="229" t="str">
        <f>B142</f>
        <v>L-36</v>
      </c>
      <c r="ES142" s="160" t="str">
        <f t="shared" si="147"/>
        <v>H&amp;M</v>
      </c>
      <c r="ET142" s="160" t="str">
        <f t="shared" si="141"/>
        <v>162768-5832(S-03)</v>
      </c>
      <c r="EU142" s="162">
        <v>0</v>
      </c>
      <c r="EV142" s="162">
        <v>0</v>
      </c>
      <c r="EW142" s="230">
        <f>(BO142/EX142)/60</f>
        <v>2.1939666666666668</v>
      </c>
      <c r="EX142" s="231">
        <f>L142+M142</f>
        <v>20</v>
      </c>
      <c r="EY142" s="599">
        <f>EX142*EW142</f>
        <v>43.879333333333335</v>
      </c>
    </row>
    <row r="143" spans="1:155" s="288" customFormat="1" ht="27" hidden="1" customHeight="1" x14ac:dyDescent="0.55000000000000004">
      <c r="A143" s="590"/>
      <c r="B143" s="236" t="s">
        <v>274</v>
      </c>
      <c r="C143" s="810"/>
      <c r="D143" s="170"/>
      <c r="E143" s="324"/>
      <c r="F143" s="718"/>
      <c r="G143" s="173"/>
      <c r="H143" s="174">
        <v>8</v>
      </c>
      <c r="I143" s="568"/>
      <c r="J143" s="176"/>
      <c r="K143" s="176"/>
      <c r="L143" s="176"/>
      <c r="M143" s="176"/>
      <c r="N143" s="177" t="str">
        <f t="shared" si="131"/>
        <v/>
      </c>
      <c r="O143" s="237"/>
      <c r="P143" s="179" t="str">
        <f t="shared" si="132"/>
        <v/>
      </c>
      <c r="Q143" s="180"/>
      <c r="R143" s="180">
        <v>1</v>
      </c>
      <c r="S143" s="180"/>
      <c r="T143" s="180"/>
      <c r="U143" s="180"/>
      <c r="V143" s="180">
        <v>19</v>
      </c>
      <c r="W143" s="180"/>
      <c r="X143" s="180"/>
      <c r="Y143" s="180"/>
      <c r="Z143" s="180"/>
      <c r="AA143" s="180"/>
      <c r="AB143" s="180"/>
      <c r="AC143" s="238"/>
      <c r="AD143" s="591" t="str">
        <f t="shared" si="142"/>
        <v/>
      </c>
      <c r="AE143" s="591">
        <f t="shared" si="143"/>
        <v>0</v>
      </c>
      <c r="AF143" s="240"/>
      <c r="AG143" s="185"/>
      <c r="AH143" s="359"/>
      <c r="AI143" s="574">
        <f t="shared" si="144"/>
        <v>0</v>
      </c>
      <c r="AJ143" s="575" t="str">
        <f t="shared" si="134"/>
        <v/>
      </c>
      <c r="AK143" s="188">
        <v>0.9</v>
      </c>
      <c r="AL143" s="576" t="str">
        <f t="shared" si="145"/>
        <v/>
      </c>
      <c r="AM143" s="719" t="str">
        <f t="shared" si="135"/>
        <v/>
      </c>
      <c r="AN143" s="191"/>
      <c r="AO143" s="600"/>
      <c r="AP143" s="600"/>
      <c r="AQ143" s="579">
        <f t="shared" si="146"/>
        <v>0</v>
      </c>
      <c r="AR143" s="244"/>
      <c r="AS143" s="581" t="str">
        <f t="shared" si="136"/>
        <v/>
      </c>
      <c r="AT143" s="582" t="str">
        <f t="shared" si="137"/>
        <v/>
      </c>
      <c r="AU143" s="245"/>
      <c r="AV143" s="595" t="s">
        <v>275</v>
      </c>
      <c r="AW143" s="191"/>
      <c r="AX143" s="198"/>
      <c r="AY143" s="246"/>
      <c r="AZ143" s="594"/>
      <c r="BA143" s="804"/>
      <c r="BB143" s="804"/>
      <c r="BC143" s="804"/>
      <c r="BD143" s="249"/>
      <c r="BE143" s="250"/>
      <c r="BF143" s="595"/>
      <c r="BG143" s="191"/>
      <c r="BH143" s="198"/>
      <c r="BI143" s="198"/>
      <c r="BJ143" s="198"/>
      <c r="BK143" s="587"/>
      <c r="BL143" s="422"/>
      <c r="BM143" s="252"/>
      <c r="BN143" s="253"/>
      <c r="BO143" s="254"/>
      <c r="BP143" s="255"/>
      <c r="BQ143" s="255"/>
      <c r="BR143" s="256" t="b">
        <f t="shared" si="138"/>
        <v>0</v>
      </c>
      <c r="BS143" s="257">
        <f t="shared" si="139"/>
        <v>0</v>
      </c>
      <c r="BT143" s="258" t="str">
        <f t="shared" si="140"/>
        <v/>
      </c>
      <c r="BU143" s="259"/>
      <c r="BV143" s="259"/>
      <c r="BW143" s="259"/>
      <c r="BX143" s="259"/>
      <c r="BY143" s="259"/>
      <c r="BZ143" s="259"/>
      <c r="CA143" s="259"/>
      <c r="CB143" s="259"/>
      <c r="CC143" s="259"/>
      <c r="CD143" s="259"/>
      <c r="CE143" s="259"/>
      <c r="CF143" s="259"/>
      <c r="CG143" s="259"/>
      <c r="CH143" s="259"/>
      <c r="CI143" s="259"/>
      <c r="CJ143" s="259"/>
      <c r="CK143" s="259"/>
      <c r="CL143" s="259"/>
      <c r="CM143" s="259"/>
      <c r="CN143" s="259"/>
      <c r="CO143" s="259"/>
      <c r="CP143" s="259"/>
      <c r="CQ143" s="259"/>
      <c r="CR143" s="259"/>
      <c r="CS143" s="259"/>
      <c r="CT143" s="259"/>
      <c r="CU143" s="259"/>
      <c r="CV143" s="259"/>
      <c r="CW143" s="259"/>
      <c r="CX143" s="259"/>
      <c r="CY143" s="259"/>
      <c r="CZ143" s="259"/>
      <c r="DA143" s="259"/>
      <c r="DB143" s="259"/>
      <c r="DC143" s="259"/>
      <c r="DD143" s="259"/>
      <c r="DE143" s="259"/>
      <c r="DF143" s="259"/>
      <c r="DG143" s="259"/>
      <c r="DH143" s="259"/>
      <c r="DI143" s="259"/>
      <c r="DJ143" s="259"/>
      <c r="DK143" s="259"/>
      <c r="DL143" s="259"/>
      <c r="DM143" s="259"/>
      <c r="DN143" s="259"/>
      <c r="DO143" s="259"/>
      <c r="DP143" s="259"/>
      <c r="DQ143" s="259"/>
      <c r="DR143" s="259"/>
      <c r="DS143" s="259"/>
      <c r="DT143" s="259"/>
      <c r="DU143" s="259"/>
      <c r="DV143" s="259"/>
      <c r="DW143" s="259"/>
      <c r="DX143" s="259"/>
      <c r="DY143" s="259"/>
      <c r="DZ143" s="259"/>
      <c r="EA143" s="259"/>
      <c r="EB143" s="259"/>
      <c r="EE143" s="674"/>
      <c r="EG143" s="223"/>
      <c r="EH143" s="223"/>
      <c r="EI143" s="222"/>
      <c r="EJ143" s="222"/>
      <c r="EK143" s="222"/>
      <c r="EL143" s="222"/>
      <c r="EM143" s="223"/>
      <c r="EN143" s="316"/>
      <c r="EO143" s="316"/>
      <c r="EP143" s="352"/>
      <c r="EQ143" s="353"/>
      <c r="ER143" s="311"/>
      <c r="ES143" s="319">
        <f t="shared" si="147"/>
        <v>0</v>
      </c>
      <c r="ET143" s="319">
        <f t="shared" si="141"/>
        <v>0</v>
      </c>
      <c r="EU143" s="320">
        <v>0</v>
      </c>
      <c r="EV143" s="320">
        <v>0</v>
      </c>
      <c r="EW143" s="354"/>
      <c r="EX143" s="355"/>
      <c r="EY143" s="625"/>
    </row>
    <row r="144" spans="1:155" s="288" customFormat="1" ht="27" hidden="1" customHeight="1" x14ac:dyDescent="0.55000000000000004">
      <c r="A144" s="590"/>
      <c r="B144" s="289" t="s">
        <v>274</v>
      </c>
      <c r="C144" s="810"/>
      <c r="D144" s="170"/>
      <c r="E144" s="324"/>
      <c r="F144" s="718"/>
      <c r="G144" s="173"/>
      <c r="H144" s="174">
        <v>8</v>
      </c>
      <c r="I144" s="568"/>
      <c r="J144" s="176"/>
      <c r="K144" s="176"/>
      <c r="L144" s="176"/>
      <c r="M144" s="176"/>
      <c r="N144" s="177" t="str">
        <f t="shared" si="131"/>
        <v/>
      </c>
      <c r="O144" s="290"/>
      <c r="P144" s="179" t="str">
        <f t="shared" si="132"/>
        <v/>
      </c>
      <c r="Q144" s="291" t="s">
        <v>276</v>
      </c>
      <c r="R144" s="291">
        <f t="shared" ref="R144:AB144" si="160">IF($Q$7&gt;0,(Q142-Q143))</f>
        <v>20</v>
      </c>
      <c r="S144" s="291">
        <f t="shared" si="160"/>
        <v>19</v>
      </c>
      <c r="T144" s="291">
        <f t="shared" si="160"/>
        <v>19</v>
      </c>
      <c r="U144" s="291">
        <f t="shared" si="160"/>
        <v>19</v>
      </c>
      <c r="V144" s="291">
        <f t="shared" si="160"/>
        <v>19</v>
      </c>
      <c r="W144" s="291">
        <f t="shared" si="160"/>
        <v>0</v>
      </c>
      <c r="X144" s="291">
        <f t="shared" si="160"/>
        <v>0</v>
      </c>
      <c r="Y144" s="291">
        <f t="shared" si="160"/>
        <v>0</v>
      </c>
      <c r="Z144" s="291">
        <f t="shared" si="160"/>
        <v>0</v>
      </c>
      <c r="AA144" s="291">
        <f t="shared" si="160"/>
        <v>0</v>
      </c>
      <c r="AB144" s="291">
        <f t="shared" si="160"/>
        <v>0</v>
      </c>
      <c r="AC144" s="292"/>
      <c r="AD144" s="591" t="str">
        <f t="shared" si="142"/>
        <v/>
      </c>
      <c r="AE144" s="591">
        <f t="shared" si="143"/>
        <v>0</v>
      </c>
      <c r="AF144" s="293"/>
      <c r="AG144" s="185"/>
      <c r="AH144" s="359"/>
      <c r="AI144" s="574">
        <f t="shared" si="144"/>
        <v>0</v>
      </c>
      <c r="AJ144" s="575" t="str">
        <f t="shared" si="134"/>
        <v/>
      </c>
      <c r="AK144" s="188"/>
      <c r="AL144" s="576" t="str">
        <f t="shared" si="145"/>
        <v/>
      </c>
      <c r="AM144" s="719" t="str">
        <f t="shared" si="135"/>
        <v/>
      </c>
      <c r="AN144" s="191"/>
      <c r="AO144" s="600"/>
      <c r="AP144" s="600"/>
      <c r="AQ144" s="579">
        <f t="shared" si="146"/>
        <v>0</v>
      </c>
      <c r="AR144" s="294"/>
      <c r="AS144" s="581" t="str">
        <f t="shared" si="136"/>
        <v/>
      </c>
      <c r="AT144" s="582" t="str">
        <f t="shared" si="137"/>
        <v/>
      </c>
      <c r="AU144" s="297"/>
      <c r="AV144" s="595" t="s">
        <v>275</v>
      </c>
      <c r="AW144" s="191"/>
      <c r="AX144" s="198"/>
      <c r="AY144" s="246"/>
      <c r="AZ144" s="594"/>
      <c r="BA144" s="804"/>
      <c r="BB144" s="804"/>
      <c r="BC144" s="804"/>
      <c r="BD144" s="249"/>
      <c r="BE144" s="250"/>
      <c r="BF144" s="595"/>
      <c r="BG144" s="191"/>
      <c r="BH144" s="198"/>
      <c r="BI144" s="198"/>
      <c r="BJ144" s="198"/>
      <c r="BK144" s="587"/>
      <c r="BL144" s="422"/>
      <c r="BM144" s="298"/>
      <c r="BN144" s="299"/>
      <c r="BO144" s="300"/>
      <c r="BP144" s="301"/>
      <c r="BQ144" s="301"/>
      <c r="BR144" s="256" t="b">
        <f t="shared" si="138"/>
        <v>0</v>
      </c>
      <c r="BS144" s="257">
        <f t="shared" si="139"/>
        <v>0</v>
      </c>
      <c r="BT144" s="258" t="str">
        <f t="shared" si="140"/>
        <v/>
      </c>
      <c r="BU144" s="259"/>
      <c r="BV144" s="259"/>
      <c r="BW144" s="259"/>
      <c r="BX144" s="259"/>
      <c r="BY144" s="259"/>
      <c r="BZ144" s="259"/>
      <c r="CA144" s="259"/>
      <c r="CB144" s="259"/>
      <c r="CC144" s="259"/>
      <c r="CD144" s="259"/>
      <c r="CE144" s="259"/>
      <c r="CF144" s="259"/>
      <c r="CG144" s="259"/>
      <c r="CH144" s="259"/>
      <c r="CI144" s="259"/>
      <c r="CJ144" s="259"/>
      <c r="CK144" s="259"/>
      <c r="CL144" s="259"/>
      <c r="CM144" s="259"/>
      <c r="CN144" s="259"/>
      <c r="CO144" s="259"/>
      <c r="CP144" s="259"/>
      <c r="CQ144" s="259"/>
      <c r="CR144" s="259"/>
      <c r="CS144" s="259"/>
      <c r="CT144" s="259"/>
      <c r="CU144" s="259"/>
      <c r="CV144" s="259"/>
      <c r="CW144" s="259"/>
      <c r="CX144" s="259"/>
      <c r="CY144" s="259"/>
      <c r="CZ144" s="259"/>
      <c r="DA144" s="259"/>
      <c r="DB144" s="259"/>
      <c r="DC144" s="259"/>
      <c r="DD144" s="259"/>
      <c r="DE144" s="259"/>
      <c r="DF144" s="259"/>
      <c r="DG144" s="259"/>
      <c r="DH144" s="259"/>
      <c r="DI144" s="259"/>
      <c r="DJ144" s="259"/>
      <c r="DK144" s="259"/>
      <c r="DL144" s="259"/>
      <c r="DM144" s="259"/>
      <c r="DN144" s="259"/>
      <c r="DO144" s="259"/>
      <c r="DP144" s="259"/>
      <c r="DQ144" s="259"/>
      <c r="DR144" s="259"/>
      <c r="DS144" s="259"/>
      <c r="DT144" s="259"/>
      <c r="DU144" s="259"/>
      <c r="DV144" s="259"/>
      <c r="DW144" s="259"/>
      <c r="DX144" s="259"/>
      <c r="DY144" s="259"/>
      <c r="DZ144" s="259"/>
      <c r="EA144" s="259"/>
      <c r="EB144" s="259"/>
      <c r="EE144" s="674"/>
      <c r="EG144" s="223"/>
      <c r="EH144" s="223"/>
      <c r="EI144" s="222"/>
      <c r="EJ144" s="222"/>
      <c r="EK144" s="222"/>
      <c r="EL144" s="222"/>
      <c r="EM144" s="223"/>
      <c r="EN144" s="316"/>
      <c r="EO144" s="316"/>
      <c r="EP144" s="317"/>
      <c r="EQ144" s="318"/>
      <c r="ER144" s="311"/>
      <c r="ES144" s="319">
        <f t="shared" si="147"/>
        <v>0</v>
      </c>
      <c r="ET144" s="319">
        <f t="shared" si="141"/>
        <v>0</v>
      </c>
      <c r="EU144" s="320">
        <v>0</v>
      </c>
      <c r="EV144" s="320">
        <v>0</v>
      </c>
      <c r="EW144" s="321"/>
      <c r="EX144" s="322"/>
      <c r="EY144" s="605"/>
    </row>
    <row r="145" spans="1:155" s="234" customFormat="1" ht="27.9" customHeight="1" x14ac:dyDescent="0.6">
      <c r="A145" s="590"/>
      <c r="B145" s="168" t="s">
        <v>277</v>
      </c>
      <c r="C145" s="810" t="s">
        <v>267</v>
      </c>
      <c r="D145" s="170">
        <v>4170004831</v>
      </c>
      <c r="E145" s="324" t="s">
        <v>278</v>
      </c>
      <c r="F145" s="718" t="s">
        <v>117</v>
      </c>
      <c r="G145" s="173">
        <v>44180</v>
      </c>
      <c r="H145" s="174">
        <v>8</v>
      </c>
      <c r="I145" s="175">
        <v>4.3570000000000002</v>
      </c>
      <c r="J145" s="176">
        <v>19</v>
      </c>
      <c r="K145" s="176">
        <v>2</v>
      </c>
      <c r="L145" s="176">
        <v>16</v>
      </c>
      <c r="M145" s="176">
        <v>2</v>
      </c>
      <c r="N145" s="177">
        <f t="shared" si="131"/>
        <v>14.968650793650795</v>
      </c>
      <c r="O145" s="178">
        <f>AC145/(L145+M145)</f>
        <v>8.2222222222222214</v>
      </c>
      <c r="P145" s="179">
        <f t="shared" si="132"/>
        <v>4.3565476190476193</v>
      </c>
      <c r="Q145" s="180">
        <f>L145+M145</f>
        <v>18</v>
      </c>
      <c r="R145" s="180">
        <f t="shared" ref="R145:AB145" si="161">R147</f>
        <v>4</v>
      </c>
      <c r="S145" s="180">
        <f t="shared" si="161"/>
        <v>0</v>
      </c>
      <c r="T145" s="181">
        <f t="shared" si="161"/>
        <v>0</v>
      </c>
      <c r="U145" s="180">
        <f t="shared" si="161"/>
        <v>0</v>
      </c>
      <c r="V145" s="181">
        <f t="shared" si="161"/>
        <v>0</v>
      </c>
      <c r="W145" s="180">
        <f t="shared" si="161"/>
        <v>0</v>
      </c>
      <c r="X145" s="180">
        <f t="shared" si="161"/>
        <v>0</v>
      </c>
      <c r="Y145" s="180">
        <f t="shared" si="161"/>
        <v>0</v>
      </c>
      <c r="Z145" s="180">
        <f t="shared" si="161"/>
        <v>0</v>
      </c>
      <c r="AA145" s="180">
        <f t="shared" si="161"/>
        <v>0</v>
      </c>
      <c r="AB145" s="180">
        <f t="shared" si="161"/>
        <v>0</v>
      </c>
      <c r="AC145" s="182">
        <f>IF(E145="","",(Q145*8)+($Q$5-8)*Q145+($R$5-$Q$5)*R145+($S$5-$R$5)*S145+($T$5-$S$5)*T145+($U$5-$T$5)*U145+($V$5-$U$5)*V145+($W$5-$V$5)*W145+($X$5-$W$5)*X145+($Y$5-$X$5)*Y145+($Z$5-$Y$5)*Z145+($AA$5-$Z$5)*AA145+($AB$5-$AA$5)*AB145)-'[1]Short Leave'!S40</f>
        <v>148</v>
      </c>
      <c r="AD145" s="572">
        <f t="shared" si="142"/>
        <v>78.426000000000002</v>
      </c>
      <c r="AE145" s="572">
        <f t="shared" si="143"/>
        <v>78.426000000000002</v>
      </c>
      <c r="AF145" s="184">
        <f>AE145+AE146+AE147</f>
        <v>148</v>
      </c>
      <c r="AG145" s="185">
        <v>5.63</v>
      </c>
      <c r="AH145" s="359">
        <v>0.46</v>
      </c>
      <c r="AI145" s="574">
        <f t="shared" si="144"/>
        <v>5.5200000000000005</v>
      </c>
      <c r="AJ145" s="575">
        <f t="shared" si="134"/>
        <v>3293.8919999999998</v>
      </c>
      <c r="AK145" s="188">
        <v>0.7</v>
      </c>
      <c r="AL145" s="576">
        <f t="shared" si="145"/>
        <v>134.28063943161632</v>
      </c>
      <c r="AM145" s="719">
        <f t="shared" si="135"/>
        <v>585.06074600355237</v>
      </c>
      <c r="AN145" s="191">
        <v>585</v>
      </c>
      <c r="AO145" s="578"/>
      <c r="AP145" s="578"/>
      <c r="AQ145" s="579">
        <f t="shared" si="146"/>
        <v>54.892499999999998</v>
      </c>
      <c r="AR145" s="193">
        <f>AQ145+AQ146+AQ147</f>
        <v>61.409166666666664</v>
      </c>
      <c r="AS145" s="581">
        <f t="shared" si="136"/>
        <v>0.99989617145917353</v>
      </c>
      <c r="AT145" s="582">
        <f t="shared" si="137"/>
        <v>0.69992732002142144</v>
      </c>
      <c r="AU145" s="196">
        <f>AR145/AF145</f>
        <v>0.4149268018018018</v>
      </c>
      <c r="AV145" s="197" t="s">
        <v>279</v>
      </c>
      <c r="AW145" s="191">
        <v>2010</v>
      </c>
      <c r="AX145" s="360">
        <v>13</v>
      </c>
      <c r="AY145" s="246"/>
      <c r="AZ145" s="594"/>
      <c r="BA145" s="804"/>
      <c r="BB145" s="804"/>
      <c r="BC145" s="804"/>
      <c r="BD145" s="249"/>
      <c r="BE145" s="250"/>
      <c r="BF145" s="197"/>
      <c r="BG145" s="191"/>
      <c r="BH145" s="198"/>
      <c r="BI145" s="198"/>
      <c r="BJ145" s="198"/>
      <c r="BK145" s="587"/>
      <c r="BL145" s="205"/>
      <c r="BM145" s="206">
        <v>6</v>
      </c>
      <c r="BN145" s="207">
        <v>12.84</v>
      </c>
      <c r="BO145" s="208">
        <f>BP145-BQ145</f>
        <v>2531.4499999999985</v>
      </c>
      <c r="BP145" s="209">
        <f>(((BR145+BR146+BR147))-(EQ145))</f>
        <v>6215.9999999999982</v>
      </c>
      <c r="BQ145" s="209">
        <f>(BS145+BS146+BS147)</f>
        <v>3684.5499999999997</v>
      </c>
      <c r="BR145" s="210">
        <f t="shared" si="138"/>
        <v>3293.8919999999998</v>
      </c>
      <c r="BS145" s="211">
        <f t="shared" si="139"/>
        <v>3293.5499999999997</v>
      </c>
      <c r="BT145" s="212" t="str">
        <f t="shared" si="140"/>
        <v>P01BT</v>
      </c>
      <c r="BU145" s="213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J145" s="222"/>
      <c r="CK145" s="222"/>
      <c r="CL145" s="222"/>
      <c r="CM145" s="222"/>
      <c r="CN145" s="222"/>
      <c r="CO145" s="222"/>
      <c r="CP145" s="222"/>
      <c r="CQ145" s="222"/>
      <c r="CR145" s="222"/>
      <c r="CS145" s="222"/>
      <c r="CT145" s="222"/>
      <c r="CU145" s="222"/>
      <c r="CV145" s="222"/>
      <c r="CW145" s="222"/>
      <c r="CX145" s="222"/>
      <c r="CY145" s="222"/>
      <c r="CZ145" s="222"/>
      <c r="DA145" s="222"/>
      <c r="DB145" s="222"/>
      <c r="DC145" s="222"/>
      <c r="DD145" s="222"/>
      <c r="DE145" s="222"/>
      <c r="DF145" s="222"/>
      <c r="DG145" s="222"/>
      <c r="DH145" s="222"/>
      <c r="DI145" s="222"/>
      <c r="DJ145" s="222"/>
      <c r="DK145" s="222"/>
      <c r="DL145" s="222"/>
      <c r="DM145" s="222"/>
      <c r="DN145" s="222"/>
      <c r="DO145" s="222"/>
      <c r="DP145" s="222"/>
      <c r="DQ145" s="222"/>
      <c r="DR145" s="222"/>
      <c r="DS145" s="222"/>
      <c r="DT145" s="222"/>
      <c r="DU145" s="222"/>
      <c r="DV145" s="222"/>
      <c r="DW145" s="222"/>
      <c r="DX145" s="222"/>
      <c r="DY145" s="222"/>
      <c r="DZ145" s="222"/>
      <c r="EA145" s="222"/>
      <c r="EB145" s="222"/>
      <c r="EC145" s="223"/>
      <c r="ED145" s="223"/>
      <c r="EE145" s="646"/>
      <c r="EF145" s="223"/>
      <c r="EG145" s="223"/>
      <c r="EH145" s="223"/>
      <c r="EI145" s="222"/>
      <c r="EJ145" s="222"/>
      <c r="EK145" s="222"/>
      <c r="EL145" s="222"/>
      <c r="EM145" s="223"/>
      <c r="EN145" s="118"/>
      <c r="EO145" s="118"/>
      <c r="EP145" s="227">
        <f>AF145*60</f>
        <v>8880</v>
      </c>
      <c r="EQ145" s="228">
        <v>0</v>
      </c>
      <c r="ER145" s="229" t="str">
        <f>B145</f>
        <v>L-37</v>
      </c>
      <c r="ES145" s="160" t="str">
        <f t="shared" si="147"/>
        <v>HBI</v>
      </c>
      <c r="ET145" s="160" t="str">
        <f t="shared" si="141"/>
        <v>P01BT</v>
      </c>
      <c r="EU145" s="162">
        <v>0</v>
      </c>
      <c r="EV145" s="162">
        <v>0</v>
      </c>
      <c r="EW145" s="230">
        <f>(BO145/EX145)/60</f>
        <v>2.3439351851851837</v>
      </c>
      <c r="EX145" s="231">
        <f>L145+M145</f>
        <v>18</v>
      </c>
      <c r="EY145" s="599">
        <f>EX145*EW145</f>
        <v>42.190833333333309</v>
      </c>
    </row>
    <row r="146" spans="1:155" s="223" customFormat="1" ht="27.9" customHeight="1" x14ac:dyDescent="0.45">
      <c r="A146" s="590"/>
      <c r="B146" s="236" t="s">
        <v>277</v>
      </c>
      <c r="C146" s="810" t="s">
        <v>116</v>
      </c>
      <c r="D146" s="170">
        <v>4170005084</v>
      </c>
      <c r="E146" s="324" t="s">
        <v>259</v>
      </c>
      <c r="F146" s="718" t="s">
        <v>152</v>
      </c>
      <c r="G146" s="173">
        <v>44180</v>
      </c>
      <c r="H146" s="174">
        <v>8</v>
      </c>
      <c r="I146" s="175">
        <f>+O145-I145</f>
        <v>3.8652222222222212</v>
      </c>
      <c r="J146" s="176">
        <v>19</v>
      </c>
      <c r="K146" s="176">
        <v>2</v>
      </c>
      <c r="L146" s="176">
        <v>16</v>
      </c>
      <c r="M146" s="176">
        <v>2</v>
      </c>
      <c r="N146" s="177">
        <f t="shared" si="131"/>
        <v>0</v>
      </c>
      <c r="O146" s="237"/>
      <c r="P146" s="179">
        <f t="shared" si="132"/>
        <v>0.51719576719576721</v>
      </c>
      <c r="Q146" s="180">
        <v>14</v>
      </c>
      <c r="R146" s="180">
        <v>4</v>
      </c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238"/>
      <c r="AD146" s="591">
        <f t="shared" si="142"/>
        <v>69.573999999999984</v>
      </c>
      <c r="AE146" s="591">
        <f t="shared" si="143"/>
        <v>69.573999999999984</v>
      </c>
      <c r="AF146" s="240"/>
      <c r="AG146" s="185">
        <v>4.5999999999999996</v>
      </c>
      <c r="AH146" s="359">
        <v>0.33</v>
      </c>
      <c r="AI146" s="574">
        <f t="shared" si="144"/>
        <v>3.96</v>
      </c>
      <c r="AJ146" s="575">
        <f t="shared" si="134"/>
        <v>2922.1079999999988</v>
      </c>
      <c r="AK146" s="188">
        <v>0.7</v>
      </c>
      <c r="AL146" s="576">
        <f t="shared" si="145"/>
        <v>164.3478260869565</v>
      </c>
      <c r="AM146" s="719">
        <f t="shared" si="135"/>
        <v>635.24086956521717</v>
      </c>
      <c r="AN146" s="191">
        <v>85</v>
      </c>
      <c r="AO146" s="600"/>
      <c r="AP146" s="600"/>
      <c r="AQ146" s="579">
        <f t="shared" si="146"/>
        <v>6.5166666666666657</v>
      </c>
      <c r="AR146" s="244"/>
      <c r="AS146" s="581">
        <f t="shared" si="136"/>
        <v>0.1338075115635699</v>
      </c>
      <c r="AT146" s="582">
        <f t="shared" si="137"/>
        <v>9.366525809449891E-2</v>
      </c>
      <c r="AU146" s="245"/>
      <c r="AV146" s="197" t="s">
        <v>279</v>
      </c>
      <c r="AW146" s="191"/>
      <c r="AX146" s="360"/>
      <c r="AY146" s="246"/>
      <c r="AZ146" s="594"/>
      <c r="BA146" s="804"/>
      <c r="BB146" s="804"/>
      <c r="BC146" s="804"/>
      <c r="BD146" s="249"/>
      <c r="BE146" s="250"/>
      <c r="BF146" s="197"/>
      <c r="BG146" s="191"/>
      <c r="BH146" s="198"/>
      <c r="BI146" s="198"/>
      <c r="BJ146" s="198"/>
      <c r="BK146" s="587"/>
      <c r="BL146" s="812"/>
      <c r="BM146" s="252"/>
      <c r="BN146" s="253"/>
      <c r="BO146" s="254"/>
      <c r="BP146" s="391"/>
      <c r="BQ146" s="391"/>
      <c r="BR146" s="210">
        <f t="shared" si="138"/>
        <v>2922.1079999999988</v>
      </c>
      <c r="BS146" s="633">
        <f t="shared" si="139"/>
        <v>390.99999999999994</v>
      </c>
      <c r="BT146" s="634" t="str">
        <f t="shared" si="140"/>
        <v>308658 Table Tee</v>
      </c>
      <c r="BU146" s="222"/>
      <c r="BV146" s="222"/>
      <c r="BW146" s="222"/>
      <c r="BX146" s="222"/>
      <c r="BY146" s="222"/>
      <c r="BZ146" s="222"/>
      <c r="CA146" s="222"/>
      <c r="CB146" s="222"/>
      <c r="CC146" s="222"/>
      <c r="CD146" s="222"/>
      <c r="CE146" s="222"/>
      <c r="CF146" s="222"/>
      <c r="CG146" s="222"/>
      <c r="CH146" s="222"/>
      <c r="CI146" s="222"/>
      <c r="CJ146" s="222"/>
      <c r="CK146" s="222"/>
      <c r="CL146" s="222"/>
      <c r="CM146" s="222"/>
      <c r="CN146" s="222"/>
      <c r="CO146" s="222"/>
      <c r="CP146" s="222"/>
      <c r="CQ146" s="222"/>
      <c r="CR146" s="222"/>
      <c r="CS146" s="222"/>
      <c r="CT146" s="222"/>
      <c r="CU146" s="222"/>
      <c r="CV146" s="222"/>
      <c r="CW146" s="222"/>
      <c r="CX146" s="222"/>
      <c r="CY146" s="222"/>
      <c r="CZ146" s="222"/>
      <c r="DA146" s="222"/>
      <c r="DB146" s="222"/>
      <c r="DC146" s="222"/>
      <c r="DD146" s="222"/>
      <c r="DE146" s="222"/>
      <c r="DF146" s="222"/>
      <c r="DG146" s="222"/>
      <c r="DH146" s="222"/>
      <c r="DI146" s="222"/>
      <c r="DJ146" s="222"/>
      <c r="DK146" s="222"/>
      <c r="DL146" s="222"/>
      <c r="DM146" s="222"/>
      <c r="DN146" s="222"/>
      <c r="DO146" s="222"/>
      <c r="DP146" s="222"/>
      <c r="DQ146" s="222"/>
      <c r="DR146" s="222"/>
      <c r="DS146" s="222"/>
      <c r="DT146" s="222"/>
      <c r="DU146" s="222"/>
      <c r="DV146" s="222"/>
      <c r="DW146" s="222"/>
      <c r="DX146" s="222"/>
      <c r="DY146" s="222"/>
      <c r="DZ146" s="222"/>
      <c r="EA146" s="222"/>
      <c r="EB146" s="222"/>
      <c r="EE146" s="666"/>
      <c r="EI146" s="222"/>
      <c r="EJ146" s="222"/>
      <c r="EK146" s="222"/>
      <c r="EL146" s="222"/>
      <c r="EN146" s="118"/>
      <c r="EO146" s="118"/>
      <c r="EP146" s="282"/>
      <c r="EQ146" s="283"/>
      <c r="ER146" s="229"/>
      <c r="ES146" s="160" t="str">
        <f t="shared" si="147"/>
        <v>Hema</v>
      </c>
      <c r="ET146" s="160" t="str">
        <f t="shared" si="141"/>
        <v>308658 Table Tee</v>
      </c>
      <c r="EU146" s="162">
        <v>0</v>
      </c>
      <c r="EV146" s="162">
        <v>0</v>
      </c>
      <c r="EW146" s="284"/>
      <c r="EX146" s="285"/>
      <c r="EY146" s="603"/>
    </row>
    <row r="147" spans="1:155" s="288" customFormat="1" ht="27" hidden="1" customHeight="1" x14ac:dyDescent="0.55000000000000004">
      <c r="A147" s="590"/>
      <c r="B147" s="289" t="s">
        <v>277</v>
      </c>
      <c r="C147" s="810"/>
      <c r="D147" s="170"/>
      <c r="E147" s="324"/>
      <c r="F147" s="718"/>
      <c r="G147" s="173"/>
      <c r="H147" s="174">
        <v>8</v>
      </c>
      <c r="I147" s="175"/>
      <c r="J147" s="176"/>
      <c r="K147" s="176"/>
      <c r="L147" s="176"/>
      <c r="M147" s="176"/>
      <c r="N147" s="177" t="str">
        <f t="shared" si="131"/>
        <v/>
      </c>
      <c r="O147" s="290"/>
      <c r="P147" s="179" t="str">
        <f t="shared" si="132"/>
        <v/>
      </c>
      <c r="Q147" s="291"/>
      <c r="R147" s="291">
        <f t="shared" ref="R147:AB147" si="162">IF($Q$7&gt;0,(Q145-Q146))</f>
        <v>4</v>
      </c>
      <c r="S147" s="291">
        <f t="shared" si="162"/>
        <v>0</v>
      </c>
      <c r="T147" s="291">
        <f t="shared" si="162"/>
        <v>0</v>
      </c>
      <c r="U147" s="291">
        <f t="shared" si="162"/>
        <v>0</v>
      </c>
      <c r="V147" s="291">
        <f t="shared" si="162"/>
        <v>0</v>
      </c>
      <c r="W147" s="291">
        <f t="shared" si="162"/>
        <v>0</v>
      </c>
      <c r="X147" s="291">
        <f t="shared" si="162"/>
        <v>0</v>
      </c>
      <c r="Y147" s="291">
        <f t="shared" si="162"/>
        <v>0</v>
      </c>
      <c r="Z147" s="291">
        <f t="shared" si="162"/>
        <v>0</v>
      </c>
      <c r="AA147" s="291">
        <f t="shared" si="162"/>
        <v>0</v>
      </c>
      <c r="AB147" s="291">
        <f t="shared" si="162"/>
        <v>0</v>
      </c>
      <c r="AC147" s="292"/>
      <c r="AD147" s="591" t="str">
        <f t="shared" si="142"/>
        <v/>
      </c>
      <c r="AE147" s="591">
        <f t="shared" si="143"/>
        <v>0</v>
      </c>
      <c r="AF147" s="293"/>
      <c r="AG147" s="185"/>
      <c r="AH147" s="359"/>
      <c r="AI147" s="574">
        <f t="shared" si="144"/>
        <v>0</v>
      </c>
      <c r="AJ147" s="575" t="str">
        <f t="shared" si="134"/>
        <v/>
      </c>
      <c r="AK147" s="188"/>
      <c r="AL147" s="576" t="str">
        <f t="shared" si="145"/>
        <v/>
      </c>
      <c r="AM147" s="719" t="str">
        <f t="shared" si="135"/>
        <v/>
      </c>
      <c r="AN147" s="191"/>
      <c r="AO147" s="600"/>
      <c r="AP147" s="600"/>
      <c r="AQ147" s="579">
        <f t="shared" si="146"/>
        <v>0</v>
      </c>
      <c r="AR147" s="294"/>
      <c r="AS147" s="581" t="str">
        <f t="shared" si="136"/>
        <v/>
      </c>
      <c r="AT147" s="582" t="str">
        <f t="shared" si="137"/>
        <v/>
      </c>
      <c r="AU147" s="297"/>
      <c r="AV147" s="197" t="s">
        <v>279</v>
      </c>
      <c r="AW147" s="191"/>
      <c r="AX147" s="360"/>
      <c r="AY147" s="246"/>
      <c r="AZ147" s="594"/>
      <c r="BA147" s="804"/>
      <c r="BB147" s="804"/>
      <c r="BC147" s="804"/>
      <c r="BD147" s="249"/>
      <c r="BE147" s="250"/>
      <c r="BF147" s="197"/>
      <c r="BG147" s="191"/>
      <c r="BH147" s="198"/>
      <c r="BI147" s="198"/>
      <c r="BJ147" s="198"/>
      <c r="BK147" s="587"/>
      <c r="BL147" s="813"/>
      <c r="BM147" s="298"/>
      <c r="BN147" s="299"/>
      <c r="BO147" s="300"/>
      <c r="BP147" s="301"/>
      <c r="BQ147" s="301"/>
      <c r="BR147" s="256" t="b">
        <f t="shared" si="138"/>
        <v>0</v>
      </c>
      <c r="BS147" s="257">
        <f t="shared" si="139"/>
        <v>0</v>
      </c>
      <c r="BT147" s="258" t="str">
        <f t="shared" si="140"/>
        <v/>
      </c>
      <c r="BU147" s="259"/>
      <c r="BV147" s="259"/>
      <c r="BW147" s="259"/>
      <c r="BX147" s="259"/>
      <c r="BY147" s="259"/>
      <c r="BZ147" s="259"/>
      <c r="CA147" s="259"/>
      <c r="CB147" s="259"/>
      <c r="CC147" s="259"/>
      <c r="CD147" s="259"/>
      <c r="CE147" s="259"/>
      <c r="CF147" s="259"/>
      <c r="CG147" s="259"/>
      <c r="CH147" s="259"/>
      <c r="CI147" s="259"/>
      <c r="CJ147" s="259"/>
      <c r="CK147" s="259"/>
      <c r="CL147" s="259"/>
      <c r="CM147" s="259"/>
      <c r="CN147" s="259"/>
      <c r="CO147" s="259"/>
      <c r="CP147" s="259"/>
      <c r="CQ147" s="259"/>
      <c r="CR147" s="259"/>
      <c r="CS147" s="259"/>
      <c r="CT147" s="259"/>
      <c r="CU147" s="259"/>
      <c r="CV147" s="259"/>
      <c r="CW147" s="259"/>
      <c r="CX147" s="259"/>
      <c r="CY147" s="259"/>
      <c r="CZ147" s="259"/>
      <c r="DA147" s="259"/>
      <c r="DB147" s="259"/>
      <c r="DC147" s="259"/>
      <c r="DD147" s="259"/>
      <c r="DE147" s="259"/>
      <c r="DF147" s="259"/>
      <c r="DG147" s="259"/>
      <c r="DH147" s="259"/>
      <c r="DI147" s="259"/>
      <c r="DJ147" s="259"/>
      <c r="DK147" s="259"/>
      <c r="DL147" s="259"/>
      <c r="DM147" s="259"/>
      <c r="DN147" s="259"/>
      <c r="DO147" s="259"/>
      <c r="DP147" s="259"/>
      <c r="DQ147" s="259"/>
      <c r="DR147" s="259"/>
      <c r="DS147" s="259"/>
      <c r="DT147" s="259"/>
      <c r="DU147" s="259"/>
      <c r="DV147" s="259"/>
      <c r="DW147" s="259"/>
      <c r="DX147" s="259"/>
      <c r="DY147" s="259"/>
      <c r="DZ147" s="259"/>
      <c r="EA147" s="259"/>
      <c r="EB147" s="259"/>
      <c r="EE147" s="674"/>
      <c r="EG147" s="223"/>
      <c r="EH147" s="223"/>
      <c r="EI147" s="222"/>
      <c r="EJ147" s="222"/>
      <c r="EK147" s="222"/>
      <c r="EL147" s="222"/>
      <c r="EM147" s="223"/>
      <c r="EN147" s="316"/>
      <c r="EO147" s="316"/>
      <c r="EP147" s="317"/>
      <c r="EQ147" s="318"/>
      <c r="ER147" s="311"/>
      <c r="ES147" s="319">
        <f t="shared" si="147"/>
        <v>0</v>
      </c>
      <c r="ET147" s="319">
        <f t="shared" si="141"/>
        <v>0</v>
      </c>
      <c r="EU147" s="320">
        <v>0</v>
      </c>
      <c r="EV147" s="320">
        <v>0</v>
      </c>
      <c r="EW147" s="321"/>
      <c r="EX147" s="322"/>
      <c r="EY147" s="605"/>
    </row>
    <row r="148" spans="1:155" s="234" customFormat="1" ht="27.9" customHeight="1" x14ac:dyDescent="0.6">
      <c r="A148" s="590"/>
      <c r="B148" s="168" t="s">
        <v>280</v>
      </c>
      <c r="C148" s="810" t="s">
        <v>140</v>
      </c>
      <c r="D148" s="170">
        <v>4170005040</v>
      </c>
      <c r="E148" s="324" t="s">
        <v>281</v>
      </c>
      <c r="F148" s="172" t="s">
        <v>282</v>
      </c>
      <c r="G148" s="173">
        <v>44198</v>
      </c>
      <c r="H148" s="174">
        <v>8</v>
      </c>
      <c r="I148" s="175">
        <f>+O148</f>
        <v>9.545454545454545</v>
      </c>
      <c r="J148" s="176">
        <v>19</v>
      </c>
      <c r="K148" s="176">
        <v>3</v>
      </c>
      <c r="L148" s="176">
        <v>20</v>
      </c>
      <c r="M148" s="176">
        <v>2</v>
      </c>
      <c r="N148" s="177">
        <f t="shared" si="131"/>
        <v>44.409090909090907</v>
      </c>
      <c r="O148" s="178">
        <f>AC148/(L148+M148)</f>
        <v>9.545454545454545</v>
      </c>
      <c r="P148" s="179">
        <f t="shared" si="132"/>
        <v>1.125</v>
      </c>
      <c r="Q148" s="180">
        <f>L148+M148</f>
        <v>22</v>
      </c>
      <c r="R148" s="180">
        <f t="shared" ref="R148:AB148" si="163">R150</f>
        <v>22</v>
      </c>
      <c r="S148" s="180">
        <f t="shared" si="163"/>
        <v>12</v>
      </c>
      <c r="T148" s="181">
        <f t="shared" si="163"/>
        <v>0</v>
      </c>
      <c r="U148" s="180">
        <f t="shared" si="163"/>
        <v>0</v>
      </c>
      <c r="V148" s="181">
        <f t="shared" si="163"/>
        <v>0</v>
      </c>
      <c r="W148" s="180">
        <f t="shared" si="163"/>
        <v>0</v>
      </c>
      <c r="X148" s="180">
        <f t="shared" si="163"/>
        <v>0</v>
      </c>
      <c r="Y148" s="180">
        <f t="shared" si="163"/>
        <v>0</v>
      </c>
      <c r="Z148" s="180">
        <f t="shared" si="163"/>
        <v>0</v>
      </c>
      <c r="AA148" s="180">
        <f t="shared" si="163"/>
        <v>0</v>
      </c>
      <c r="AB148" s="180">
        <f t="shared" si="163"/>
        <v>0</v>
      </c>
      <c r="AC148" s="182">
        <f>IF(E148="","",(Q148*8)+($Q$5-8)*Q148+($R$5-$Q$5)*R148+($S$5-$R$5)*S148+($T$5-$S$5)*T148+($U$5-$T$5)*U148+($V$5-$U$5)*V148+($W$5-$V$5)*W148+($X$5-$W$5)*X148+($Y$5-$X$5)*Y148+($Z$5-$Y$5)*Z148+($AA$5-$Z$5)*AA148+($AB$5-$AA$5)*AB148)-'[1]Short Leave'!S41</f>
        <v>210</v>
      </c>
      <c r="AD148" s="572">
        <f t="shared" si="142"/>
        <v>210</v>
      </c>
      <c r="AE148" s="572">
        <f t="shared" si="143"/>
        <v>210</v>
      </c>
      <c r="AF148" s="184">
        <f>AE148+AE149+AE150</f>
        <v>210</v>
      </c>
      <c r="AG148" s="185">
        <v>10.5</v>
      </c>
      <c r="AH148" s="359">
        <v>1.06</v>
      </c>
      <c r="AI148" s="574">
        <f t="shared" si="144"/>
        <v>12.72</v>
      </c>
      <c r="AJ148" s="575">
        <f t="shared" si="134"/>
        <v>8820</v>
      </c>
      <c r="AK148" s="188">
        <v>0.7</v>
      </c>
      <c r="AL148" s="576">
        <f t="shared" si="145"/>
        <v>88</v>
      </c>
      <c r="AM148" s="719">
        <f t="shared" si="135"/>
        <v>840</v>
      </c>
      <c r="AN148" s="191">
        <v>99</v>
      </c>
      <c r="AO148" s="578"/>
      <c r="AP148" s="578"/>
      <c r="AQ148" s="579">
        <f t="shared" si="146"/>
        <v>17.324999999999999</v>
      </c>
      <c r="AR148" s="193">
        <f>AQ148+AQ149+AQ150</f>
        <v>17.324999999999999</v>
      </c>
      <c r="AS148" s="581">
        <f t="shared" si="136"/>
        <v>0.11785714285714285</v>
      </c>
      <c r="AT148" s="582">
        <f t="shared" si="137"/>
        <v>8.249999999999999E-2</v>
      </c>
      <c r="AU148" s="196">
        <f>AR148/AF148</f>
        <v>8.249999999999999E-2</v>
      </c>
      <c r="AV148" s="197" t="s">
        <v>283</v>
      </c>
      <c r="AW148" s="191">
        <v>3908</v>
      </c>
      <c r="AX148" s="198">
        <v>1</v>
      </c>
      <c r="AY148" s="246"/>
      <c r="AZ148" s="594"/>
      <c r="BA148" s="804"/>
      <c r="BB148" s="804"/>
      <c r="BC148" s="804"/>
      <c r="BD148" s="249"/>
      <c r="BE148" s="250"/>
      <c r="BF148" s="197"/>
      <c r="BG148" s="191"/>
      <c r="BH148" s="198"/>
      <c r="BI148" s="198"/>
      <c r="BJ148" s="198"/>
      <c r="BK148" s="587"/>
      <c r="BL148" s="665"/>
      <c r="BM148" s="206"/>
      <c r="BN148" s="207">
        <v>13.89</v>
      </c>
      <c r="BO148" s="208">
        <f>BP148-BQ148</f>
        <v>7780.5</v>
      </c>
      <c r="BP148" s="209">
        <f>(((BR148+BR149+BR150))-(EQ148))</f>
        <v>8820</v>
      </c>
      <c r="BQ148" s="209">
        <f>(BS148+BS149+BS150)</f>
        <v>1039.5</v>
      </c>
      <c r="BR148" s="210">
        <f t="shared" si="138"/>
        <v>8820</v>
      </c>
      <c r="BS148" s="211">
        <f t="shared" si="139"/>
        <v>1039.5</v>
      </c>
      <c r="BT148" s="212" t="str">
        <f t="shared" si="140"/>
        <v>70219-0179</v>
      </c>
      <c r="BU148" s="213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J148" s="222"/>
      <c r="CK148" s="222"/>
      <c r="CL148" s="222"/>
      <c r="CM148" s="222"/>
      <c r="CN148" s="222"/>
      <c r="CO148" s="222"/>
      <c r="CP148" s="222"/>
      <c r="CQ148" s="222"/>
      <c r="CR148" s="222"/>
      <c r="CS148" s="222"/>
      <c r="CT148" s="222"/>
      <c r="CU148" s="222"/>
      <c r="CV148" s="222"/>
      <c r="CW148" s="222"/>
      <c r="CX148" s="222"/>
      <c r="CY148" s="222"/>
      <c r="CZ148" s="222"/>
      <c r="DA148" s="222"/>
      <c r="DB148" s="222"/>
      <c r="DC148" s="222"/>
      <c r="DD148" s="222"/>
      <c r="DE148" s="222"/>
      <c r="DF148" s="222"/>
      <c r="DG148" s="222"/>
      <c r="DH148" s="222"/>
      <c r="DI148" s="222"/>
      <c r="DJ148" s="222"/>
      <c r="DK148" s="222"/>
      <c r="DL148" s="222"/>
      <c r="DM148" s="222"/>
      <c r="DN148" s="222"/>
      <c r="DO148" s="222"/>
      <c r="DP148" s="222"/>
      <c r="DQ148" s="222"/>
      <c r="DR148" s="222"/>
      <c r="DS148" s="222"/>
      <c r="DT148" s="222"/>
      <c r="DU148" s="222"/>
      <c r="DV148" s="222"/>
      <c r="DW148" s="222"/>
      <c r="DX148" s="222"/>
      <c r="DY148" s="222"/>
      <c r="DZ148" s="222"/>
      <c r="EA148" s="222"/>
      <c r="EB148" s="222"/>
      <c r="EC148" s="223"/>
      <c r="ED148" s="223"/>
      <c r="EE148" s="646"/>
      <c r="EF148" s="223"/>
      <c r="EG148" s="223"/>
      <c r="EH148" s="223"/>
      <c r="EI148" s="222"/>
      <c r="EJ148" s="222"/>
      <c r="EK148" s="222"/>
      <c r="EL148" s="222"/>
      <c r="EM148" s="223"/>
      <c r="EN148" s="118"/>
      <c r="EO148" s="118"/>
      <c r="EP148" s="227">
        <f>AF148*60</f>
        <v>12600</v>
      </c>
      <c r="EQ148" s="228">
        <v>0</v>
      </c>
      <c r="ER148" s="229" t="str">
        <f>B148</f>
        <v>L-38</v>
      </c>
      <c r="ES148" s="160" t="str">
        <f t="shared" si="147"/>
        <v>Vertbaudet</v>
      </c>
      <c r="ET148" s="160" t="str">
        <f t="shared" si="141"/>
        <v>70219-0179</v>
      </c>
      <c r="EU148" s="162">
        <v>0</v>
      </c>
      <c r="EV148" s="162">
        <v>0</v>
      </c>
      <c r="EW148" s="230">
        <f>(BO148/EX148)/60</f>
        <v>5.894318181818182</v>
      </c>
      <c r="EX148" s="231">
        <f>L148+M148</f>
        <v>22</v>
      </c>
      <c r="EY148" s="599">
        <f>EX148*EW148</f>
        <v>129.67500000000001</v>
      </c>
    </row>
    <row r="149" spans="1:155" s="288" customFormat="1" ht="27" hidden="1" customHeight="1" x14ac:dyDescent="0.55000000000000004">
      <c r="A149" s="590"/>
      <c r="B149" s="236" t="s">
        <v>280</v>
      </c>
      <c r="C149" s="810"/>
      <c r="D149" s="170"/>
      <c r="E149" s="324"/>
      <c r="F149" s="172"/>
      <c r="G149" s="173"/>
      <c r="H149" s="174">
        <v>8</v>
      </c>
      <c r="I149" s="175"/>
      <c r="J149" s="176"/>
      <c r="K149" s="176"/>
      <c r="L149" s="176"/>
      <c r="M149" s="176"/>
      <c r="N149" s="177" t="str">
        <f t="shared" si="131"/>
        <v/>
      </c>
      <c r="O149" s="237"/>
      <c r="P149" s="179" t="str">
        <f t="shared" si="132"/>
        <v/>
      </c>
      <c r="Q149" s="180"/>
      <c r="R149" s="180">
        <v>10</v>
      </c>
      <c r="S149" s="180">
        <v>12</v>
      </c>
      <c r="T149" s="180"/>
      <c r="U149" s="180"/>
      <c r="V149" s="180"/>
      <c r="W149" s="180"/>
      <c r="X149" s="180"/>
      <c r="Y149" s="180"/>
      <c r="Z149" s="180"/>
      <c r="AA149" s="180"/>
      <c r="AB149" s="180"/>
      <c r="AC149" s="238"/>
      <c r="AD149" s="591" t="str">
        <f t="shared" si="142"/>
        <v/>
      </c>
      <c r="AE149" s="591">
        <f t="shared" si="143"/>
        <v>0</v>
      </c>
      <c r="AF149" s="240"/>
      <c r="AG149" s="185"/>
      <c r="AH149" s="359"/>
      <c r="AI149" s="574">
        <f t="shared" si="144"/>
        <v>0</v>
      </c>
      <c r="AJ149" s="575" t="str">
        <f t="shared" si="134"/>
        <v/>
      </c>
      <c r="AK149" s="188"/>
      <c r="AL149" s="576" t="str">
        <f t="shared" si="145"/>
        <v/>
      </c>
      <c r="AM149" s="719" t="str">
        <f t="shared" si="135"/>
        <v/>
      </c>
      <c r="AN149" s="191"/>
      <c r="AO149" s="578"/>
      <c r="AP149" s="578"/>
      <c r="AQ149" s="636">
        <f t="shared" si="146"/>
        <v>0</v>
      </c>
      <c r="AR149" s="244"/>
      <c r="AS149" s="581" t="str">
        <f t="shared" si="136"/>
        <v/>
      </c>
      <c r="AT149" s="582" t="str">
        <f t="shared" si="137"/>
        <v/>
      </c>
      <c r="AU149" s="245"/>
      <c r="AV149" s="197" t="s">
        <v>283</v>
      </c>
      <c r="AW149" s="191"/>
      <c r="AX149" s="198"/>
      <c r="AY149" s="246"/>
      <c r="AZ149" s="594"/>
      <c r="BA149" s="804"/>
      <c r="BB149" s="804"/>
      <c r="BC149" s="804"/>
      <c r="BD149" s="249"/>
      <c r="BE149" s="250"/>
      <c r="BF149" s="197"/>
      <c r="BG149" s="191"/>
      <c r="BH149" s="198"/>
      <c r="BI149" s="198"/>
      <c r="BJ149" s="198"/>
      <c r="BK149" s="587"/>
      <c r="BL149" s="813"/>
      <c r="BM149" s="252"/>
      <c r="BN149" s="253"/>
      <c r="BO149" s="254"/>
      <c r="BP149" s="255"/>
      <c r="BQ149" s="255"/>
      <c r="BR149" s="256" t="b">
        <f t="shared" si="138"/>
        <v>0</v>
      </c>
      <c r="BS149" s="257">
        <f t="shared" si="139"/>
        <v>0</v>
      </c>
      <c r="BT149" s="258" t="str">
        <f t="shared" si="140"/>
        <v/>
      </c>
      <c r="BU149" s="259"/>
      <c r="BV149" s="259"/>
      <c r="BW149" s="259"/>
      <c r="BX149" s="259"/>
      <c r="BY149" s="259"/>
      <c r="BZ149" s="259"/>
      <c r="CA149" s="259"/>
      <c r="CB149" s="259"/>
      <c r="CC149" s="259"/>
      <c r="CD149" s="259"/>
      <c r="CE149" s="259"/>
      <c r="CF149" s="259"/>
      <c r="CG149" s="259"/>
      <c r="CH149" s="259"/>
      <c r="CI149" s="259"/>
      <c r="CJ149" s="259"/>
      <c r="CK149" s="259"/>
      <c r="CL149" s="259"/>
      <c r="CM149" s="259"/>
      <c r="CN149" s="259"/>
      <c r="CO149" s="259"/>
      <c r="CP149" s="259"/>
      <c r="CQ149" s="259"/>
      <c r="CR149" s="259"/>
      <c r="CS149" s="259"/>
      <c r="CT149" s="259"/>
      <c r="CU149" s="259"/>
      <c r="CV149" s="259"/>
      <c r="CW149" s="259"/>
      <c r="CX149" s="259"/>
      <c r="CY149" s="259"/>
      <c r="CZ149" s="259"/>
      <c r="DA149" s="259"/>
      <c r="DB149" s="259"/>
      <c r="DC149" s="259"/>
      <c r="DD149" s="259"/>
      <c r="DE149" s="259"/>
      <c r="DF149" s="259"/>
      <c r="DG149" s="259"/>
      <c r="DH149" s="259"/>
      <c r="DI149" s="259"/>
      <c r="DJ149" s="259"/>
      <c r="DK149" s="259"/>
      <c r="DL149" s="259"/>
      <c r="DM149" s="259"/>
      <c r="DN149" s="259"/>
      <c r="DO149" s="259"/>
      <c r="DP149" s="259"/>
      <c r="DQ149" s="259"/>
      <c r="DR149" s="259"/>
      <c r="DS149" s="259"/>
      <c r="DT149" s="259"/>
      <c r="DU149" s="259"/>
      <c r="DV149" s="259"/>
      <c r="DW149" s="259"/>
      <c r="DX149" s="259"/>
      <c r="DY149" s="259"/>
      <c r="DZ149" s="259"/>
      <c r="EA149" s="259"/>
      <c r="EB149" s="259"/>
      <c r="EE149" s="674"/>
      <c r="EG149" s="223"/>
      <c r="EH149" s="223"/>
      <c r="EI149" s="222"/>
      <c r="EJ149" s="222"/>
      <c r="EK149" s="222"/>
      <c r="EL149" s="222"/>
      <c r="EM149" s="223"/>
      <c r="EN149" s="316"/>
      <c r="EO149" s="316"/>
      <c r="EP149" s="352"/>
      <c r="EQ149" s="353"/>
      <c r="ER149" s="311"/>
      <c r="ES149" s="319">
        <f t="shared" si="147"/>
        <v>0</v>
      </c>
      <c r="ET149" s="319">
        <f t="shared" si="141"/>
        <v>0</v>
      </c>
      <c r="EU149" s="320">
        <v>0</v>
      </c>
      <c r="EV149" s="320">
        <v>0</v>
      </c>
      <c r="EW149" s="354"/>
      <c r="EX149" s="355"/>
      <c r="EY149" s="625"/>
    </row>
    <row r="150" spans="1:155" s="288" customFormat="1" ht="27" hidden="1" customHeight="1" x14ac:dyDescent="0.55000000000000004">
      <c r="A150" s="590"/>
      <c r="B150" s="289" t="s">
        <v>280</v>
      </c>
      <c r="C150" s="810"/>
      <c r="D150" s="170"/>
      <c r="E150" s="324"/>
      <c r="F150" s="172"/>
      <c r="G150" s="173"/>
      <c r="H150" s="174">
        <v>8</v>
      </c>
      <c r="I150" s="175"/>
      <c r="J150" s="176"/>
      <c r="K150" s="176"/>
      <c r="L150" s="176"/>
      <c r="M150" s="176"/>
      <c r="N150" s="177" t="str">
        <f t="shared" si="131"/>
        <v/>
      </c>
      <c r="O150" s="290"/>
      <c r="P150" s="179" t="str">
        <f t="shared" si="132"/>
        <v/>
      </c>
      <c r="Q150" s="291"/>
      <c r="R150" s="291">
        <f t="shared" ref="R150:AB150" si="164">IF($Q$7&gt;0,(Q148-Q149))</f>
        <v>22</v>
      </c>
      <c r="S150" s="291">
        <f t="shared" si="164"/>
        <v>12</v>
      </c>
      <c r="T150" s="291">
        <f t="shared" si="164"/>
        <v>0</v>
      </c>
      <c r="U150" s="291">
        <f t="shared" si="164"/>
        <v>0</v>
      </c>
      <c r="V150" s="291">
        <f t="shared" si="164"/>
        <v>0</v>
      </c>
      <c r="W150" s="291">
        <f t="shared" si="164"/>
        <v>0</v>
      </c>
      <c r="X150" s="291">
        <f t="shared" si="164"/>
        <v>0</v>
      </c>
      <c r="Y150" s="291">
        <f t="shared" si="164"/>
        <v>0</v>
      </c>
      <c r="Z150" s="291">
        <f t="shared" si="164"/>
        <v>0</v>
      </c>
      <c r="AA150" s="291">
        <f t="shared" si="164"/>
        <v>0</v>
      </c>
      <c r="AB150" s="291">
        <f t="shared" si="164"/>
        <v>0</v>
      </c>
      <c r="AC150" s="292"/>
      <c r="AD150" s="591" t="str">
        <f t="shared" si="142"/>
        <v/>
      </c>
      <c r="AE150" s="591">
        <f t="shared" si="143"/>
        <v>0</v>
      </c>
      <c r="AF150" s="293"/>
      <c r="AG150" s="185"/>
      <c r="AH150" s="359"/>
      <c r="AI150" s="574">
        <f t="shared" si="144"/>
        <v>0</v>
      </c>
      <c r="AJ150" s="575" t="str">
        <f t="shared" si="134"/>
        <v/>
      </c>
      <c r="AK150" s="188"/>
      <c r="AL150" s="576" t="str">
        <f t="shared" si="145"/>
        <v/>
      </c>
      <c r="AM150" s="719" t="str">
        <f t="shared" si="135"/>
        <v/>
      </c>
      <c r="AN150" s="191"/>
      <c r="AO150" s="600"/>
      <c r="AP150" s="600"/>
      <c r="AQ150" s="636">
        <f t="shared" si="146"/>
        <v>0</v>
      </c>
      <c r="AR150" s="294"/>
      <c r="AS150" s="581" t="str">
        <f t="shared" si="136"/>
        <v/>
      </c>
      <c r="AT150" s="582" t="str">
        <f t="shared" si="137"/>
        <v/>
      </c>
      <c r="AU150" s="297"/>
      <c r="AV150" s="197" t="s">
        <v>283</v>
      </c>
      <c r="AW150" s="191"/>
      <c r="AX150" s="198"/>
      <c r="AY150" s="246"/>
      <c r="AZ150" s="594"/>
      <c r="BA150" s="804"/>
      <c r="BB150" s="804"/>
      <c r="BC150" s="804"/>
      <c r="BD150" s="249"/>
      <c r="BE150" s="250"/>
      <c r="BF150" s="197"/>
      <c r="BG150" s="191"/>
      <c r="BH150" s="198"/>
      <c r="BI150" s="198"/>
      <c r="BJ150" s="198"/>
      <c r="BK150" s="587"/>
      <c r="BL150" s="813"/>
      <c r="BM150" s="298"/>
      <c r="BN150" s="299"/>
      <c r="BO150" s="300"/>
      <c r="BP150" s="301"/>
      <c r="BQ150" s="301"/>
      <c r="BR150" s="256" t="b">
        <f t="shared" si="138"/>
        <v>0</v>
      </c>
      <c r="BS150" s="257">
        <f t="shared" si="139"/>
        <v>0</v>
      </c>
      <c r="BT150" s="258" t="str">
        <f t="shared" si="140"/>
        <v/>
      </c>
      <c r="BU150" s="259"/>
      <c r="BV150" s="259"/>
      <c r="BW150" s="259"/>
      <c r="BX150" s="259"/>
      <c r="BY150" s="259"/>
      <c r="BZ150" s="259"/>
      <c r="CA150" s="259"/>
      <c r="CB150" s="259"/>
      <c r="CC150" s="259"/>
      <c r="CD150" s="259"/>
      <c r="CE150" s="259"/>
      <c r="CF150" s="259"/>
      <c r="CG150" s="259"/>
      <c r="CH150" s="259"/>
      <c r="CI150" s="259"/>
      <c r="CJ150" s="259"/>
      <c r="CK150" s="259"/>
      <c r="CL150" s="259"/>
      <c r="CM150" s="259"/>
      <c r="CN150" s="259"/>
      <c r="CO150" s="259"/>
      <c r="CP150" s="259"/>
      <c r="CQ150" s="259"/>
      <c r="CR150" s="259"/>
      <c r="CS150" s="259"/>
      <c r="CT150" s="259"/>
      <c r="CU150" s="259"/>
      <c r="CV150" s="259"/>
      <c r="CW150" s="259"/>
      <c r="CX150" s="259"/>
      <c r="CY150" s="259"/>
      <c r="CZ150" s="259"/>
      <c r="DA150" s="259"/>
      <c r="DB150" s="259"/>
      <c r="DC150" s="259"/>
      <c r="DD150" s="259"/>
      <c r="DE150" s="259"/>
      <c r="DF150" s="259"/>
      <c r="DG150" s="259"/>
      <c r="DH150" s="259"/>
      <c r="DI150" s="259"/>
      <c r="DJ150" s="259"/>
      <c r="DK150" s="259"/>
      <c r="DL150" s="259"/>
      <c r="DM150" s="259"/>
      <c r="DN150" s="259"/>
      <c r="DO150" s="259"/>
      <c r="DP150" s="259"/>
      <c r="DQ150" s="259"/>
      <c r="DR150" s="259"/>
      <c r="DS150" s="259"/>
      <c r="DT150" s="259"/>
      <c r="DU150" s="259"/>
      <c r="DV150" s="259"/>
      <c r="DW150" s="259"/>
      <c r="DX150" s="259"/>
      <c r="DY150" s="259"/>
      <c r="DZ150" s="259"/>
      <c r="EA150" s="259"/>
      <c r="EB150" s="259"/>
      <c r="EE150" s="674"/>
      <c r="EG150" s="223"/>
      <c r="EH150" s="223"/>
      <c r="EI150" s="222"/>
      <c r="EJ150" s="222"/>
      <c r="EK150" s="222"/>
      <c r="EL150" s="222"/>
      <c r="EM150" s="223"/>
      <c r="EN150" s="316"/>
      <c r="EO150" s="316"/>
      <c r="EP150" s="317"/>
      <c r="EQ150" s="318"/>
      <c r="ER150" s="311"/>
      <c r="ES150" s="319">
        <f t="shared" si="147"/>
        <v>0</v>
      </c>
      <c r="ET150" s="319">
        <f t="shared" si="141"/>
        <v>0</v>
      </c>
      <c r="EU150" s="320">
        <v>0</v>
      </c>
      <c r="EV150" s="320">
        <v>0</v>
      </c>
      <c r="EW150" s="321"/>
      <c r="EX150" s="322"/>
      <c r="EY150" s="605"/>
    </row>
    <row r="151" spans="1:155" s="234" customFormat="1" ht="27.9" customHeight="1" x14ac:dyDescent="0.6">
      <c r="A151" s="590"/>
      <c r="B151" s="168" t="s">
        <v>284</v>
      </c>
      <c r="C151" s="411" t="s">
        <v>127</v>
      </c>
      <c r="D151" s="170">
        <v>4170005218</v>
      </c>
      <c r="E151" s="324" t="s">
        <v>264</v>
      </c>
      <c r="F151" s="718" t="s">
        <v>265</v>
      </c>
      <c r="G151" s="173">
        <v>44561</v>
      </c>
      <c r="H151" s="174">
        <v>8</v>
      </c>
      <c r="I151" s="175">
        <v>8.7739999999999991</v>
      </c>
      <c r="J151" s="176">
        <v>12</v>
      </c>
      <c r="K151" s="176">
        <v>2</v>
      </c>
      <c r="L151" s="176">
        <v>14</v>
      </c>
      <c r="M151" s="176">
        <v>2</v>
      </c>
      <c r="N151" s="177">
        <f t="shared" si="131"/>
        <v>11.826130952380952</v>
      </c>
      <c r="O151" s="178">
        <f>AC151/(L151+M151)</f>
        <v>12.75</v>
      </c>
      <c r="P151" s="179">
        <f t="shared" si="132"/>
        <v>8.77422619047619</v>
      </c>
      <c r="Q151" s="180">
        <f>L151+M151</f>
        <v>16</v>
      </c>
      <c r="R151" s="180">
        <f t="shared" ref="R151:AB151" si="165">R153</f>
        <v>16</v>
      </c>
      <c r="S151" s="180">
        <f t="shared" si="165"/>
        <v>16</v>
      </c>
      <c r="T151" s="181">
        <f t="shared" si="165"/>
        <v>16</v>
      </c>
      <c r="U151" s="180">
        <f t="shared" si="165"/>
        <v>16</v>
      </c>
      <c r="V151" s="181">
        <f t="shared" si="165"/>
        <v>16</v>
      </c>
      <c r="W151" s="180">
        <f t="shared" si="165"/>
        <v>0</v>
      </c>
      <c r="X151" s="180">
        <f t="shared" si="165"/>
        <v>0</v>
      </c>
      <c r="Y151" s="180">
        <f t="shared" si="165"/>
        <v>0</v>
      </c>
      <c r="Z151" s="180">
        <f t="shared" si="165"/>
        <v>0</v>
      </c>
      <c r="AA151" s="180">
        <f t="shared" si="165"/>
        <v>0</v>
      </c>
      <c r="AB151" s="180">
        <f t="shared" si="165"/>
        <v>0</v>
      </c>
      <c r="AC151" s="423">
        <f>IF(E151="","",(Q151*8)+($Q$5-8)*Q151+($R$5-$Q$5)*R151+($S$5-$R$5)*S151+($T$5-$S$5)*T151+($U$5-$T$5)*U151+($V$5-$U$5)*V151+($W$5-$V$5)*W151+($X$5-$W$5)*X151+($Y$5-$X$5)*Y151+($Z$5-$Y$5)*Z151+($AA$5-$Z$5)*AA151+($AB$5-$AA$5)*AB151)-'[1]Short Leave'!S42</f>
        <v>204</v>
      </c>
      <c r="AD151" s="572">
        <f t="shared" si="142"/>
        <v>140.38399999999999</v>
      </c>
      <c r="AE151" s="591">
        <f t="shared" si="143"/>
        <v>140.38399999999999</v>
      </c>
      <c r="AF151" s="184">
        <f>AE151+AE152+AE153</f>
        <v>204</v>
      </c>
      <c r="AG151" s="185">
        <v>4.93</v>
      </c>
      <c r="AH151" s="359">
        <v>0.27</v>
      </c>
      <c r="AI151" s="574">
        <f t="shared" si="144"/>
        <v>3.24</v>
      </c>
      <c r="AJ151" s="575">
        <f t="shared" si="134"/>
        <v>5896.1279999999997</v>
      </c>
      <c r="AK151" s="188">
        <v>0.7</v>
      </c>
      <c r="AL151" s="576">
        <f t="shared" si="145"/>
        <v>136.30831643002028</v>
      </c>
      <c r="AM151" s="719">
        <f t="shared" si="135"/>
        <v>1195.9691683569979</v>
      </c>
      <c r="AN151" s="191">
        <v>1196</v>
      </c>
      <c r="AO151" s="578"/>
      <c r="AP151" s="578"/>
      <c r="AQ151" s="579">
        <f>AG151*AN151/60</f>
        <v>98.271333333333331</v>
      </c>
      <c r="AR151" s="193">
        <f>AQ151+AQ152+AQ153</f>
        <v>125.79716666666667</v>
      </c>
      <c r="AS151" s="581">
        <f t="shared" si="136"/>
        <v>1.0000257796302929</v>
      </c>
      <c r="AT151" s="582">
        <f t="shared" si="137"/>
        <v>0.70001804574120507</v>
      </c>
      <c r="AU151" s="196">
        <f>AR151/AF151</f>
        <v>0.61665277777777783</v>
      </c>
      <c r="AV151" s="197" t="s">
        <v>285</v>
      </c>
      <c r="AW151" s="191">
        <v>1612</v>
      </c>
      <c r="AX151" s="198" t="s">
        <v>131</v>
      </c>
      <c r="AY151" s="246"/>
      <c r="AZ151" s="594"/>
      <c r="BA151" s="804"/>
      <c r="BB151" s="804"/>
      <c r="BC151" s="804"/>
      <c r="BD151" s="249"/>
      <c r="BE151" s="250"/>
      <c r="BF151" s="197"/>
      <c r="BG151" s="191"/>
      <c r="BH151" s="198"/>
      <c r="BI151" s="198"/>
      <c r="BJ151" s="198"/>
      <c r="BK151" s="587"/>
      <c r="BL151" s="205"/>
      <c r="BM151" s="206">
        <v>5</v>
      </c>
      <c r="BN151" s="207">
        <v>16.170000000000002</v>
      </c>
      <c r="BO151" s="208">
        <f>BP151-BQ151</f>
        <v>1020.1700000000001</v>
      </c>
      <c r="BP151" s="209">
        <f>(((BR151+BR152+BR153))-(EQ151))</f>
        <v>8568</v>
      </c>
      <c r="BQ151" s="209">
        <f>(BS151+BS152+BS153)</f>
        <v>7547.83</v>
      </c>
      <c r="BR151" s="210">
        <f>IF(AG151&gt;0,(AG151*AM151))</f>
        <v>5896.1279999999997</v>
      </c>
      <c r="BS151" s="211">
        <f>AN151*AG151</f>
        <v>5896.28</v>
      </c>
      <c r="BT151" s="212" t="str">
        <f t="shared" si="140"/>
        <v>180497-5832(S-03)</v>
      </c>
      <c r="BU151" s="213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J151" s="222"/>
      <c r="CK151" s="222"/>
      <c r="CL151" s="222"/>
      <c r="CM151" s="222"/>
      <c r="CN151" s="222"/>
      <c r="CO151" s="222"/>
      <c r="CP151" s="222"/>
      <c r="CQ151" s="222"/>
      <c r="CR151" s="222"/>
      <c r="CS151" s="222"/>
      <c r="CT151" s="222"/>
      <c r="CU151" s="222"/>
      <c r="CV151" s="222"/>
      <c r="CW151" s="222"/>
      <c r="CX151" s="222"/>
      <c r="CY151" s="222"/>
      <c r="CZ151" s="222"/>
      <c r="DA151" s="222"/>
      <c r="DB151" s="222"/>
      <c r="DC151" s="222"/>
      <c r="DD151" s="222"/>
      <c r="DE151" s="222"/>
      <c r="DF151" s="222"/>
      <c r="DG151" s="222"/>
      <c r="DH151" s="222"/>
      <c r="DI151" s="222"/>
      <c r="DJ151" s="222"/>
      <c r="DK151" s="222"/>
      <c r="DL151" s="222"/>
      <c r="DM151" s="222"/>
      <c r="DN151" s="222"/>
      <c r="DO151" s="222"/>
      <c r="DP151" s="222"/>
      <c r="DQ151" s="222"/>
      <c r="DR151" s="222"/>
      <c r="DS151" s="222"/>
      <c r="DT151" s="222"/>
      <c r="DU151" s="222"/>
      <c r="DV151" s="222"/>
      <c r="DW151" s="222"/>
      <c r="DX151" s="222"/>
      <c r="DY151" s="222"/>
      <c r="DZ151" s="222"/>
      <c r="EA151" s="222"/>
      <c r="EB151" s="222"/>
      <c r="EC151" s="223"/>
      <c r="ED151" s="223"/>
      <c r="EE151" s="646"/>
      <c r="EF151" s="223"/>
      <c r="EG151" s="223"/>
      <c r="EH151" s="223"/>
      <c r="EI151" s="222"/>
      <c r="EJ151" s="222"/>
      <c r="EK151" s="222"/>
      <c r="EL151" s="222"/>
      <c r="EM151" s="223"/>
      <c r="EN151" s="118"/>
      <c r="EO151" s="118"/>
      <c r="EP151" s="227">
        <f>AF151*60</f>
        <v>12240</v>
      </c>
      <c r="EQ151" s="228">
        <v>0</v>
      </c>
      <c r="ER151" s="229" t="str">
        <f>B151</f>
        <v>L-39</v>
      </c>
      <c r="ES151" s="160" t="str">
        <f t="shared" si="147"/>
        <v>H&amp;M</v>
      </c>
      <c r="ET151" s="160" t="str">
        <f t="shared" si="141"/>
        <v>180497-5832(S-03)</v>
      </c>
      <c r="EU151" s="162">
        <v>0</v>
      </c>
      <c r="EV151" s="162">
        <v>0</v>
      </c>
      <c r="EW151" s="230">
        <f>(BO151/EX151)/60</f>
        <v>1.0626770833333334</v>
      </c>
      <c r="EX151" s="231">
        <f>L151+M151</f>
        <v>16</v>
      </c>
      <c r="EY151" s="599">
        <f>EX151*EW151</f>
        <v>17.002833333333335</v>
      </c>
    </row>
    <row r="152" spans="1:155" s="288" customFormat="1" ht="27.9" customHeight="1" x14ac:dyDescent="0.55000000000000004">
      <c r="A152" s="590"/>
      <c r="B152" s="236" t="s">
        <v>284</v>
      </c>
      <c r="C152" s="411" t="s">
        <v>127</v>
      </c>
      <c r="D152" s="170">
        <v>4170005197</v>
      </c>
      <c r="E152" s="324" t="s">
        <v>262</v>
      </c>
      <c r="F152" s="718" t="s">
        <v>263</v>
      </c>
      <c r="G152" s="173">
        <v>44561</v>
      </c>
      <c r="H152" s="174">
        <v>8</v>
      </c>
      <c r="I152" s="175">
        <f>+O151-I151</f>
        <v>3.9760000000000009</v>
      </c>
      <c r="J152" s="176">
        <v>12</v>
      </c>
      <c r="K152" s="176">
        <v>2</v>
      </c>
      <c r="L152" s="176">
        <v>14</v>
      </c>
      <c r="M152" s="176">
        <v>2</v>
      </c>
      <c r="N152" s="177">
        <f t="shared" si="131"/>
        <v>0</v>
      </c>
      <c r="O152" s="237"/>
      <c r="P152" s="179">
        <f t="shared" si="132"/>
        <v>2.457663690476191</v>
      </c>
      <c r="Q152" s="180"/>
      <c r="R152" s="180"/>
      <c r="S152" s="180"/>
      <c r="T152" s="180"/>
      <c r="U152" s="180"/>
      <c r="V152" s="180">
        <v>16</v>
      </c>
      <c r="W152" s="180"/>
      <c r="X152" s="180"/>
      <c r="Y152" s="180"/>
      <c r="Z152" s="180"/>
      <c r="AA152" s="180"/>
      <c r="AB152" s="180"/>
      <c r="AC152" s="424"/>
      <c r="AD152" s="591">
        <f t="shared" si="142"/>
        <v>63.616000000000014</v>
      </c>
      <c r="AE152" s="591">
        <f t="shared" si="143"/>
        <v>63.616000000000014</v>
      </c>
      <c r="AF152" s="240"/>
      <c r="AG152" s="185">
        <v>4.93</v>
      </c>
      <c r="AH152" s="359">
        <v>0.27</v>
      </c>
      <c r="AI152" s="574">
        <f t="shared" si="144"/>
        <v>3.24</v>
      </c>
      <c r="AJ152" s="575">
        <f t="shared" si="134"/>
        <v>2671.8720000000003</v>
      </c>
      <c r="AK152" s="188">
        <v>0.7</v>
      </c>
      <c r="AL152" s="576">
        <f t="shared" si="145"/>
        <v>136.30831643002026</v>
      </c>
      <c r="AM152" s="719">
        <f t="shared" si="135"/>
        <v>541.96186612576071</v>
      </c>
      <c r="AN152" s="191">
        <v>335</v>
      </c>
      <c r="AO152" s="600"/>
      <c r="AP152" s="600"/>
      <c r="AQ152" s="579">
        <f>AG152*AN152/60</f>
        <v>27.525833333333331</v>
      </c>
      <c r="AR152" s="244"/>
      <c r="AS152" s="581">
        <f t="shared" si="136"/>
        <v>0.61812467064290499</v>
      </c>
      <c r="AT152" s="582">
        <f t="shared" si="137"/>
        <v>0.43268726945003338</v>
      </c>
      <c r="AU152" s="245"/>
      <c r="AV152" s="197" t="s">
        <v>285</v>
      </c>
      <c r="AW152" s="191"/>
      <c r="AX152" s="198" t="s">
        <v>131</v>
      </c>
      <c r="AY152" s="246"/>
      <c r="AZ152" s="594"/>
      <c r="BA152" s="804"/>
      <c r="BB152" s="804"/>
      <c r="BC152" s="804"/>
      <c r="BD152" s="249"/>
      <c r="BE152" s="250"/>
      <c r="BF152" s="197"/>
      <c r="BG152" s="191"/>
      <c r="BH152" s="198"/>
      <c r="BI152" s="198"/>
      <c r="BJ152" s="198"/>
      <c r="BK152" s="814"/>
      <c r="BL152" s="813"/>
      <c r="BM152" s="252"/>
      <c r="BN152" s="253"/>
      <c r="BO152" s="254"/>
      <c r="BP152" s="255"/>
      <c r="BQ152" s="255"/>
      <c r="BR152" s="256">
        <f>IF(AG152&gt;0,(AG152*AM152))</f>
        <v>2671.8720000000003</v>
      </c>
      <c r="BS152" s="257">
        <f>AN152*AG152</f>
        <v>1651.55</v>
      </c>
      <c r="BT152" s="258" t="str">
        <f t="shared" si="140"/>
        <v>162768-5832(S-03)</v>
      </c>
      <c r="BU152" s="673"/>
      <c r="BV152" s="668"/>
      <c r="BW152" s="668"/>
      <c r="BX152" s="668"/>
      <c r="BY152" s="668"/>
      <c r="BZ152" s="668"/>
      <c r="CA152" s="668"/>
      <c r="CB152" s="668"/>
      <c r="CC152" s="668"/>
      <c r="CD152" s="668"/>
      <c r="CE152" s="668"/>
      <c r="CF152" s="668"/>
      <c r="CG152" s="668"/>
      <c r="CH152" s="668"/>
      <c r="CI152" s="668"/>
      <c r="CJ152" s="668"/>
      <c r="CK152" s="668"/>
      <c r="CL152" s="668"/>
      <c r="CM152" s="668"/>
      <c r="CN152" s="668"/>
      <c r="CO152" s="668"/>
      <c r="CP152" s="668"/>
      <c r="CQ152" s="668"/>
      <c r="CR152" s="668"/>
      <c r="CS152" s="668"/>
      <c r="CT152" s="668"/>
      <c r="CU152" s="668"/>
      <c r="CV152" s="668"/>
      <c r="CW152" s="668"/>
      <c r="CX152" s="668"/>
      <c r="CY152" s="668"/>
      <c r="CZ152" s="668"/>
      <c r="DA152" s="668"/>
      <c r="DB152" s="668"/>
      <c r="DC152" s="668"/>
      <c r="DD152" s="668"/>
      <c r="DE152" s="668"/>
      <c r="DF152" s="668"/>
      <c r="DG152" s="668"/>
      <c r="DH152" s="668"/>
      <c r="DI152" s="668"/>
      <c r="DJ152" s="668"/>
      <c r="DK152" s="668"/>
      <c r="DL152" s="668"/>
      <c r="DM152" s="668"/>
      <c r="DN152" s="668"/>
      <c r="DO152" s="668"/>
      <c r="DP152" s="668"/>
      <c r="DQ152" s="668"/>
      <c r="DR152" s="668"/>
      <c r="DS152" s="668"/>
      <c r="DT152" s="668"/>
      <c r="DU152" s="668"/>
      <c r="DV152" s="668"/>
      <c r="DW152" s="668"/>
      <c r="DX152" s="668"/>
      <c r="DY152" s="668"/>
      <c r="DZ152" s="668"/>
      <c r="EA152" s="668"/>
      <c r="EB152" s="668"/>
      <c r="EC152" s="670"/>
      <c r="ED152" s="670"/>
      <c r="EE152" s="646"/>
      <c r="EF152" s="223"/>
      <c r="EG152" s="223"/>
      <c r="EH152" s="223"/>
      <c r="EI152" s="222"/>
      <c r="EJ152" s="222"/>
      <c r="EK152" s="222"/>
      <c r="EL152" s="222"/>
      <c r="EM152" s="223"/>
      <c r="EN152" s="118"/>
      <c r="EO152" s="118"/>
      <c r="EP152" s="282"/>
      <c r="EQ152" s="283"/>
      <c r="ER152" s="229"/>
      <c r="ES152" s="160" t="str">
        <f t="shared" si="147"/>
        <v>H&amp;M</v>
      </c>
      <c r="ET152" s="160" t="str">
        <f t="shared" si="141"/>
        <v>162768-5832(S-03)</v>
      </c>
      <c r="EU152" s="162">
        <v>0</v>
      </c>
      <c r="EV152" s="162">
        <v>0</v>
      </c>
      <c r="EW152" s="284"/>
      <c r="EX152" s="285"/>
      <c r="EY152" s="603"/>
    </row>
    <row r="153" spans="1:155" s="288" customFormat="1" ht="27" hidden="1" customHeight="1" x14ac:dyDescent="0.55000000000000004">
      <c r="A153" s="590"/>
      <c r="B153" s="289" t="s">
        <v>284</v>
      </c>
      <c r="C153" s="411"/>
      <c r="D153" s="170"/>
      <c r="E153" s="324"/>
      <c r="F153" s="718"/>
      <c r="G153" s="173"/>
      <c r="H153" s="174">
        <v>8</v>
      </c>
      <c r="I153" s="175"/>
      <c r="J153" s="176"/>
      <c r="K153" s="176"/>
      <c r="L153" s="176"/>
      <c r="M153" s="176"/>
      <c r="N153" s="177" t="str">
        <f t="shared" si="131"/>
        <v/>
      </c>
      <c r="O153" s="290"/>
      <c r="P153" s="179" t="str">
        <f t="shared" si="132"/>
        <v/>
      </c>
      <c r="Q153" s="291"/>
      <c r="R153" s="291">
        <f t="shared" ref="R153:AB153" si="166">IF($Q$7&gt;0,(Q151-Q152))</f>
        <v>16</v>
      </c>
      <c r="S153" s="291">
        <f t="shared" si="166"/>
        <v>16</v>
      </c>
      <c r="T153" s="291">
        <f t="shared" si="166"/>
        <v>16</v>
      </c>
      <c r="U153" s="291">
        <f t="shared" si="166"/>
        <v>16</v>
      </c>
      <c r="V153" s="291">
        <f t="shared" si="166"/>
        <v>16</v>
      </c>
      <c r="W153" s="291">
        <f t="shared" si="166"/>
        <v>0</v>
      </c>
      <c r="X153" s="291">
        <f t="shared" si="166"/>
        <v>0</v>
      </c>
      <c r="Y153" s="291">
        <f t="shared" si="166"/>
        <v>0</v>
      </c>
      <c r="Z153" s="291">
        <f t="shared" si="166"/>
        <v>0</v>
      </c>
      <c r="AA153" s="291">
        <f t="shared" si="166"/>
        <v>0</v>
      </c>
      <c r="AB153" s="291">
        <f t="shared" si="166"/>
        <v>0</v>
      </c>
      <c r="AC153" s="426"/>
      <c r="AD153" s="591" t="str">
        <f t="shared" si="142"/>
        <v/>
      </c>
      <c r="AE153" s="591">
        <f t="shared" si="143"/>
        <v>0</v>
      </c>
      <c r="AF153" s="293"/>
      <c r="AG153" s="185"/>
      <c r="AH153" s="359"/>
      <c r="AI153" s="574">
        <f t="shared" si="144"/>
        <v>0</v>
      </c>
      <c r="AJ153" s="575" t="str">
        <f t="shared" si="134"/>
        <v/>
      </c>
      <c r="AK153" s="188"/>
      <c r="AL153" s="576" t="str">
        <f t="shared" si="145"/>
        <v/>
      </c>
      <c r="AM153" s="719" t="str">
        <f t="shared" si="135"/>
        <v/>
      </c>
      <c r="AN153" s="191"/>
      <c r="AO153" s="600"/>
      <c r="AP153" s="600"/>
      <c r="AQ153" s="579">
        <f t="shared" si="146"/>
        <v>0</v>
      </c>
      <c r="AR153" s="294"/>
      <c r="AS153" s="581" t="str">
        <f t="shared" si="136"/>
        <v/>
      </c>
      <c r="AT153" s="582" t="str">
        <f t="shared" si="137"/>
        <v/>
      </c>
      <c r="AU153" s="297"/>
      <c r="AV153" s="197" t="s">
        <v>285</v>
      </c>
      <c r="AW153" s="191"/>
      <c r="AX153" s="198"/>
      <c r="AY153" s="246"/>
      <c r="AZ153" s="594"/>
      <c r="BA153" s="804"/>
      <c r="BB153" s="804"/>
      <c r="BC153" s="804"/>
      <c r="BD153" s="249"/>
      <c r="BE153" s="250"/>
      <c r="BF153" s="197"/>
      <c r="BG153" s="191"/>
      <c r="BH153" s="198"/>
      <c r="BI153" s="198"/>
      <c r="BJ153" s="198"/>
      <c r="BK153" s="587"/>
      <c r="BL153" s="815"/>
      <c r="BM153" s="298"/>
      <c r="BN153" s="299"/>
      <c r="BO153" s="300"/>
      <c r="BP153" s="301"/>
      <c r="BQ153" s="301"/>
      <c r="BR153" s="256" t="b">
        <f t="shared" si="138"/>
        <v>0</v>
      </c>
      <c r="BS153" s="257">
        <f t="shared" si="139"/>
        <v>0</v>
      </c>
      <c r="BT153" s="258" t="str">
        <f t="shared" si="140"/>
        <v/>
      </c>
      <c r="BU153" s="816"/>
      <c r="BV153" s="816"/>
      <c r="BW153" s="816"/>
      <c r="BX153" s="817"/>
      <c r="BY153" s="818"/>
      <c r="BZ153" s="819"/>
      <c r="CA153" s="259"/>
      <c r="CB153" s="259"/>
      <c r="CC153" s="259"/>
      <c r="CD153" s="259"/>
      <c r="CE153" s="259"/>
      <c r="CF153" s="259"/>
      <c r="CG153" s="259"/>
      <c r="CH153" s="259"/>
      <c r="CI153" s="259"/>
      <c r="CJ153" s="259"/>
      <c r="CK153" s="259"/>
      <c r="CL153" s="259"/>
      <c r="CM153" s="259"/>
      <c r="CN153" s="259"/>
      <c r="CO153" s="259"/>
      <c r="CP153" s="259"/>
      <c r="CQ153" s="259"/>
      <c r="CR153" s="259"/>
      <c r="CS153" s="259"/>
      <c r="CT153" s="259"/>
      <c r="CU153" s="259"/>
      <c r="CV153" s="259"/>
      <c r="CW153" s="259"/>
      <c r="CX153" s="259"/>
      <c r="CY153" s="259"/>
      <c r="CZ153" s="259"/>
      <c r="DA153" s="259"/>
      <c r="DB153" s="259"/>
      <c r="DC153" s="259"/>
      <c r="DD153" s="259"/>
      <c r="DE153" s="259"/>
      <c r="DF153" s="259"/>
      <c r="DG153" s="259"/>
      <c r="DH153" s="259"/>
      <c r="DI153" s="259"/>
      <c r="DJ153" s="259"/>
      <c r="DK153" s="259"/>
      <c r="DL153" s="259"/>
      <c r="DM153" s="259"/>
      <c r="DN153" s="259"/>
      <c r="DO153" s="259"/>
      <c r="DP153" s="259"/>
      <c r="DQ153" s="259"/>
      <c r="DR153" s="259"/>
      <c r="DS153" s="259"/>
      <c r="DT153" s="259"/>
      <c r="DU153" s="259"/>
      <c r="DV153" s="259"/>
      <c r="DW153" s="259"/>
      <c r="DX153" s="259"/>
      <c r="DY153" s="259"/>
      <c r="DZ153" s="259"/>
      <c r="EA153" s="259"/>
      <c r="EB153" s="259"/>
      <c r="EE153" s="654"/>
      <c r="EG153" s="223"/>
      <c r="EH153" s="223"/>
      <c r="EI153" s="222"/>
      <c r="EJ153" s="222"/>
      <c r="EK153" s="222"/>
      <c r="EL153" s="222"/>
      <c r="EM153" s="223"/>
      <c r="EN153" s="316"/>
      <c r="EO153" s="316"/>
      <c r="EP153" s="317"/>
      <c r="EQ153" s="318"/>
      <c r="ER153" s="311"/>
      <c r="ES153" s="319">
        <f t="shared" si="147"/>
        <v>0</v>
      </c>
      <c r="ET153" s="319">
        <f t="shared" si="141"/>
        <v>0</v>
      </c>
      <c r="EU153" s="320">
        <v>0</v>
      </c>
      <c r="EV153" s="320">
        <v>0</v>
      </c>
      <c r="EW153" s="321"/>
      <c r="EX153" s="322"/>
      <c r="EY153" s="605"/>
    </row>
    <row r="154" spans="1:155" s="234" customFormat="1" ht="27.9" customHeight="1" x14ac:dyDescent="0.6">
      <c r="A154" s="590"/>
      <c r="B154" s="168" t="s">
        <v>286</v>
      </c>
      <c r="C154" s="810" t="s">
        <v>140</v>
      </c>
      <c r="D154" s="170">
        <v>4170004641</v>
      </c>
      <c r="E154" s="324" t="s">
        <v>287</v>
      </c>
      <c r="F154" s="172" t="s">
        <v>117</v>
      </c>
      <c r="G154" s="173">
        <v>44187</v>
      </c>
      <c r="H154" s="567">
        <v>8</v>
      </c>
      <c r="I154" s="175">
        <v>1.306</v>
      </c>
      <c r="J154" s="176">
        <v>24</v>
      </c>
      <c r="K154" s="176">
        <v>4</v>
      </c>
      <c r="L154" s="176">
        <v>28</v>
      </c>
      <c r="M154" s="176">
        <v>3</v>
      </c>
      <c r="N154" s="177">
        <f t="shared" si="131"/>
        <v>12.622795698924733</v>
      </c>
      <c r="O154" s="178">
        <f>AC154/(L154+M154)</f>
        <v>8.9032258064516121</v>
      </c>
      <c r="P154" s="179">
        <f t="shared" si="132"/>
        <v>1.3058064516129035</v>
      </c>
      <c r="Q154" s="180">
        <f>L154+M154</f>
        <v>31</v>
      </c>
      <c r="R154" s="180">
        <f t="shared" ref="R154:AB154" si="167">R156</f>
        <v>22</v>
      </c>
      <c r="S154" s="180">
        <f t="shared" si="167"/>
        <v>15</v>
      </c>
      <c r="T154" s="181">
        <f t="shared" si="167"/>
        <v>0</v>
      </c>
      <c r="U154" s="180">
        <f t="shared" si="167"/>
        <v>0</v>
      </c>
      <c r="V154" s="181">
        <f>V156</f>
        <v>0</v>
      </c>
      <c r="W154" s="180">
        <f t="shared" si="167"/>
        <v>0</v>
      </c>
      <c r="X154" s="180">
        <f t="shared" si="167"/>
        <v>0</v>
      </c>
      <c r="Y154" s="180">
        <f t="shared" si="167"/>
        <v>0</v>
      </c>
      <c r="Z154" s="180">
        <f t="shared" si="167"/>
        <v>0</v>
      </c>
      <c r="AA154" s="180">
        <f t="shared" si="167"/>
        <v>0</v>
      </c>
      <c r="AB154" s="180">
        <f t="shared" si="167"/>
        <v>0</v>
      </c>
      <c r="AC154" s="182">
        <f>IF(E154="","",(Q154*8)+($Q$5-8)*Q154+($R$5-$Q$5)*R154+($S$5-$R$5)*S154+($T$5-$S$5)*T154+($U$5-$T$5)*U154+($V$5-$U$5)*V154+($W$5-$V$5)*W154+($X$5-$W$5)*X154+($Y$5-$X$5)*Y154+($Z$5-$Y$5)*Z154+($AA$5-$Z$5)*AA154+($AB$5-$AA$5)*AB154)-'[1]Short Leave'!S43</f>
        <v>276</v>
      </c>
      <c r="AD154" s="572">
        <f t="shared" si="142"/>
        <v>40.486000000000004</v>
      </c>
      <c r="AE154" s="572">
        <f t="shared" si="143"/>
        <v>40.486000000000004</v>
      </c>
      <c r="AF154" s="184">
        <f>AE154+AE155+AE156</f>
        <v>276</v>
      </c>
      <c r="AG154" s="185">
        <v>12.32</v>
      </c>
      <c r="AH154" s="359">
        <v>0.94</v>
      </c>
      <c r="AI154" s="574">
        <f t="shared" si="144"/>
        <v>11.28</v>
      </c>
      <c r="AJ154" s="575">
        <f t="shared" si="134"/>
        <v>1700.4119999999998</v>
      </c>
      <c r="AK154" s="188">
        <v>0.7</v>
      </c>
      <c r="AL154" s="576">
        <f t="shared" si="145"/>
        <v>105.68181818181816</v>
      </c>
      <c r="AM154" s="719">
        <f t="shared" si="135"/>
        <v>138.02045454545453</v>
      </c>
      <c r="AN154" s="664">
        <v>138</v>
      </c>
      <c r="AO154" s="578"/>
      <c r="AP154" s="191"/>
      <c r="AQ154" s="579">
        <f>AG154*AN154/60</f>
        <v>28.336000000000002</v>
      </c>
      <c r="AR154" s="193">
        <f>AQ154+AQ155+AQ156</f>
        <v>190.96</v>
      </c>
      <c r="AS154" s="581">
        <f t="shared" si="136"/>
        <v>0.9998518006224375</v>
      </c>
      <c r="AT154" s="582">
        <f t="shared" si="137"/>
        <v>0.69989626043570619</v>
      </c>
      <c r="AU154" s="196">
        <f>AR154/AF154</f>
        <v>0.69188405797101449</v>
      </c>
      <c r="AV154" s="820" t="s">
        <v>288</v>
      </c>
      <c r="AW154" s="729">
        <v>1334</v>
      </c>
      <c r="AX154" s="198">
        <v>9</v>
      </c>
      <c r="AY154" s="246"/>
      <c r="AZ154" s="594"/>
      <c r="BA154" s="804"/>
      <c r="BB154" s="804"/>
      <c r="BC154" s="804"/>
      <c r="BD154" s="249"/>
      <c r="BE154" s="250"/>
      <c r="BF154" s="197"/>
      <c r="BG154" s="729"/>
      <c r="BH154" s="198"/>
      <c r="BI154" s="198"/>
      <c r="BJ154" s="198"/>
      <c r="BK154" s="587"/>
      <c r="BL154" s="806"/>
      <c r="BM154" s="206">
        <v>3</v>
      </c>
      <c r="BN154" s="207">
        <v>9.9</v>
      </c>
      <c r="BO154" s="208">
        <f>BP154-BQ154</f>
        <v>134.39999999999782</v>
      </c>
      <c r="BP154" s="209">
        <f>(((BR154+BR155+BR156))-(EQ154))</f>
        <v>11591.999999999998</v>
      </c>
      <c r="BQ154" s="209">
        <f>(BS154+BS155+BS156)</f>
        <v>11457.6</v>
      </c>
      <c r="BR154" s="210">
        <f t="shared" si="138"/>
        <v>1700.4119999999998</v>
      </c>
      <c r="BS154" s="211">
        <f t="shared" si="139"/>
        <v>1700.16</v>
      </c>
      <c r="BT154" s="212" t="str">
        <f t="shared" si="140"/>
        <v>70211-0307</v>
      </c>
      <c r="BU154" s="213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J154" s="222"/>
      <c r="CK154" s="222"/>
      <c r="CL154" s="222"/>
      <c r="CM154" s="222"/>
      <c r="CN154" s="222"/>
      <c r="CO154" s="222"/>
      <c r="CP154" s="222"/>
      <c r="CQ154" s="222"/>
      <c r="CR154" s="222"/>
      <c r="CS154" s="222"/>
      <c r="CT154" s="222"/>
      <c r="CU154" s="222"/>
      <c r="CV154" s="222"/>
      <c r="CW154" s="222"/>
      <c r="CX154" s="222"/>
      <c r="CY154" s="222"/>
      <c r="CZ154" s="222"/>
      <c r="DA154" s="222"/>
      <c r="DB154" s="222"/>
      <c r="DC154" s="222"/>
      <c r="DD154" s="222"/>
      <c r="DE154" s="222"/>
      <c r="DF154" s="222"/>
      <c r="DG154" s="222"/>
      <c r="DH154" s="222"/>
      <c r="DI154" s="222"/>
      <c r="DJ154" s="222"/>
      <c r="DK154" s="222"/>
      <c r="DL154" s="222"/>
      <c r="DM154" s="222"/>
      <c r="DN154" s="222"/>
      <c r="DO154" s="222"/>
      <c r="DP154" s="222"/>
      <c r="DQ154" s="222"/>
      <c r="DR154" s="222"/>
      <c r="DS154" s="222"/>
      <c r="DT154" s="222"/>
      <c r="DU154" s="222"/>
      <c r="DV154" s="222"/>
      <c r="DW154" s="222"/>
      <c r="DX154" s="222"/>
      <c r="DY154" s="222"/>
      <c r="DZ154" s="222"/>
      <c r="EA154" s="222"/>
      <c r="EB154" s="222"/>
      <c r="EC154" s="223"/>
      <c r="ED154" s="223"/>
      <c r="EE154" s="646"/>
      <c r="EF154" s="223"/>
      <c r="EG154" s="223"/>
      <c r="EH154" s="223"/>
      <c r="EI154" s="222"/>
      <c r="EJ154" s="222"/>
      <c r="EK154" s="222"/>
      <c r="EL154" s="222"/>
      <c r="EM154" s="223"/>
      <c r="EN154" s="118"/>
      <c r="EO154" s="118"/>
      <c r="EP154" s="227">
        <f>AF154*60</f>
        <v>16560</v>
      </c>
      <c r="EQ154" s="228">
        <v>0</v>
      </c>
      <c r="ER154" s="229" t="str">
        <f>B154</f>
        <v>L-40</v>
      </c>
      <c r="ES154" s="160" t="str">
        <f t="shared" si="147"/>
        <v>Vertbaudet</v>
      </c>
      <c r="ET154" s="160" t="str">
        <f t="shared" si="141"/>
        <v>70211-0307</v>
      </c>
      <c r="EU154" s="162">
        <v>0</v>
      </c>
      <c r="EV154" s="162">
        <v>0</v>
      </c>
      <c r="EW154" s="230">
        <f>(BO154/EX154)/60</f>
        <v>7.225806451612786E-2</v>
      </c>
      <c r="EX154" s="231">
        <f>L154+M154</f>
        <v>31</v>
      </c>
      <c r="EY154" s="599">
        <f>EX154*EW154</f>
        <v>2.2399999999999638</v>
      </c>
    </row>
    <row r="155" spans="1:155" s="234" customFormat="1" ht="27.9" customHeight="1" x14ac:dyDescent="0.6">
      <c r="A155" s="590"/>
      <c r="B155" s="236" t="s">
        <v>286</v>
      </c>
      <c r="C155" s="810" t="s">
        <v>140</v>
      </c>
      <c r="D155" s="170">
        <v>4170005006</v>
      </c>
      <c r="E155" s="324" t="s">
        <v>287</v>
      </c>
      <c r="F155" s="172" t="s">
        <v>117</v>
      </c>
      <c r="G155" s="173">
        <v>44187</v>
      </c>
      <c r="H155" s="567">
        <v>8</v>
      </c>
      <c r="I155" s="175">
        <f>+O154-I154</f>
        <v>7.5972258064516121</v>
      </c>
      <c r="J155" s="176">
        <v>24</v>
      </c>
      <c r="K155" s="176">
        <v>4</v>
      </c>
      <c r="L155" s="176">
        <v>28</v>
      </c>
      <c r="M155" s="176">
        <v>3</v>
      </c>
      <c r="N155" s="177">
        <f t="shared" si="131"/>
        <v>0</v>
      </c>
      <c r="O155" s="237"/>
      <c r="P155" s="179">
        <f t="shared" si="132"/>
        <v>7.4941935483870976</v>
      </c>
      <c r="Q155" s="180">
        <v>9</v>
      </c>
      <c r="R155" s="180">
        <v>7</v>
      </c>
      <c r="S155" s="180">
        <v>15</v>
      </c>
      <c r="T155" s="180"/>
      <c r="U155" s="180"/>
      <c r="V155" s="180"/>
      <c r="W155" s="180"/>
      <c r="X155" s="180"/>
      <c r="Y155" s="180"/>
      <c r="Z155" s="180"/>
      <c r="AA155" s="180"/>
      <c r="AB155" s="180"/>
      <c r="AC155" s="238"/>
      <c r="AD155" s="572">
        <f>IF(F155="","",(L155+M155)*I155)</f>
        <v>235.51399999999998</v>
      </c>
      <c r="AE155" s="572">
        <f t="shared" si="143"/>
        <v>235.51399999999998</v>
      </c>
      <c r="AF155" s="240"/>
      <c r="AG155" s="185">
        <v>12.32</v>
      </c>
      <c r="AH155" s="359">
        <v>0.94</v>
      </c>
      <c r="AI155" s="574">
        <f t="shared" si="144"/>
        <v>11.28</v>
      </c>
      <c r="AJ155" s="575">
        <f t="shared" si="134"/>
        <v>9891.5879999999979</v>
      </c>
      <c r="AK155" s="188">
        <v>0.7</v>
      </c>
      <c r="AL155" s="576">
        <f t="shared" si="145"/>
        <v>105.68181818181817</v>
      </c>
      <c r="AM155" s="719">
        <f t="shared" si="135"/>
        <v>802.88863636363624</v>
      </c>
      <c r="AN155" s="729">
        <v>792</v>
      </c>
      <c r="AO155" s="578"/>
      <c r="AP155" s="578"/>
      <c r="AQ155" s="579">
        <f>AG155*AN155/60</f>
        <v>162.624</v>
      </c>
      <c r="AR155" s="244"/>
      <c r="AS155" s="581">
        <f t="shared" si="136"/>
        <v>0.98643817352683938</v>
      </c>
      <c r="AT155" s="582">
        <f t="shared" si="137"/>
        <v>0.69050672146878744</v>
      </c>
      <c r="AU155" s="245"/>
      <c r="AV155" s="820" t="s">
        <v>288</v>
      </c>
      <c r="AW155" s="729"/>
      <c r="AX155" s="198">
        <v>9</v>
      </c>
      <c r="AY155" s="246"/>
      <c r="AZ155" s="594"/>
      <c r="BA155" s="804"/>
      <c r="BB155" s="804"/>
      <c r="BC155" s="804"/>
      <c r="BD155" s="249"/>
      <c r="BE155" s="250"/>
      <c r="BF155" s="197"/>
      <c r="BG155" s="729"/>
      <c r="BH155" s="198"/>
      <c r="BI155" s="198"/>
      <c r="BJ155" s="198"/>
      <c r="BK155" s="587"/>
      <c r="BL155" s="821"/>
      <c r="BM155" s="252"/>
      <c r="BN155" s="253"/>
      <c r="BO155" s="254"/>
      <c r="BP155" s="602"/>
      <c r="BQ155" s="602"/>
      <c r="BR155" s="210">
        <f t="shared" si="138"/>
        <v>9891.5879999999979</v>
      </c>
      <c r="BS155" s="211">
        <f t="shared" si="139"/>
        <v>9757.44</v>
      </c>
      <c r="BT155" s="212" t="str">
        <f>IF(C155:C156="","",F155)</f>
        <v>LS T-Shirt</v>
      </c>
      <c r="BU155" s="562"/>
      <c r="BV155" s="562"/>
      <c r="BW155" s="562"/>
      <c r="BX155" s="562"/>
      <c r="BY155" s="562"/>
      <c r="BZ155" s="562"/>
      <c r="CA155" s="562"/>
      <c r="CB155" s="562"/>
      <c r="CC155" s="562"/>
      <c r="CD155" s="562"/>
      <c r="CE155" s="562"/>
      <c r="CF155" s="562"/>
      <c r="CG155" s="562"/>
      <c r="CH155" s="562"/>
      <c r="CI155" s="562"/>
      <c r="CJ155" s="562"/>
      <c r="CK155" s="562"/>
      <c r="CL155" s="562"/>
      <c r="CM155" s="562"/>
      <c r="CN155" s="562"/>
      <c r="CO155" s="562"/>
      <c r="CP155" s="562"/>
      <c r="CQ155" s="562"/>
      <c r="CR155" s="562"/>
      <c r="CS155" s="562"/>
      <c r="CT155" s="562"/>
      <c r="CU155" s="562"/>
      <c r="CV155" s="562"/>
      <c r="CW155" s="562"/>
      <c r="CX155" s="562"/>
      <c r="CY155" s="562"/>
      <c r="CZ155" s="562"/>
      <c r="DA155" s="562"/>
      <c r="DB155" s="562"/>
      <c r="DC155" s="562"/>
      <c r="DD155" s="562"/>
      <c r="DE155" s="562"/>
      <c r="DF155" s="562"/>
      <c r="DG155" s="562"/>
      <c r="DH155" s="562"/>
      <c r="DI155" s="562"/>
      <c r="DJ155" s="562"/>
      <c r="DK155" s="562"/>
      <c r="DL155" s="562"/>
      <c r="DM155" s="562"/>
      <c r="DN155" s="562"/>
      <c r="DO155" s="562"/>
      <c r="DP155" s="562"/>
      <c r="DQ155" s="562"/>
      <c r="DR155" s="562"/>
      <c r="DS155" s="562"/>
      <c r="DT155" s="562"/>
      <c r="DU155" s="562"/>
      <c r="DV155" s="562"/>
      <c r="DW155" s="562"/>
      <c r="DX155" s="562"/>
      <c r="DY155" s="562"/>
      <c r="DZ155" s="562"/>
      <c r="EA155" s="562"/>
      <c r="EB155" s="562"/>
      <c r="EC155" s="822"/>
      <c r="ED155" s="822"/>
      <c r="EE155" s="823"/>
      <c r="EF155" s="684"/>
      <c r="EG155" s="223"/>
      <c r="EH155" s="223"/>
      <c r="EI155" s="222"/>
      <c r="EJ155" s="222"/>
      <c r="EK155" s="222"/>
      <c r="EL155" s="222"/>
      <c r="EM155" s="223"/>
      <c r="EN155" s="119"/>
      <c r="EO155" s="406"/>
      <c r="EP155" s="649"/>
      <c r="EQ155" s="650"/>
      <c r="ER155" s="396"/>
      <c r="ES155" s="407">
        <f>C158</f>
        <v>0</v>
      </c>
      <c r="ET155" s="407" t="str">
        <f>F155</f>
        <v>LS T-Shirt</v>
      </c>
      <c r="EU155" s="408">
        <v>0</v>
      </c>
      <c r="EV155" s="408">
        <v>0</v>
      </c>
      <c r="EW155" s="651"/>
      <c r="EX155" s="652"/>
      <c r="EY155" s="653"/>
    </row>
    <row r="156" spans="1:155" s="288" customFormat="1" ht="27" hidden="1" customHeight="1" x14ac:dyDescent="0.55000000000000004">
      <c r="A156" s="590"/>
      <c r="B156" s="289" t="s">
        <v>286</v>
      </c>
      <c r="C156" s="810"/>
      <c r="D156" s="170"/>
      <c r="E156" s="324"/>
      <c r="F156" s="172"/>
      <c r="G156" s="173"/>
      <c r="H156" s="174">
        <v>8</v>
      </c>
      <c r="I156" s="175"/>
      <c r="J156" s="176"/>
      <c r="K156" s="176"/>
      <c r="L156" s="176"/>
      <c r="M156" s="176"/>
      <c r="N156" s="177" t="str">
        <f t="shared" si="131"/>
        <v/>
      </c>
      <c r="O156" s="290"/>
      <c r="P156" s="179" t="str">
        <f t="shared" si="132"/>
        <v/>
      </c>
      <c r="Q156" s="291"/>
      <c r="R156" s="291">
        <f t="shared" ref="R156:AB156" si="168">IF($Q$7&gt;0,(Q154-Q155))</f>
        <v>22</v>
      </c>
      <c r="S156" s="291">
        <f t="shared" si="168"/>
        <v>15</v>
      </c>
      <c r="T156" s="291">
        <f t="shared" si="168"/>
        <v>0</v>
      </c>
      <c r="U156" s="291">
        <f t="shared" si="168"/>
        <v>0</v>
      </c>
      <c r="V156" s="291">
        <f t="shared" si="168"/>
        <v>0</v>
      </c>
      <c r="W156" s="291">
        <f t="shared" si="168"/>
        <v>0</v>
      </c>
      <c r="X156" s="291">
        <f t="shared" si="168"/>
        <v>0</v>
      </c>
      <c r="Y156" s="291">
        <f t="shared" si="168"/>
        <v>0</v>
      </c>
      <c r="Z156" s="291">
        <f t="shared" si="168"/>
        <v>0</v>
      </c>
      <c r="AA156" s="291">
        <f t="shared" si="168"/>
        <v>0</v>
      </c>
      <c r="AB156" s="291">
        <f t="shared" si="168"/>
        <v>0</v>
      </c>
      <c r="AC156" s="292"/>
      <c r="AD156" s="591" t="str">
        <f t="shared" ref="AD156:AD171" si="169">IF(E156="","",(L156+M156)*I156)</f>
        <v/>
      </c>
      <c r="AE156" s="591">
        <f t="shared" si="143"/>
        <v>0</v>
      </c>
      <c r="AF156" s="293"/>
      <c r="AG156" s="185"/>
      <c r="AH156" s="359"/>
      <c r="AI156" s="574">
        <f t="shared" si="144"/>
        <v>0</v>
      </c>
      <c r="AJ156" s="575" t="str">
        <f t="shared" si="134"/>
        <v/>
      </c>
      <c r="AK156" s="188"/>
      <c r="AL156" s="576" t="str">
        <f t="shared" si="145"/>
        <v/>
      </c>
      <c r="AM156" s="719" t="str">
        <f t="shared" si="135"/>
        <v/>
      </c>
      <c r="AN156" s="729"/>
      <c r="AO156" s="578"/>
      <c r="AP156" s="578"/>
      <c r="AQ156" s="579">
        <f t="shared" si="146"/>
        <v>0</v>
      </c>
      <c r="AR156" s="294"/>
      <c r="AS156" s="581" t="str">
        <f t="shared" si="136"/>
        <v/>
      </c>
      <c r="AT156" s="582" t="str">
        <f t="shared" si="137"/>
        <v/>
      </c>
      <c r="AU156" s="297"/>
      <c r="AV156" s="820" t="s">
        <v>288</v>
      </c>
      <c r="AW156" s="729"/>
      <c r="AX156" s="198"/>
      <c r="AY156" s="246"/>
      <c r="AZ156" s="594"/>
      <c r="BA156" s="804"/>
      <c r="BB156" s="804"/>
      <c r="BC156" s="804"/>
      <c r="BD156" s="249"/>
      <c r="BE156" s="250"/>
      <c r="BF156" s="197"/>
      <c r="BG156" s="729"/>
      <c r="BH156" s="198"/>
      <c r="BI156" s="198"/>
      <c r="BJ156" s="198"/>
      <c r="BK156" s="587"/>
      <c r="BL156" s="815"/>
      <c r="BM156" s="298"/>
      <c r="BN156" s="299"/>
      <c r="BO156" s="300"/>
      <c r="BP156" s="301"/>
      <c r="BQ156" s="301"/>
      <c r="BR156" s="256" t="b">
        <f t="shared" si="138"/>
        <v>0</v>
      </c>
      <c r="BS156" s="257">
        <f t="shared" si="139"/>
        <v>0</v>
      </c>
      <c r="BT156" s="258" t="str">
        <f t="shared" ref="BT156:BT171" si="170">IF(C156="","",E156)</f>
        <v/>
      </c>
      <c r="BU156" s="816"/>
      <c r="BV156" s="816"/>
      <c r="BW156" s="816"/>
      <c r="BX156" s="817"/>
      <c r="BY156" s="818"/>
      <c r="BZ156" s="819"/>
      <c r="CA156" s="259"/>
      <c r="CB156" s="259"/>
      <c r="CC156" s="259"/>
      <c r="CD156" s="259"/>
      <c r="CE156" s="259"/>
      <c r="CF156" s="259"/>
      <c r="CG156" s="259"/>
      <c r="CH156" s="259"/>
      <c r="CI156" s="259"/>
      <c r="CJ156" s="259"/>
      <c r="CK156" s="259"/>
      <c r="CL156" s="259"/>
      <c r="CM156" s="259"/>
      <c r="CN156" s="259"/>
      <c r="CO156" s="259"/>
      <c r="CP156" s="259"/>
      <c r="CQ156" s="259"/>
      <c r="CR156" s="259"/>
      <c r="CS156" s="259"/>
      <c r="CT156" s="259"/>
      <c r="CU156" s="259"/>
      <c r="CV156" s="259"/>
      <c r="CW156" s="259"/>
      <c r="CX156" s="259"/>
      <c r="CY156" s="259"/>
      <c r="CZ156" s="259"/>
      <c r="DA156" s="259"/>
      <c r="DB156" s="259"/>
      <c r="DC156" s="259"/>
      <c r="DD156" s="259"/>
      <c r="DE156" s="259"/>
      <c r="DF156" s="259"/>
      <c r="DG156" s="259"/>
      <c r="DH156" s="259"/>
      <c r="DI156" s="259"/>
      <c r="DJ156" s="259"/>
      <c r="DK156" s="259"/>
      <c r="DL156" s="259"/>
      <c r="DM156" s="259"/>
      <c r="DN156" s="259"/>
      <c r="DO156" s="259"/>
      <c r="DP156" s="259"/>
      <c r="DQ156" s="259"/>
      <c r="DR156" s="259"/>
      <c r="DS156" s="259"/>
      <c r="DT156" s="259"/>
      <c r="DU156" s="259"/>
      <c r="DV156" s="259"/>
      <c r="DW156" s="259"/>
      <c r="DX156" s="259"/>
      <c r="DY156" s="259"/>
      <c r="DZ156" s="259"/>
      <c r="EA156" s="259"/>
      <c r="EB156" s="259"/>
      <c r="EE156" s="677"/>
      <c r="EG156" s="223"/>
      <c r="EH156" s="223"/>
      <c r="EI156" s="222"/>
      <c r="EJ156" s="222"/>
      <c r="EK156" s="222"/>
      <c r="EL156" s="222"/>
      <c r="EM156" s="223"/>
      <c r="EN156" s="316"/>
      <c r="EO156" s="316"/>
      <c r="EP156" s="317"/>
      <c r="EQ156" s="318"/>
      <c r="ER156" s="311"/>
      <c r="ES156" s="319">
        <f>C156</f>
        <v>0</v>
      </c>
      <c r="ET156" s="319">
        <f t="shared" ref="ET156:ET171" si="171">E156</f>
        <v>0</v>
      </c>
      <c r="EU156" s="320">
        <v>0</v>
      </c>
      <c r="EV156" s="320">
        <v>0</v>
      </c>
      <c r="EW156" s="321"/>
      <c r="EX156" s="322"/>
      <c r="EY156" s="605"/>
    </row>
    <row r="157" spans="1:155" s="234" customFormat="1" ht="27" hidden="1" customHeight="1" x14ac:dyDescent="0.6">
      <c r="A157" s="590"/>
      <c r="B157" s="168" t="s">
        <v>289</v>
      </c>
      <c r="C157" s="811"/>
      <c r="D157" s="483"/>
      <c r="E157" s="484"/>
      <c r="F157" s="718"/>
      <c r="G157" s="173"/>
      <c r="H157" s="174">
        <v>8</v>
      </c>
      <c r="I157" s="175"/>
      <c r="J157" s="176"/>
      <c r="K157" s="176"/>
      <c r="L157" s="176"/>
      <c r="M157" s="176"/>
      <c r="N157" s="177" t="str">
        <f t="shared" si="131"/>
        <v/>
      </c>
      <c r="O157" s="178" t="e">
        <f>AC157/(L157+M157)</f>
        <v>#DIV/0!</v>
      </c>
      <c r="P157" s="179" t="str">
        <f t="shared" si="132"/>
        <v/>
      </c>
      <c r="Q157" s="180">
        <f>L157+M157</f>
        <v>0</v>
      </c>
      <c r="R157" s="180">
        <f t="shared" ref="R157:AB157" si="172">R159</f>
        <v>0</v>
      </c>
      <c r="S157" s="180">
        <f t="shared" si="172"/>
        <v>0</v>
      </c>
      <c r="T157" s="181">
        <f t="shared" si="172"/>
        <v>0</v>
      </c>
      <c r="U157" s="180">
        <f t="shared" si="172"/>
        <v>0</v>
      </c>
      <c r="V157" s="181">
        <f t="shared" si="172"/>
        <v>0</v>
      </c>
      <c r="W157" s="180">
        <f t="shared" si="172"/>
        <v>0</v>
      </c>
      <c r="X157" s="180">
        <f t="shared" si="172"/>
        <v>0</v>
      </c>
      <c r="Y157" s="180">
        <f t="shared" si="172"/>
        <v>0</v>
      </c>
      <c r="Z157" s="180">
        <f t="shared" si="172"/>
        <v>0</v>
      </c>
      <c r="AA157" s="180">
        <f t="shared" si="172"/>
        <v>0</v>
      </c>
      <c r="AB157" s="180">
        <f t="shared" si="172"/>
        <v>0</v>
      </c>
      <c r="AC157" s="824"/>
      <c r="AD157" s="572" t="str">
        <f t="shared" si="169"/>
        <v/>
      </c>
      <c r="AE157" s="572">
        <f t="shared" si="143"/>
        <v>0</v>
      </c>
      <c r="AF157" s="193">
        <f>AE157+AE158+AE159</f>
        <v>0</v>
      </c>
      <c r="AG157" s="185"/>
      <c r="AH157" s="359"/>
      <c r="AI157" s="574">
        <f t="shared" si="144"/>
        <v>0</v>
      </c>
      <c r="AJ157" s="575" t="str">
        <f t="shared" si="134"/>
        <v/>
      </c>
      <c r="AK157" s="188"/>
      <c r="AL157" s="576" t="str">
        <f t="shared" si="145"/>
        <v/>
      </c>
      <c r="AM157" s="719" t="str">
        <f t="shared" si="135"/>
        <v/>
      </c>
      <c r="AN157" s="191"/>
      <c r="AO157" s="578"/>
      <c r="AP157" s="578"/>
      <c r="AQ157" s="825">
        <f t="shared" si="146"/>
        <v>0</v>
      </c>
      <c r="AR157" s="193">
        <f>AQ157+AQ158+AQ159</f>
        <v>0</v>
      </c>
      <c r="AS157" s="581" t="str">
        <f t="shared" si="136"/>
        <v/>
      </c>
      <c r="AT157" s="582" t="str">
        <f t="shared" si="137"/>
        <v/>
      </c>
      <c r="AU157" s="196" t="e">
        <f>AR157/AF157</f>
        <v>#DIV/0!</v>
      </c>
      <c r="AV157" s="197"/>
      <c r="AW157" s="191"/>
      <c r="AX157" s="198"/>
      <c r="AY157" s="246"/>
      <c r="AZ157" s="594"/>
      <c r="BA157" s="804"/>
      <c r="BB157" s="804"/>
      <c r="BC157" s="804"/>
      <c r="BD157" s="249"/>
      <c r="BE157" s="250"/>
      <c r="BF157" s="197"/>
      <c r="BG157" s="191"/>
      <c r="BH157" s="198"/>
      <c r="BI157" s="198"/>
      <c r="BJ157" s="198"/>
      <c r="BK157" s="587"/>
      <c r="BL157" s="826"/>
      <c r="BM157" s="206"/>
      <c r="BN157" s="207"/>
      <c r="BO157" s="208">
        <f>BP157-BQ157</f>
        <v>0</v>
      </c>
      <c r="BP157" s="209">
        <f>(((BR157+BR158+BR159))-(EQ157))</f>
        <v>0</v>
      </c>
      <c r="BQ157" s="209">
        <f>(BS157+BS158+BS159)</f>
        <v>0</v>
      </c>
      <c r="BR157" s="210" t="b">
        <f t="shared" si="138"/>
        <v>0</v>
      </c>
      <c r="BS157" s="211">
        <f t="shared" si="139"/>
        <v>0</v>
      </c>
      <c r="BT157" s="212" t="str">
        <f t="shared" si="170"/>
        <v/>
      </c>
      <c r="BU157" s="213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J157" s="222"/>
      <c r="CK157" s="222"/>
      <c r="CL157" s="222"/>
      <c r="CM157" s="222"/>
      <c r="CN157" s="222"/>
      <c r="CO157" s="222"/>
      <c r="CP157" s="222"/>
      <c r="CQ157" s="222"/>
      <c r="CR157" s="222"/>
      <c r="CS157" s="222"/>
      <c r="CT157" s="222"/>
      <c r="CU157" s="222"/>
      <c r="CV157" s="222"/>
      <c r="CW157" s="222"/>
      <c r="CX157" s="222"/>
      <c r="CY157" s="222"/>
      <c r="CZ157" s="222"/>
      <c r="DA157" s="222"/>
      <c r="DB157" s="222"/>
      <c r="DC157" s="222"/>
      <c r="DD157" s="222"/>
      <c r="DE157" s="222"/>
      <c r="DF157" s="222"/>
      <c r="DG157" s="222"/>
      <c r="DH157" s="222"/>
      <c r="DI157" s="222"/>
      <c r="DJ157" s="222"/>
      <c r="DK157" s="222"/>
      <c r="DL157" s="222"/>
      <c r="DM157" s="222"/>
      <c r="DN157" s="222"/>
      <c r="DO157" s="222"/>
      <c r="DP157" s="222"/>
      <c r="DQ157" s="222"/>
      <c r="DR157" s="222"/>
      <c r="DS157" s="222"/>
      <c r="DT157" s="222"/>
      <c r="DU157" s="222"/>
      <c r="DV157" s="222"/>
      <c r="DW157" s="222"/>
      <c r="DX157" s="222"/>
      <c r="DY157" s="222"/>
      <c r="DZ157" s="222"/>
      <c r="EA157" s="222"/>
      <c r="EB157" s="222"/>
      <c r="EC157" s="223"/>
      <c r="ED157" s="223"/>
      <c r="EE157" s="671"/>
      <c r="EF157" s="223"/>
      <c r="EG157" s="223"/>
      <c r="EH157" s="223"/>
      <c r="EI157" s="222"/>
      <c r="EJ157" s="222"/>
      <c r="EK157" s="222"/>
      <c r="EL157" s="222"/>
      <c r="EM157" s="223"/>
      <c r="EN157" s="118"/>
      <c r="EO157" s="118"/>
      <c r="EP157" s="227">
        <f>AF157*60</f>
        <v>0</v>
      </c>
      <c r="EQ157" s="228">
        <v>0</v>
      </c>
      <c r="ER157" s="229" t="str">
        <f>B157</f>
        <v>31B</v>
      </c>
      <c r="ES157" s="160">
        <f>C157</f>
        <v>0</v>
      </c>
      <c r="ET157" s="160">
        <f t="shared" si="171"/>
        <v>0</v>
      </c>
      <c r="EU157" s="162">
        <v>0</v>
      </c>
      <c r="EV157" s="162">
        <v>0</v>
      </c>
      <c r="EW157" s="230" t="e">
        <f>(BO157/EX157)/60</f>
        <v>#DIV/0!</v>
      </c>
      <c r="EX157" s="231">
        <f>L157+M157</f>
        <v>0</v>
      </c>
      <c r="EY157" s="599" t="e">
        <f>EX157*EW157</f>
        <v>#DIV/0!</v>
      </c>
    </row>
    <row r="158" spans="1:155" s="223" customFormat="1" ht="27" hidden="1" customHeight="1" x14ac:dyDescent="0.45">
      <c r="A158" s="590"/>
      <c r="B158" s="236"/>
      <c r="C158" s="811"/>
      <c r="D158" s="483"/>
      <c r="E158" s="484"/>
      <c r="F158" s="718"/>
      <c r="G158" s="173"/>
      <c r="H158" s="174">
        <v>8</v>
      </c>
      <c r="I158" s="175"/>
      <c r="J158" s="176"/>
      <c r="K158" s="176"/>
      <c r="L158" s="176"/>
      <c r="M158" s="176"/>
      <c r="N158" s="177" t="str">
        <f t="shared" si="131"/>
        <v/>
      </c>
      <c r="O158" s="237"/>
      <c r="P158" s="179" t="str">
        <f t="shared" si="132"/>
        <v/>
      </c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827"/>
      <c r="AD158" s="591" t="str">
        <f t="shared" si="169"/>
        <v/>
      </c>
      <c r="AE158" s="591">
        <f t="shared" si="143"/>
        <v>0</v>
      </c>
      <c r="AF158" s="244"/>
      <c r="AG158" s="185"/>
      <c r="AH158" s="359"/>
      <c r="AI158" s="574">
        <f t="shared" si="144"/>
        <v>0</v>
      </c>
      <c r="AJ158" s="575" t="str">
        <f t="shared" si="134"/>
        <v/>
      </c>
      <c r="AK158" s="188"/>
      <c r="AL158" s="576" t="str">
        <f t="shared" si="145"/>
        <v/>
      </c>
      <c r="AM158" s="719" t="str">
        <f t="shared" si="135"/>
        <v/>
      </c>
      <c r="AN158" s="191"/>
      <c r="AO158" s="578"/>
      <c r="AP158" s="578"/>
      <c r="AQ158" s="825">
        <f t="shared" si="146"/>
        <v>0</v>
      </c>
      <c r="AR158" s="244"/>
      <c r="AS158" s="581" t="str">
        <f t="shared" si="136"/>
        <v/>
      </c>
      <c r="AT158" s="582" t="str">
        <f t="shared" si="137"/>
        <v/>
      </c>
      <c r="AU158" s="245"/>
      <c r="AV158" s="197"/>
      <c r="AW158" s="191"/>
      <c r="AX158" s="198" t="s">
        <v>23</v>
      </c>
      <c r="AY158" s="246"/>
      <c r="AZ158" s="594"/>
      <c r="BA158" s="804"/>
      <c r="BB158" s="804"/>
      <c r="BC158" s="804"/>
      <c r="BD158" s="249"/>
      <c r="BE158" s="250"/>
      <c r="BF158" s="197"/>
      <c r="BG158" s="191"/>
      <c r="BH158" s="198"/>
      <c r="BI158" s="198"/>
      <c r="BJ158" s="198"/>
      <c r="BK158" s="587"/>
      <c r="BL158" s="812"/>
      <c r="BM158" s="252"/>
      <c r="BN158" s="253"/>
      <c r="BO158" s="254"/>
      <c r="BP158" s="391"/>
      <c r="BQ158" s="391"/>
      <c r="BR158" s="632" t="b">
        <f t="shared" si="138"/>
        <v>0</v>
      </c>
      <c r="BS158" s="633">
        <f t="shared" si="139"/>
        <v>0</v>
      </c>
      <c r="BT158" s="634" t="str">
        <f t="shared" si="170"/>
        <v/>
      </c>
      <c r="BU158" s="668"/>
      <c r="BV158" s="668"/>
      <c r="BW158" s="668"/>
      <c r="BX158" s="668"/>
      <c r="BY158" s="668"/>
      <c r="BZ158" s="668"/>
      <c r="CA158" s="668"/>
      <c r="CB158" s="668"/>
      <c r="CC158" s="668"/>
      <c r="CD158" s="668"/>
      <c r="CE158" s="668"/>
      <c r="CF158" s="668"/>
      <c r="CG158" s="668"/>
      <c r="CH158" s="668"/>
      <c r="CI158" s="668"/>
      <c r="CJ158" s="668"/>
      <c r="CK158" s="668"/>
      <c r="CL158" s="668"/>
      <c r="CM158" s="668"/>
      <c r="CN158" s="668"/>
      <c r="CO158" s="668"/>
      <c r="CP158" s="668"/>
      <c r="CQ158" s="668"/>
      <c r="CR158" s="668"/>
      <c r="CS158" s="668"/>
      <c r="CT158" s="668"/>
      <c r="CU158" s="668"/>
      <c r="CV158" s="668"/>
      <c r="CW158" s="668"/>
      <c r="CX158" s="668"/>
      <c r="CY158" s="668"/>
      <c r="CZ158" s="668"/>
      <c r="DA158" s="668"/>
      <c r="DB158" s="668"/>
      <c r="DC158" s="668"/>
      <c r="DD158" s="668"/>
      <c r="DE158" s="668"/>
      <c r="DF158" s="668"/>
      <c r="DG158" s="668"/>
      <c r="DH158" s="668"/>
      <c r="DI158" s="668"/>
      <c r="DJ158" s="668"/>
      <c r="DK158" s="668"/>
      <c r="DL158" s="668"/>
      <c r="DM158" s="668"/>
      <c r="DN158" s="668"/>
      <c r="DO158" s="668"/>
      <c r="DP158" s="668"/>
      <c r="DQ158" s="668"/>
      <c r="DR158" s="668"/>
      <c r="DS158" s="668"/>
      <c r="DT158" s="668"/>
      <c r="DU158" s="668"/>
      <c r="DV158" s="668"/>
      <c r="DW158" s="668"/>
      <c r="DX158" s="668"/>
      <c r="DY158" s="668"/>
      <c r="DZ158" s="668"/>
      <c r="EA158" s="668"/>
      <c r="EB158" s="668"/>
      <c r="EC158" s="670"/>
      <c r="ED158" s="670"/>
      <c r="EE158" s="828"/>
      <c r="EI158" s="222"/>
      <c r="EJ158" s="222"/>
      <c r="EK158" s="222"/>
      <c r="EL158" s="222"/>
      <c r="EN158" s="118"/>
      <c r="EO158" s="118"/>
      <c r="EP158" s="282"/>
      <c r="EQ158" s="283"/>
      <c r="ER158" s="229"/>
      <c r="ES158" s="160" t="e">
        <f>#REF!</f>
        <v>#REF!</v>
      </c>
      <c r="ET158" s="160">
        <f t="shared" si="171"/>
        <v>0</v>
      </c>
      <c r="EU158" s="162">
        <v>0</v>
      </c>
      <c r="EV158" s="162">
        <v>0</v>
      </c>
      <c r="EW158" s="284"/>
      <c r="EX158" s="285"/>
      <c r="EY158" s="603"/>
    </row>
    <row r="159" spans="1:155" s="288" customFormat="1" ht="27" hidden="1" customHeight="1" x14ac:dyDescent="0.55000000000000004">
      <c r="A159" s="590"/>
      <c r="B159" s="289"/>
      <c r="C159" s="811"/>
      <c r="D159" s="483"/>
      <c r="E159" s="484"/>
      <c r="F159" s="718"/>
      <c r="G159" s="173"/>
      <c r="H159" s="174">
        <v>8</v>
      </c>
      <c r="I159" s="175"/>
      <c r="J159" s="176"/>
      <c r="K159" s="176"/>
      <c r="L159" s="176"/>
      <c r="M159" s="176"/>
      <c r="N159" s="177" t="str">
        <f t="shared" si="131"/>
        <v/>
      </c>
      <c r="O159" s="290"/>
      <c r="P159" s="179" t="str">
        <f t="shared" si="132"/>
        <v/>
      </c>
      <c r="Q159" s="291"/>
      <c r="R159" s="291">
        <f t="shared" ref="R159:AB159" si="173">IF($Q$7&gt;0,(Q157-Q158))</f>
        <v>0</v>
      </c>
      <c r="S159" s="291">
        <f t="shared" si="173"/>
        <v>0</v>
      </c>
      <c r="T159" s="291">
        <f t="shared" si="173"/>
        <v>0</v>
      </c>
      <c r="U159" s="291">
        <f t="shared" si="173"/>
        <v>0</v>
      </c>
      <c r="V159" s="291">
        <f t="shared" si="173"/>
        <v>0</v>
      </c>
      <c r="W159" s="291">
        <f t="shared" si="173"/>
        <v>0</v>
      </c>
      <c r="X159" s="291">
        <f t="shared" si="173"/>
        <v>0</v>
      </c>
      <c r="Y159" s="291">
        <f t="shared" si="173"/>
        <v>0</v>
      </c>
      <c r="Z159" s="291">
        <f t="shared" si="173"/>
        <v>0</v>
      </c>
      <c r="AA159" s="291">
        <f t="shared" si="173"/>
        <v>0</v>
      </c>
      <c r="AB159" s="291">
        <f t="shared" si="173"/>
        <v>0</v>
      </c>
      <c r="AC159" s="829"/>
      <c r="AD159" s="591" t="str">
        <f t="shared" si="169"/>
        <v/>
      </c>
      <c r="AE159" s="591">
        <f t="shared" si="143"/>
        <v>0</v>
      </c>
      <c r="AF159" s="294"/>
      <c r="AG159" s="185"/>
      <c r="AH159" s="359"/>
      <c r="AI159" s="574">
        <f t="shared" si="144"/>
        <v>0</v>
      </c>
      <c r="AJ159" s="575" t="str">
        <f t="shared" si="134"/>
        <v/>
      </c>
      <c r="AK159" s="188"/>
      <c r="AL159" s="576" t="str">
        <f t="shared" si="145"/>
        <v/>
      </c>
      <c r="AM159" s="719" t="str">
        <f t="shared" si="135"/>
        <v/>
      </c>
      <c r="AN159" s="191"/>
      <c r="AO159" s="578"/>
      <c r="AP159" s="578"/>
      <c r="AQ159" s="825">
        <f t="shared" si="146"/>
        <v>0</v>
      </c>
      <c r="AR159" s="294"/>
      <c r="AS159" s="581" t="str">
        <f t="shared" si="136"/>
        <v/>
      </c>
      <c r="AT159" s="582" t="str">
        <f t="shared" si="137"/>
        <v/>
      </c>
      <c r="AU159" s="297"/>
      <c r="AV159" s="197"/>
      <c r="AW159" s="191"/>
      <c r="AX159" s="198"/>
      <c r="AY159" s="246"/>
      <c r="AZ159" s="594"/>
      <c r="BA159" s="804"/>
      <c r="BB159" s="830"/>
      <c r="BC159" s="804"/>
      <c r="BD159" s="249"/>
      <c r="BE159" s="250"/>
      <c r="BF159" s="197"/>
      <c r="BG159" s="191"/>
      <c r="BH159" s="198"/>
      <c r="BI159" s="198"/>
      <c r="BJ159" s="198"/>
      <c r="BK159" s="587"/>
      <c r="BL159" s="815"/>
      <c r="BM159" s="298"/>
      <c r="BN159" s="299"/>
      <c r="BO159" s="300"/>
      <c r="BP159" s="301"/>
      <c r="BQ159" s="301"/>
      <c r="BR159" s="256" t="b">
        <f t="shared" si="138"/>
        <v>0</v>
      </c>
      <c r="BS159" s="257">
        <f t="shared" si="139"/>
        <v>0</v>
      </c>
      <c r="BT159" s="258" t="str">
        <f t="shared" si="170"/>
        <v/>
      </c>
      <c r="BU159" s="816"/>
      <c r="BV159" s="816"/>
      <c r="BW159" s="816"/>
      <c r="BX159" s="817"/>
      <c r="BY159" s="818"/>
      <c r="BZ159" s="819"/>
      <c r="CA159" s="259"/>
      <c r="CB159" s="259"/>
      <c r="CC159" s="259"/>
      <c r="CD159" s="259"/>
      <c r="CE159" s="259"/>
      <c r="CF159" s="259"/>
      <c r="CG159" s="259"/>
      <c r="CH159" s="259"/>
      <c r="CI159" s="259"/>
      <c r="CJ159" s="259"/>
      <c r="CK159" s="259"/>
      <c r="CL159" s="259"/>
      <c r="CM159" s="259"/>
      <c r="CN159" s="259"/>
      <c r="CO159" s="259"/>
      <c r="CP159" s="259"/>
      <c r="CQ159" s="259"/>
      <c r="CR159" s="259"/>
      <c r="CS159" s="259"/>
      <c r="CT159" s="259"/>
      <c r="CU159" s="259"/>
      <c r="CV159" s="259"/>
      <c r="CW159" s="259"/>
      <c r="CX159" s="259"/>
      <c r="CY159" s="259"/>
      <c r="CZ159" s="259"/>
      <c r="DA159" s="259"/>
      <c r="DB159" s="259"/>
      <c r="DC159" s="259"/>
      <c r="DD159" s="259"/>
      <c r="DE159" s="259"/>
      <c r="DF159" s="259"/>
      <c r="DG159" s="259"/>
      <c r="DH159" s="259"/>
      <c r="DI159" s="259"/>
      <c r="DJ159" s="259"/>
      <c r="DK159" s="259"/>
      <c r="DL159" s="259"/>
      <c r="DM159" s="259"/>
      <c r="DN159" s="259"/>
      <c r="DO159" s="259"/>
      <c r="DP159" s="259"/>
      <c r="DQ159" s="259"/>
      <c r="DR159" s="259"/>
      <c r="DS159" s="259"/>
      <c r="DT159" s="259"/>
      <c r="DU159" s="259"/>
      <c r="DV159" s="259"/>
      <c r="DW159" s="259"/>
      <c r="DX159" s="259"/>
      <c r="DY159" s="259"/>
      <c r="DZ159" s="259"/>
      <c r="EA159" s="259"/>
      <c r="EB159" s="259"/>
      <c r="EE159" s="677"/>
      <c r="EG159" s="223"/>
      <c r="EH159" s="223"/>
      <c r="EI159" s="222"/>
      <c r="EJ159" s="222"/>
      <c r="EK159" s="222"/>
      <c r="EL159" s="222"/>
      <c r="EM159" s="223"/>
      <c r="EN159" s="316"/>
      <c r="EO159" s="316"/>
      <c r="EP159" s="317"/>
      <c r="EQ159" s="318"/>
      <c r="ER159" s="311"/>
      <c r="ES159" s="319">
        <f t="shared" ref="ES159:ES171" si="174">C159</f>
        <v>0</v>
      </c>
      <c r="ET159" s="319">
        <f t="shared" si="171"/>
        <v>0</v>
      </c>
      <c r="EU159" s="320">
        <v>0</v>
      </c>
      <c r="EV159" s="320">
        <v>0</v>
      </c>
      <c r="EW159" s="321"/>
      <c r="EX159" s="322"/>
      <c r="EY159" s="605"/>
    </row>
    <row r="160" spans="1:155" s="288" customFormat="1" ht="27" hidden="1" customHeight="1" x14ac:dyDescent="0.55000000000000004">
      <c r="A160" s="590"/>
      <c r="B160" s="168" t="s">
        <v>290</v>
      </c>
      <c r="C160" s="811"/>
      <c r="D160" s="483"/>
      <c r="E160" s="484"/>
      <c r="F160" s="718"/>
      <c r="G160" s="173"/>
      <c r="H160" s="174">
        <v>8</v>
      </c>
      <c r="I160" s="175"/>
      <c r="J160" s="176"/>
      <c r="K160" s="176"/>
      <c r="L160" s="176"/>
      <c r="M160" s="176"/>
      <c r="N160" s="177" t="str">
        <f t="shared" si="131"/>
        <v/>
      </c>
      <c r="O160" s="178" t="e">
        <f>AC160/(L160+M160)</f>
        <v>#DIV/0!</v>
      </c>
      <c r="P160" s="179" t="str">
        <f t="shared" si="132"/>
        <v/>
      </c>
      <c r="Q160" s="180">
        <f>L160+M160</f>
        <v>0</v>
      </c>
      <c r="R160" s="180">
        <f t="shared" ref="R160:AB160" si="175">R162</f>
        <v>0</v>
      </c>
      <c r="S160" s="180">
        <f t="shared" si="175"/>
        <v>0</v>
      </c>
      <c r="T160" s="181">
        <f t="shared" si="175"/>
        <v>0</v>
      </c>
      <c r="U160" s="180">
        <f t="shared" si="175"/>
        <v>0</v>
      </c>
      <c r="V160" s="181">
        <f t="shared" si="175"/>
        <v>0</v>
      </c>
      <c r="W160" s="180">
        <f t="shared" si="175"/>
        <v>0</v>
      </c>
      <c r="X160" s="180">
        <f t="shared" si="175"/>
        <v>0</v>
      </c>
      <c r="Y160" s="180">
        <f t="shared" si="175"/>
        <v>0</v>
      </c>
      <c r="Z160" s="180">
        <f t="shared" si="175"/>
        <v>0</v>
      </c>
      <c r="AA160" s="180">
        <f t="shared" si="175"/>
        <v>0</v>
      </c>
      <c r="AB160" s="180">
        <f t="shared" si="175"/>
        <v>0</v>
      </c>
      <c r="AC160" s="423"/>
      <c r="AD160" s="591" t="str">
        <f t="shared" si="169"/>
        <v/>
      </c>
      <c r="AE160" s="591">
        <f t="shared" si="143"/>
        <v>0</v>
      </c>
      <c r="AF160" s="465">
        <f>AE160+AE161+AE162</f>
        <v>0</v>
      </c>
      <c r="AG160" s="185"/>
      <c r="AH160" s="359"/>
      <c r="AI160" s="574">
        <f t="shared" si="144"/>
        <v>0</v>
      </c>
      <c r="AJ160" s="744" t="str">
        <f t="shared" si="134"/>
        <v/>
      </c>
      <c r="AK160" s="188"/>
      <c r="AL160" s="745" t="str">
        <f t="shared" si="145"/>
        <v/>
      </c>
      <c r="AM160" s="746" t="str">
        <f t="shared" si="135"/>
        <v/>
      </c>
      <c r="AN160" s="242"/>
      <c r="AO160" s="600"/>
      <c r="AP160" s="242"/>
      <c r="AQ160" s="636">
        <f t="shared" si="146"/>
        <v>0</v>
      </c>
      <c r="AR160" s="466">
        <f>AQ160+AQ161+AQ162</f>
        <v>0</v>
      </c>
      <c r="AS160" s="581" t="str">
        <f t="shared" si="136"/>
        <v/>
      </c>
      <c r="AT160" s="582" t="str">
        <f t="shared" si="137"/>
        <v/>
      </c>
      <c r="AU160" s="467" t="e">
        <f>AR160/AF160</f>
        <v>#DIV/0!</v>
      </c>
      <c r="AV160" s="197"/>
      <c r="AW160" s="191"/>
      <c r="AX160" s="198"/>
      <c r="AY160" s="246"/>
      <c r="AZ160" s="594"/>
      <c r="BA160" s="804"/>
      <c r="BB160" s="830"/>
      <c r="BC160" s="804"/>
      <c r="BD160" s="249"/>
      <c r="BE160" s="250"/>
      <c r="BF160" s="197"/>
      <c r="BG160" s="191"/>
      <c r="BH160" s="198"/>
      <c r="BI160" s="198"/>
      <c r="BJ160" s="198"/>
      <c r="BK160" s="587"/>
      <c r="BL160" s="815"/>
      <c r="BM160" s="206"/>
      <c r="BN160" s="207"/>
      <c r="BO160" s="468">
        <f>BP160-BQ160</f>
        <v>0</v>
      </c>
      <c r="BP160" s="469">
        <f>(((BR160+BR161+BR162))-(EQ160))</f>
        <v>0</v>
      </c>
      <c r="BQ160" s="469">
        <f>(BS160+BS161+BS162)</f>
        <v>0</v>
      </c>
      <c r="BR160" s="256" t="b">
        <f t="shared" si="138"/>
        <v>0</v>
      </c>
      <c r="BS160" s="257">
        <f t="shared" si="139"/>
        <v>0</v>
      </c>
      <c r="BT160" s="258" t="str">
        <f t="shared" si="170"/>
        <v/>
      </c>
      <c r="BU160" s="259"/>
      <c r="BV160" s="259"/>
      <c r="BW160" s="259"/>
      <c r="BX160" s="259"/>
      <c r="BY160" s="259"/>
      <c r="BZ160" s="259"/>
      <c r="CA160" s="259"/>
      <c r="CB160" s="259"/>
      <c r="CC160" s="259"/>
      <c r="CD160" s="259"/>
      <c r="CE160" s="259"/>
      <c r="CF160" s="259"/>
      <c r="CG160" s="259"/>
      <c r="CH160" s="259"/>
      <c r="CI160" s="259"/>
      <c r="CJ160" s="259"/>
      <c r="CK160" s="259"/>
      <c r="CL160" s="259"/>
      <c r="CM160" s="259"/>
      <c r="CN160" s="259"/>
      <c r="CO160" s="259"/>
      <c r="CP160" s="259"/>
      <c r="CQ160" s="259"/>
      <c r="CR160" s="259"/>
      <c r="CS160" s="259"/>
      <c r="CT160" s="259"/>
      <c r="CU160" s="259"/>
      <c r="CV160" s="259"/>
      <c r="CW160" s="259"/>
      <c r="CX160" s="259"/>
      <c r="CY160" s="259"/>
      <c r="CZ160" s="259"/>
      <c r="DA160" s="259"/>
      <c r="DB160" s="259"/>
      <c r="DC160" s="259"/>
      <c r="DD160" s="259"/>
      <c r="DE160" s="259"/>
      <c r="DF160" s="259"/>
      <c r="DG160" s="259"/>
      <c r="DH160" s="259"/>
      <c r="DI160" s="259"/>
      <c r="DJ160" s="259"/>
      <c r="DK160" s="259"/>
      <c r="DL160" s="259"/>
      <c r="DM160" s="259"/>
      <c r="DN160" s="259"/>
      <c r="DO160" s="259"/>
      <c r="DP160" s="259"/>
      <c r="DQ160" s="259"/>
      <c r="DR160" s="259"/>
      <c r="DS160" s="259"/>
      <c r="DT160" s="259"/>
      <c r="DU160" s="259"/>
      <c r="DV160" s="259"/>
      <c r="DW160" s="259"/>
      <c r="DX160" s="259"/>
      <c r="DY160" s="259"/>
      <c r="DZ160" s="259"/>
      <c r="EA160" s="259"/>
      <c r="EB160" s="259"/>
      <c r="EE160" s="654"/>
      <c r="EG160" s="223"/>
      <c r="EH160" s="223"/>
      <c r="EI160" s="222"/>
      <c r="EJ160" s="222"/>
      <c r="EK160" s="222"/>
      <c r="EL160" s="222"/>
      <c r="EM160" s="223"/>
      <c r="EN160" s="316"/>
      <c r="EO160" s="316"/>
      <c r="EP160" s="470">
        <f>AF160*60</f>
        <v>0</v>
      </c>
      <c r="EQ160" s="471">
        <v>0</v>
      </c>
      <c r="ER160" s="311" t="str">
        <f>B160</f>
        <v>32B</v>
      </c>
      <c r="ES160" s="319">
        <f t="shared" si="174"/>
        <v>0</v>
      </c>
      <c r="ET160" s="319">
        <f t="shared" si="171"/>
        <v>0</v>
      </c>
      <c r="EU160" s="320">
        <v>0</v>
      </c>
      <c r="EV160" s="320">
        <v>0</v>
      </c>
      <c r="EW160" s="472" t="e">
        <f>(BO160/EX160)/60</f>
        <v>#DIV/0!</v>
      </c>
      <c r="EX160" s="473">
        <f>L160+M160</f>
        <v>0</v>
      </c>
      <c r="EY160" s="675" t="e">
        <f>EX160*EW160</f>
        <v>#DIV/0!</v>
      </c>
    </row>
    <row r="161" spans="1:156" s="288" customFormat="1" ht="27" hidden="1" customHeight="1" x14ac:dyDescent="0.55000000000000004">
      <c r="A161" s="590"/>
      <c r="B161" s="236"/>
      <c r="C161" s="750"/>
      <c r="D161" s="483"/>
      <c r="E161" s="751"/>
      <c r="F161" s="831"/>
      <c r="G161" s="832"/>
      <c r="H161" s="174">
        <v>8</v>
      </c>
      <c r="I161" s="175"/>
      <c r="J161" s="176"/>
      <c r="K161" s="176"/>
      <c r="L161" s="176"/>
      <c r="M161" s="176"/>
      <c r="N161" s="177" t="str">
        <f t="shared" si="131"/>
        <v/>
      </c>
      <c r="O161" s="237"/>
      <c r="P161" s="179" t="str">
        <f t="shared" si="132"/>
        <v/>
      </c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424"/>
      <c r="AD161" s="591" t="str">
        <f t="shared" si="169"/>
        <v/>
      </c>
      <c r="AE161" s="591">
        <f t="shared" si="143"/>
        <v>0</v>
      </c>
      <c r="AF161" s="475"/>
      <c r="AG161" s="753"/>
      <c r="AH161" s="754"/>
      <c r="AI161" s="574">
        <f t="shared" si="144"/>
        <v>0</v>
      </c>
      <c r="AJ161" s="744" t="str">
        <f t="shared" si="134"/>
        <v/>
      </c>
      <c r="AK161" s="755"/>
      <c r="AL161" s="745" t="str">
        <f t="shared" si="145"/>
        <v/>
      </c>
      <c r="AM161" s="746" t="str">
        <f t="shared" si="135"/>
        <v/>
      </c>
      <c r="AN161" s="242"/>
      <c r="AO161" s="600"/>
      <c r="AP161" s="600"/>
      <c r="AQ161" s="636">
        <f t="shared" si="146"/>
        <v>0</v>
      </c>
      <c r="AR161" s="476"/>
      <c r="AS161" s="581" t="str">
        <f t="shared" si="136"/>
        <v/>
      </c>
      <c r="AT161" s="582" t="str">
        <f t="shared" si="137"/>
        <v/>
      </c>
      <c r="AU161" s="477"/>
      <c r="AV161" s="197"/>
      <c r="AW161" s="191"/>
      <c r="AX161" s="198"/>
      <c r="AY161" s="246"/>
      <c r="AZ161" s="594"/>
      <c r="BA161" s="804"/>
      <c r="BB161" s="830"/>
      <c r="BC161" s="804"/>
      <c r="BD161" s="249"/>
      <c r="BE161" s="250"/>
      <c r="BF161" s="197"/>
      <c r="BG161" s="191"/>
      <c r="BH161" s="198"/>
      <c r="BI161" s="198"/>
      <c r="BJ161" s="198"/>
      <c r="BK161" s="587"/>
      <c r="BL161" s="813"/>
      <c r="BM161" s="252"/>
      <c r="BN161" s="253"/>
      <c r="BO161" s="478"/>
      <c r="BP161" s="255"/>
      <c r="BQ161" s="255"/>
      <c r="BR161" s="256" t="b">
        <f t="shared" si="138"/>
        <v>0</v>
      </c>
      <c r="BS161" s="257">
        <f t="shared" si="139"/>
        <v>0</v>
      </c>
      <c r="BT161" s="258" t="str">
        <f t="shared" si="170"/>
        <v/>
      </c>
      <c r="BU161" s="673"/>
      <c r="BV161" s="673"/>
      <c r="BW161" s="673"/>
      <c r="BX161" s="673"/>
      <c r="BY161" s="673"/>
      <c r="BZ161" s="673"/>
      <c r="CA161" s="673"/>
      <c r="CB161" s="673"/>
      <c r="CC161" s="673"/>
      <c r="CD161" s="673"/>
      <c r="CE161" s="673"/>
      <c r="CF161" s="673"/>
      <c r="CG161" s="673"/>
      <c r="CH161" s="673"/>
      <c r="CI161" s="673"/>
      <c r="CJ161" s="673"/>
      <c r="CK161" s="673"/>
      <c r="CL161" s="673"/>
      <c r="CM161" s="673"/>
      <c r="CN161" s="673"/>
      <c r="CO161" s="673"/>
      <c r="CP161" s="673"/>
      <c r="CQ161" s="673"/>
      <c r="CR161" s="673"/>
      <c r="CS161" s="673"/>
      <c r="CT161" s="673"/>
      <c r="CU161" s="673"/>
      <c r="CV161" s="673"/>
      <c r="CW161" s="673"/>
      <c r="CX161" s="673"/>
      <c r="CY161" s="673"/>
      <c r="CZ161" s="673"/>
      <c r="DA161" s="673"/>
      <c r="DB161" s="673"/>
      <c r="DC161" s="673"/>
      <c r="DD161" s="673"/>
      <c r="DE161" s="673"/>
      <c r="DF161" s="673"/>
      <c r="DG161" s="673"/>
      <c r="DH161" s="673"/>
      <c r="DI161" s="673"/>
      <c r="DJ161" s="673"/>
      <c r="DK161" s="673"/>
      <c r="DL161" s="673"/>
      <c r="DM161" s="673"/>
      <c r="DN161" s="673"/>
      <c r="DO161" s="673"/>
      <c r="DP161" s="673"/>
      <c r="DQ161" s="673"/>
      <c r="DR161" s="673"/>
      <c r="DS161" s="673"/>
      <c r="DT161" s="673"/>
      <c r="DU161" s="673"/>
      <c r="DV161" s="673"/>
      <c r="DW161" s="673"/>
      <c r="DX161" s="673"/>
      <c r="DY161" s="673"/>
      <c r="DZ161" s="673"/>
      <c r="EA161" s="673"/>
      <c r="EB161" s="673"/>
      <c r="EC161" s="676"/>
      <c r="ED161" s="676"/>
      <c r="EE161" s="674"/>
      <c r="EG161" s="223"/>
      <c r="EH161" s="223"/>
      <c r="EI161" s="222"/>
      <c r="EJ161" s="222"/>
      <c r="EK161" s="222"/>
      <c r="EL161" s="222"/>
      <c r="EM161" s="223"/>
      <c r="EN161" s="316"/>
      <c r="EO161" s="316"/>
      <c r="EP161" s="352"/>
      <c r="EQ161" s="353"/>
      <c r="ER161" s="311"/>
      <c r="ES161" s="319">
        <f t="shared" si="174"/>
        <v>0</v>
      </c>
      <c r="ET161" s="319">
        <f t="shared" si="171"/>
        <v>0</v>
      </c>
      <c r="EU161" s="320">
        <v>0</v>
      </c>
      <c r="EV161" s="320">
        <v>0</v>
      </c>
      <c r="EW161" s="354"/>
      <c r="EX161" s="355"/>
      <c r="EY161" s="625"/>
    </row>
    <row r="162" spans="1:156" s="288" customFormat="1" ht="27" hidden="1" customHeight="1" x14ac:dyDescent="0.55000000000000004">
      <c r="A162" s="590"/>
      <c r="B162" s="289"/>
      <c r="C162" s="750"/>
      <c r="D162" s="483"/>
      <c r="E162" s="751"/>
      <c r="F162" s="831"/>
      <c r="G162" s="832"/>
      <c r="H162" s="174">
        <v>8</v>
      </c>
      <c r="I162" s="175"/>
      <c r="J162" s="176"/>
      <c r="K162" s="176"/>
      <c r="L162" s="176"/>
      <c r="M162" s="176"/>
      <c r="N162" s="177" t="str">
        <f t="shared" si="131"/>
        <v/>
      </c>
      <c r="O162" s="290"/>
      <c r="P162" s="179" t="str">
        <f t="shared" si="132"/>
        <v/>
      </c>
      <c r="Q162" s="291"/>
      <c r="R162" s="291">
        <f t="shared" ref="R162:AB162" si="176">IF($Q$7&gt;0,(Q160-Q161))</f>
        <v>0</v>
      </c>
      <c r="S162" s="291">
        <f t="shared" si="176"/>
        <v>0</v>
      </c>
      <c r="T162" s="291">
        <f t="shared" si="176"/>
        <v>0</v>
      </c>
      <c r="U162" s="291">
        <f t="shared" si="176"/>
        <v>0</v>
      </c>
      <c r="V162" s="291">
        <f t="shared" si="176"/>
        <v>0</v>
      </c>
      <c r="W162" s="291">
        <f t="shared" si="176"/>
        <v>0</v>
      </c>
      <c r="X162" s="291">
        <f t="shared" si="176"/>
        <v>0</v>
      </c>
      <c r="Y162" s="291">
        <f t="shared" si="176"/>
        <v>0</v>
      </c>
      <c r="Z162" s="291">
        <f t="shared" si="176"/>
        <v>0</v>
      </c>
      <c r="AA162" s="291">
        <f t="shared" si="176"/>
        <v>0</v>
      </c>
      <c r="AB162" s="291">
        <f t="shared" si="176"/>
        <v>0</v>
      </c>
      <c r="AC162" s="426"/>
      <c r="AD162" s="591" t="str">
        <f t="shared" si="169"/>
        <v/>
      </c>
      <c r="AE162" s="591">
        <f t="shared" si="143"/>
        <v>0</v>
      </c>
      <c r="AF162" s="479"/>
      <c r="AG162" s="753"/>
      <c r="AH162" s="754"/>
      <c r="AI162" s="574">
        <f t="shared" si="144"/>
        <v>0</v>
      </c>
      <c r="AJ162" s="744" t="str">
        <f t="shared" si="134"/>
        <v/>
      </c>
      <c r="AK162" s="764"/>
      <c r="AL162" s="745" t="str">
        <f t="shared" si="145"/>
        <v/>
      </c>
      <c r="AM162" s="746" t="str">
        <f t="shared" si="135"/>
        <v/>
      </c>
      <c r="AN162" s="434"/>
      <c r="AO162" s="600"/>
      <c r="AP162" s="242"/>
      <c r="AQ162" s="636">
        <f t="shared" si="146"/>
        <v>0</v>
      </c>
      <c r="AR162" s="480"/>
      <c r="AS162" s="581" t="str">
        <f t="shared" si="136"/>
        <v/>
      </c>
      <c r="AT162" s="582" t="str">
        <f t="shared" si="137"/>
        <v/>
      </c>
      <c r="AU162" s="481"/>
      <c r="AV162" s="197"/>
      <c r="AW162" s="191"/>
      <c r="AX162" s="198"/>
      <c r="AY162" s="246"/>
      <c r="AZ162" s="594"/>
      <c r="BA162" s="804"/>
      <c r="BB162" s="830"/>
      <c r="BC162" s="804"/>
      <c r="BD162" s="249"/>
      <c r="BE162" s="250"/>
      <c r="BF162" s="197"/>
      <c r="BG162" s="191"/>
      <c r="BH162" s="198"/>
      <c r="BI162" s="198"/>
      <c r="BJ162" s="198"/>
      <c r="BK162" s="587"/>
      <c r="BL162" s="815"/>
      <c r="BM162" s="298"/>
      <c r="BN162" s="299"/>
      <c r="BO162" s="482"/>
      <c r="BP162" s="301"/>
      <c r="BQ162" s="301"/>
      <c r="BR162" s="256" t="b">
        <f t="shared" si="138"/>
        <v>0</v>
      </c>
      <c r="BS162" s="257">
        <f t="shared" si="139"/>
        <v>0</v>
      </c>
      <c r="BT162" s="258" t="str">
        <f t="shared" si="170"/>
        <v/>
      </c>
      <c r="BU162" s="816"/>
      <c r="BV162" s="816"/>
      <c r="BW162" s="816"/>
      <c r="BX162" s="817"/>
      <c r="BY162" s="818"/>
      <c r="BZ162" s="819"/>
      <c r="CA162" s="259"/>
      <c r="CB162" s="259"/>
      <c r="CC162" s="259"/>
      <c r="CD162" s="259"/>
      <c r="CE162" s="259"/>
      <c r="CF162" s="259"/>
      <c r="CG162" s="259"/>
      <c r="CH162" s="259"/>
      <c r="CI162" s="259"/>
      <c r="CJ162" s="259"/>
      <c r="CK162" s="259"/>
      <c r="CL162" s="259"/>
      <c r="CM162" s="259"/>
      <c r="CN162" s="259"/>
      <c r="CO162" s="259"/>
      <c r="CP162" s="259"/>
      <c r="CQ162" s="259"/>
      <c r="CR162" s="259"/>
      <c r="CS162" s="259"/>
      <c r="CT162" s="259"/>
      <c r="CU162" s="259"/>
      <c r="CV162" s="259"/>
      <c r="CW162" s="259"/>
      <c r="CX162" s="259"/>
      <c r="CY162" s="259"/>
      <c r="CZ162" s="259"/>
      <c r="DA162" s="259"/>
      <c r="DB162" s="259"/>
      <c r="DC162" s="259"/>
      <c r="DD162" s="259"/>
      <c r="DE162" s="259"/>
      <c r="DF162" s="259"/>
      <c r="DG162" s="259"/>
      <c r="DH162" s="259"/>
      <c r="DI162" s="259"/>
      <c r="DJ162" s="259"/>
      <c r="DK162" s="259"/>
      <c r="DL162" s="259"/>
      <c r="DM162" s="259"/>
      <c r="DN162" s="259"/>
      <c r="DO162" s="259"/>
      <c r="DP162" s="259"/>
      <c r="DQ162" s="259"/>
      <c r="DR162" s="259"/>
      <c r="DS162" s="259"/>
      <c r="DT162" s="259"/>
      <c r="DU162" s="259"/>
      <c r="DV162" s="259"/>
      <c r="DW162" s="259"/>
      <c r="DX162" s="259"/>
      <c r="DY162" s="259"/>
      <c r="DZ162" s="259"/>
      <c r="EA162" s="259"/>
      <c r="EB162" s="259"/>
      <c r="EE162" s="674"/>
      <c r="EG162" s="223"/>
      <c r="EH162" s="223"/>
      <c r="EI162" s="222"/>
      <c r="EJ162" s="222"/>
      <c r="EK162" s="222"/>
      <c r="EL162" s="222"/>
      <c r="EM162" s="223"/>
      <c r="EN162" s="316"/>
      <c r="EO162" s="316"/>
      <c r="EP162" s="317"/>
      <c r="EQ162" s="318"/>
      <c r="ER162" s="311"/>
      <c r="ES162" s="319">
        <f t="shared" si="174"/>
        <v>0</v>
      </c>
      <c r="ET162" s="319">
        <f t="shared" si="171"/>
        <v>0</v>
      </c>
      <c r="EU162" s="320">
        <v>0</v>
      </c>
      <c r="EV162" s="320">
        <v>0</v>
      </c>
      <c r="EW162" s="321"/>
      <c r="EX162" s="322"/>
      <c r="EY162" s="605"/>
    </row>
    <row r="163" spans="1:156" s="288" customFormat="1" ht="27" hidden="1" customHeight="1" x14ac:dyDescent="0.55000000000000004">
      <c r="A163" s="590"/>
      <c r="B163" s="168"/>
      <c r="C163" s="750"/>
      <c r="D163" s="483"/>
      <c r="E163" s="751"/>
      <c r="F163" s="831"/>
      <c r="G163" s="832"/>
      <c r="H163" s="174">
        <v>8</v>
      </c>
      <c r="I163" s="175"/>
      <c r="J163" s="176"/>
      <c r="K163" s="176"/>
      <c r="L163" s="176"/>
      <c r="M163" s="176"/>
      <c r="N163" s="177" t="str">
        <f t="shared" si="131"/>
        <v/>
      </c>
      <c r="O163" s="178"/>
      <c r="P163" s="179" t="str">
        <f t="shared" si="132"/>
        <v/>
      </c>
      <c r="Q163" s="180">
        <f>L163+M163</f>
        <v>0</v>
      </c>
      <c r="R163" s="180">
        <f t="shared" ref="R163:AB163" si="177">R165</f>
        <v>0</v>
      </c>
      <c r="S163" s="180">
        <f t="shared" si="177"/>
        <v>0</v>
      </c>
      <c r="T163" s="181">
        <f t="shared" si="177"/>
        <v>0</v>
      </c>
      <c r="U163" s="180">
        <f t="shared" si="177"/>
        <v>0</v>
      </c>
      <c r="V163" s="181">
        <f t="shared" si="177"/>
        <v>0</v>
      </c>
      <c r="W163" s="180">
        <f t="shared" si="177"/>
        <v>0</v>
      </c>
      <c r="X163" s="180">
        <f t="shared" si="177"/>
        <v>0</v>
      </c>
      <c r="Y163" s="180">
        <f t="shared" si="177"/>
        <v>0</v>
      </c>
      <c r="Z163" s="180">
        <f t="shared" si="177"/>
        <v>0</v>
      </c>
      <c r="AA163" s="180">
        <f t="shared" si="177"/>
        <v>0</v>
      </c>
      <c r="AB163" s="180">
        <f t="shared" si="177"/>
        <v>0</v>
      </c>
      <c r="AC163" s="423" t="str">
        <f>IF(E163="","",(Q163*8)+($Q$5-8)*Q163+($R$5-$Q$5)*R163+($S$5-$R$5)*S163+($T$5-$S$5)*T163+($U$5-$T$5)*U163+($V$5-$U$5)*V163+($W$5-$V$5)*W163+($X$5-$W$5)*X163+($Y$5-$X$5)*Y163+($Z$5-$Y$5)*Z163+($AA$5-$Z$5)*AA163+($AB$5-$AA$5)*AB163)</f>
        <v/>
      </c>
      <c r="AD163" s="591" t="str">
        <f t="shared" si="169"/>
        <v/>
      </c>
      <c r="AE163" s="591">
        <f t="shared" si="143"/>
        <v>0</v>
      </c>
      <c r="AF163" s="465">
        <f>AE163+AE164+AE165</f>
        <v>0</v>
      </c>
      <c r="AG163" s="753"/>
      <c r="AH163" s="754"/>
      <c r="AI163" s="574">
        <f t="shared" si="144"/>
        <v>0</v>
      </c>
      <c r="AJ163" s="744" t="str">
        <f t="shared" si="134"/>
        <v/>
      </c>
      <c r="AK163" s="755"/>
      <c r="AL163" s="745" t="str">
        <f t="shared" si="145"/>
        <v/>
      </c>
      <c r="AM163" s="746" t="str">
        <f t="shared" si="135"/>
        <v/>
      </c>
      <c r="AN163" s="242"/>
      <c r="AO163" s="600"/>
      <c r="AP163" s="600"/>
      <c r="AQ163" s="636">
        <f t="shared" si="146"/>
        <v>0</v>
      </c>
      <c r="AR163" s="466">
        <f>AQ163+AQ164+AQ165</f>
        <v>0</v>
      </c>
      <c r="AS163" s="581" t="str">
        <f t="shared" si="136"/>
        <v/>
      </c>
      <c r="AT163" s="582" t="str">
        <f t="shared" si="137"/>
        <v/>
      </c>
      <c r="AU163" s="467" t="e">
        <f>AR163/AF163</f>
        <v>#DIV/0!</v>
      </c>
      <c r="AV163" s="197"/>
      <c r="AW163" s="191"/>
      <c r="AX163" s="198"/>
      <c r="AY163" s="246"/>
      <c r="AZ163" s="594"/>
      <c r="BA163" s="804"/>
      <c r="BB163" s="830"/>
      <c r="BC163" s="804"/>
      <c r="BD163" s="249"/>
      <c r="BE163" s="250"/>
      <c r="BF163" s="197"/>
      <c r="BG163" s="191"/>
      <c r="BH163" s="198"/>
      <c r="BI163" s="198"/>
      <c r="BJ163" s="198"/>
      <c r="BK163" s="587"/>
      <c r="BL163" s="815"/>
      <c r="BM163" s="206"/>
      <c r="BN163" s="207"/>
      <c r="BO163" s="468">
        <f>BP163-BQ163</f>
        <v>0</v>
      </c>
      <c r="BP163" s="469">
        <f>(((BR163+BR164+BR165))-(EQ163))</f>
        <v>0</v>
      </c>
      <c r="BQ163" s="469">
        <f>(BS163+BS164+BS165)</f>
        <v>0</v>
      </c>
      <c r="BR163" s="256" t="b">
        <f t="shared" si="138"/>
        <v>0</v>
      </c>
      <c r="BS163" s="257">
        <f t="shared" si="139"/>
        <v>0</v>
      </c>
      <c r="BT163" s="258" t="str">
        <f t="shared" si="170"/>
        <v/>
      </c>
      <c r="BU163" s="259"/>
      <c r="BV163" s="259"/>
      <c r="BW163" s="259"/>
      <c r="BX163" s="259"/>
      <c r="BY163" s="259"/>
      <c r="BZ163" s="259"/>
      <c r="CA163" s="259"/>
      <c r="CB163" s="259"/>
      <c r="CC163" s="259"/>
      <c r="CD163" s="259"/>
      <c r="CE163" s="259"/>
      <c r="CF163" s="259"/>
      <c r="CG163" s="259"/>
      <c r="CH163" s="259"/>
      <c r="CI163" s="259"/>
      <c r="CJ163" s="259"/>
      <c r="CK163" s="259"/>
      <c r="CL163" s="259"/>
      <c r="CM163" s="259"/>
      <c r="CN163" s="259"/>
      <c r="CO163" s="259"/>
      <c r="CP163" s="259"/>
      <c r="CQ163" s="259"/>
      <c r="CR163" s="259"/>
      <c r="CS163" s="259"/>
      <c r="CT163" s="259"/>
      <c r="CU163" s="259"/>
      <c r="CV163" s="259"/>
      <c r="CW163" s="259"/>
      <c r="CX163" s="259"/>
      <c r="CY163" s="259"/>
      <c r="CZ163" s="259"/>
      <c r="DA163" s="259"/>
      <c r="DB163" s="259"/>
      <c r="DC163" s="259"/>
      <c r="DD163" s="259"/>
      <c r="DE163" s="259"/>
      <c r="DF163" s="259"/>
      <c r="DG163" s="259"/>
      <c r="DH163" s="259"/>
      <c r="DI163" s="259"/>
      <c r="DJ163" s="259"/>
      <c r="DK163" s="259"/>
      <c r="DL163" s="259"/>
      <c r="DM163" s="259"/>
      <c r="DN163" s="259"/>
      <c r="DO163" s="259"/>
      <c r="DP163" s="259"/>
      <c r="DQ163" s="259"/>
      <c r="DR163" s="259"/>
      <c r="DS163" s="259"/>
      <c r="DT163" s="259"/>
      <c r="DU163" s="259"/>
      <c r="DV163" s="259"/>
      <c r="DW163" s="259"/>
      <c r="DX163" s="259"/>
      <c r="DY163" s="259"/>
      <c r="DZ163" s="259"/>
      <c r="EA163" s="259"/>
      <c r="EB163" s="259"/>
      <c r="EE163" s="674"/>
      <c r="EG163" s="223"/>
      <c r="EH163" s="223"/>
      <c r="EI163" s="222"/>
      <c r="EJ163" s="222"/>
      <c r="EK163" s="222"/>
      <c r="EL163" s="222"/>
      <c r="EM163" s="223"/>
      <c r="EN163" s="316"/>
      <c r="EO163" s="316"/>
      <c r="EP163" s="470">
        <f>AF163*60</f>
        <v>0</v>
      </c>
      <c r="EQ163" s="471">
        <v>0</v>
      </c>
      <c r="ER163" s="311">
        <f>B163</f>
        <v>0</v>
      </c>
      <c r="ES163" s="319">
        <f t="shared" si="174"/>
        <v>0</v>
      </c>
      <c r="ET163" s="319">
        <f t="shared" si="171"/>
        <v>0</v>
      </c>
      <c r="EU163" s="320">
        <v>0</v>
      </c>
      <c r="EV163" s="320">
        <v>0</v>
      </c>
      <c r="EW163" s="472" t="e">
        <f>(BO163/EX163)/60</f>
        <v>#DIV/0!</v>
      </c>
      <c r="EX163" s="473">
        <f>L163+M163</f>
        <v>0</v>
      </c>
      <c r="EY163" s="675" t="e">
        <f>EX163*EW163</f>
        <v>#DIV/0!</v>
      </c>
    </row>
    <row r="164" spans="1:156" s="288" customFormat="1" ht="27" hidden="1" customHeight="1" x14ac:dyDescent="0.55000000000000004">
      <c r="A164" s="590"/>
      <c r="B164" s="236"/>
      <c r="C164" s="750"/>
      <c r="D164" s="483"/>
      <c r="E164" s="751"/>
      <c r="F164" s="831"/>
      <c r="G164" s="832"/>
      <c r="H164" s="743">
        <v>8</v>
      </c>
      <c r="I164" s="175"/>
      <c r="J164" s="176"/>
      <c r="K164" s="176"/>
      <c r="L164" s="176"/>
      <c r="M164" s="176"/>
      <c r="N164" s="177" t="str">
        <f t="shared" si="131"/>
        <v/>
      </c>
      <c r="O164" s="237"/>
      <c r="P164" s="179" t="str">
        <f t="shared" si="132"/>
        <v/>
      </c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424"/>
      <c r="AD164" s="591" t="str">
        <f t="shared" si="169"/>
        <v/>
      </c>
      <c r="AE164" s="591">
        <f t="shared" si="143"/>
        <v>0</v>
      </c>
      <c r="AF164" s="475"/>
      <c r="AG164" s="753"/>
      <c r="AH164" s="754"/>
      <c r="AI164" s="574">
        <f t="shared" si="144"/>
        <v>0</v>
      </c>
      <c r="AJ164" s="744" t="str">
        <f t="shared" si="134"/>
        <v/>
      </c>
      <c r="AK164" s="755"/>
      <c r="AL164" s="745" t="str">
        <f t="shared" si="145"/>
        <v/>
      </c>
      <c r="AM164" s="746" t="str">
        <f t="shared" si="135"/>
        <v/>
      </c>
      <c r="AN164" s="242"/>
      <c r="AO164" s="600"/>
      <c r="AP164" s="600"/>
      <c r="AQ164" s="636">
        <f t="shared" si="146"/>
        <v>0</v>
      </c>
      <c r="AR164" s="476"/>
      <c r="AS164" s="581" t="str">
        <f t="shared" si="136"/>
        <v/>
      </c>
      <c r="AT164" s="582" t="str">
        <f t="shared" si="137"/>
        <v/>
      </c>
      <c r="AU164" s="477"/>
      <c r="AV164" s="197"/>
      <c r="AW164" s="191"/>
      <c r="AX164" s="198"/>
      <c r="AY164" s="246"/>
      <c r="AZ164" s="594"/>
      <c r="BA164" s="804"/>
      <c r="BB164" s="830"/>
      <c r="BC164" s="804"/>
      <c r="BD164" s="249"/>
      <c r="BE164" s="250"/>
      <c r="BF164" s="197"/>
      <c r="BG164" s="191"/>
      <c r="BH164" s="198"/>
      <c r="BI164" s="198"/>
      <c r="BJ164" s="198"/>
      <c r="BK164" s="587"/>
      <c r="BL164" s="813"/>
      <c r="BM164" s="252"/>
      <c r="BN164" s="253"/>
      <c r="BO164" s="478"/>
      <c r="BP164" s="255"/>
      <c r="BQ164" s="255"/>
      <c r="BR164" s="256" t="b">
        <f t="shared" si="138"/>
        <v>0</v>
      </c>
      <c r="BS164" s="257">
        <f t="shared" si="139"/>
        <v>0</v>
      </c>
      <c r="BT164" s="258" t="str">
        <f t="shared" si="170"/>
        <v/>
      </c>
      <c r="BU164" s="673"/>
      <c r="BV164" s="673"/>
      <c r="BW164" s="673"/>
      <c r="BX164" s="673"/>
      <c r="BY164" s="673"/>
      <c r="BZ164" s="673"/>
      <c r="CA164" s="673"/>
      <c r="CB164" s="673"/>
      <c r="CC164" s="673"/>
      <c r="CD164" s="673"/>
      <c r="CE164" s="673"/>
      <c r="CF164" s="673"/>
      <c r="CG164" s="673"/>
      <c r="CH164" s="673"/>
      <c r="CI164" s="673"/>
      <c r="CJ164" s="673"/>
      <c r="CK164" s="673"/>
      <c r="CL164" s="673"/>
      <c r="CM164" s="673"/>
      <c r="CN164" s="673"/>
      <c r="CO164" s="673"/>
      <c r="CP164" s="673"/>
      <c r="CQ164" s="673"/>
      <c r="CR164" s="673"/>
      <c r="CS164" s="673"/>
      <c r="CT164" s="673"/>
      <c r="CU164" s="673"/>
      <c r="CV164" s="673"/>
      <c r="CW164" s="673"/>
      <c r="CX164" s="673"/>
      <c r="CY164" s="673"/>
      <c r="CZ164" s="673"/>
      <c r="DA164" s="673"/>
      <c r="DB164" s="673"/>
      <c r="DC164" s="673"/>
      <c r="DD164" s="673"/>
      <c r="DE164" s="673"/>
      <c r="DF164" s="673"/>
      <c r="DG164" s="673"/>
      <c r="DH164" s="673"/>
      <c r="DI164" s="673"/>
      <c r="DJ164" s="673"/>
      <c r="DK164" s="673"/>
      <c r="DL164" s="673"/>
      <c r="DM164" s="673"/>
      <c r="DN164" s="673"/>
      <c r="DO164" s="673"/>
      <c r="DP164" s="673"/>
      <c r="DQ164" s="673"/>
      <c r="DR164" s="673"/>
      <c r="DS164" s="673"/>
      <c r="DT164" s="673"/>
      <c r="DU164" s="673"/>
      <c r="DV164" s="673"/>
      <c r="DW164" s="673"/>
      <c r="DX164" s="673"/>
      <c r="DY164" s="673"/>
      <c r="DZ164" s="673"/>
      <c r="EA164" s="673"/>
      <c r="EB164" s="673"/>
      <c r="EC164" s="676"/>
      <c r="ED164" s="676"/>
      <c r="EE164" s="677"/>
      <c r="EG164" s="223"/>
      <c r="EH164" s="223"/>
      <c r="EI164" s="222"/>
      <c r="EJ164" s="222"/>
      <c r="EK164" s="222"/>
      <c r="EL164" s="222"/>
      <c r="EM164" s="223"/>
      <c r="EN164" s="316"/>
      <c r="EO164" s="316"/>
      <c r="EP164" s="352"/>
      <c r="EQ164" s="353"/>
      <c r="ER164" s="311"/>
      <c r="ES164" s="319">
        <f t="shared" si="174"/>
        <v>0</v>
      </c>
      <c r="ET164" s="319">
        <f t="shared" si="171"/>
        <v>0</v>
      </c>
      <c r="EU164" s="320">
        <v>0</v>
      </c>
      <c r="EV164" s="320">
        <v>0</v>
      </c>
      <c r="EW164" s="354"/>
      <c r="EX164" s="355"/>
      <c r="EY164" s="625"/>
    </row>
    <row r="165" spans="1:156" s="288" customFormat="1" ht="27" hidden="1" customHeight="1" x14ac:dyDescent="0.55000000000000004">
      <c r="A165" s="590"/>
      <c r="B165" s="289"/>
      <c r="C165" s="750"/>
      <c r="D165" s="483"/>
      <c r="E165" s="751"/>
      <c r="F165" s="831"/>
      <c r="G165" s="832"/>
      <c r="H165" s="743">
        <v>8</v>
      </c>
      <c r="I165" s="175"/>
      <c r="J165" s="176"/>
      <c r="K165" s="176"/>
      <c r="L165" s="176"/>
      <c r="M165" s="176"/>
      <c r="N165" s="177" t="str">
        <f t="shared" si="131"/>
        <v/>
      </c>
      <c r="O165" s="290"/>
      <c r="P165" s="179" t="str">
        <f t="shared" si="132"/>
        <v/>
      </c>
      <c r="Q165" s="291"/>
      <c r="R165" s="291">
        <f t="shared" ref="R165:AB165" si="178">IF($Q$7&gt;0,(Q163-Q164))</f>
        <v>0</v>
      </c>
      <c r="S165" s="291">
        <f t="shared" si="178"/>
        <v>0</v>
      </c>
      <c r="T165" s="291">
        <f t="shared" si="178"/>
        <v>0</v>
      </c>
      <c r="U165" s="291">
        <f t="shared" si="178"/>
        <v>0</v>
      </c>
      <c r="V165" s="291">
        <f t="shared" si="178"/>
        <v>0</v>
      </c>
      <c r="W165" s="291">
        <f t="shared" si="178"/>
        <v>0</v>
      </c>
      <c r="X165" s="291">
        <f t="shared" si="178"/>
        <v>0</v>
      </c>
      <c r="Y165" s="291">
        <f t="shared" si="178"/>
        <v>0</v>
      </c>
      <c r="Z165" s="291">
        <f t="shared" si="178"/>
        <v>0</v>
      </c>
      <c r="AA165" s="291">
        <f t="shared" si="178"/>
        <v>0</v>
      </c>
      <c r="AB165" s="291">
        <f t="shared" si="178"/>
        <v>0</v>
      </c>
      <c r="AC165" s="426"/>
      <c r="AD165" s="591" t="str">
        <f t="shared" si="169"/>
        <v/>
      </c>
      <c r="AE165" s="591">
        <f t="shared" si="143"/>
        <v>0</v>
      </c>
      <c r="AF165" s="479"/>
      <c r="AG165" s="753"/>
      <c r="AH165" s="754"/>
      <c r="AI165" s="574">
        <f t="shared" si="144"/>
        <v>0</v>
      </c>
      <c r="AJ165" s="744" t="str">
        <f t="shared" si="134"/>
        <v/>
      </c>
      <c r="AK165" s="764"/>
      <c r="AL165" s="745" t="str">
        <f t="shared" si="145"/>
        <v/>
      </c>
      <c r="AM165" s="746" t="str">
        <f t="shared" si="135"/>
        <v/>
      </c>
      <c r="AN165" s="434"/>
      <c r="AO165" s="600"/>
      <c r="AP165" s="600"/>
      <c r="AQ165" s="636">
        <f t="shared" si="146"/>
        <v>0</v>
      </c>
      <c r="AR165" s="480"/>
      <c r="AS165" s="581" t="str">
        <f t="shared" si="136"/>
        <v/>
      </c>
      <c r="AT165" s="582" t="str">
        <f t="shared" si="137"/>
        <v/>
      </c>
      <c r="AU165" s="481"/>
      <c r="AV165" s="197"/>
      <c r="AW165" s="191"/>
      <c r="AX165" s="198"/>
      <c r="AY165" s="246"/>
      <c r="AZ165" s="594"/>
      <c r="BA165" s="804"/>
      <c r="BB165" s="830"/>
      <c r="BC165" s="804"/>
      <c r="BD165" s="249"/>
      <c r="BE165" s="250"/>
      <c r="BF165" s="197"/>
      <c r="BG165" s="191"/>
      <c r="BH165" s="198"/>
      <c r="BI165" s="198"/>
      <c r="BJ165" s="198"/>
      <c r="BK165" s="587"/>
      <c r="BL165" s="815"/>
      <c r="BM165" s="298"/>
      <c r="BN165" s="299"/>
      <c r="BO165" s="482"/>
      <c r="BP165" s="301"/>
      <c r="BQ165" s="301"/>
      <c r="BR165" s="256" t="b">
        <f t="shared" si="138"/>
        <v>0</v>
      </c>
      <c r="BS165" s="257">
        <f t="shared" si="139"/>
        <v>0</v>
      </c>
      <c r="BT165" s="258" t="str">
        <f t="shared" si="170"/>
        <v/>
      </c>
      <c r="BU165" s="816"/>
      <c r="BV165" s="816"/>
      <c r="BW165" s="816"/>
      <c r="BX165" s="817"/>
      <c r="BY165" s="818"/>
      <c r="BZ165" s="819"/>
      <c r="CA165" s="259"/>
      <c r="CB165" s="259"/>
      <c r="CC165" s="259"/>
      <c r="CD165" s="259"/>
      <c r="CE165" s="259"/>
      <c r="CF165" s="259"/>
      <c r="CG165" s="259"/>
      <c r="CH165" s="259"/>
      <c r="CI165" s="259"/>
      <c r="CJ165" s="259"/>
      <c r="CK165" s="259"/>
      <c r="CL165" s="259"/>
      <c r="CM165" s="259"/>
      <c r="CN165" s="259"/>
      <c r="CO165" s="259"/>
      <c r="CP165" s="259"/>
      <c r="CQ165" s="259"/>
      <c r="CR165" s="259"/>
      <c r="CS165" s="259"/>
      <c r="CT165" s="259"/>
      <c r="CU165" s="259"/>
      <c r="CV165" s="259"/>
      <c r="CW165" s="259"/>
      <c r="CX165" s="259"/>
      <c r="CY165" s="259"/>
      <c r="CZ165" s="259"/>
      <c r="DA165" s="259"/>
      <c r="DB165" s="259"/>
      <c r="DC165" s="259"/>
      <c r="DD165" s="259"/>
      <c r="DE165" s="259"/>
      <c r="DF165" s="259"/>
      <c r="DG165" s="259"/>
      <c r="DH165" s="259"/>
      <c r="DI165" s="259"/>
      <c r="DJ165" s="259"/>
      <c r="DK165" s="259"/>
      <c r="DL165" s="259"/>
      <c r="DM165" s="259"/>
      <c r="DN165" s="259"/>
      <c r="DO165" s="259"/>
      <c r="DP165" s="259"/>
      <c r="DQ165" s="259"/>
      <c r="DR165" s="259"/>
      <c r="DS165" s="259"/>
      <c r="DT165" s="259"/>
      <c r="DU165" s="259"/>
      <c r="DV165" s="259"/>
      <c r="DW165" s="259"/>
      <c r="DX165" s="259"/>
      <c r="DY165" s="259"/>
      <c r="DZ165" s="259"/>
      <c r="EA165" s="259"/>
      <c r="EB165" s="259"/>
      <c r="EE165" s="674"/>
      <c r="EG165" s="223"/>
      <c r="EH165" s="223"/>
      <c r="EI165" s="222"/>
      <c r="EJ165" s="222"/>
      <c r="EK165" s="222"/>
      <c r="EL165" s="222"/>
      <c r="EM165" s="223"/>
      <c r="EN165" s="316"/>
      <c r="EO165" s="316"/>
      <c r="EP165" s="317"/>
      <c r="EQ165" s="318"/>
      <c r="ER165" s="311"/>
      <c r="ES165" s="319">
        <f t="shared" si="174"/>
        <v>0</v>
      </c>
      <c r="ET165" s="319">
        <f t="shared" si="171"/>
        <v>0</v>
      </c>
      <c r="EU165" s="320">
        <v>0</v>
      </c>
      <c r="EV165" s="320">
        <v>0</v>
      </c>
      <c r="EW165" s="321"/>
      <c r="EX165" s="322"/>
      <c r="EY165" s="605"/>
    </row>
    <row r="166" spans="1:156" s="288" customFormat="1" ht="27" hidden="1" customHeight="1" x14ac:dyDescent="0.55000000000000004">
      <c r="A166" s="590"/>
      <c r="B166" s="168"/>
      <c r="C166" s="810"/>
      <c r="D166" s="483"/>
      <c r="E166" s="324"/>
      <c r="F166" s="172"/>
      <c r="G166" s="173"/>
      <c r="H166" s="743"/>
      <c r="I166" s="175"/>
      <c r="J166" s="176"/>
      <c r="K166" s="176"/>
      <c r="L166" s="176"/>
      <c r="M166" s="176"/>
      <c r="N166" s="177" t="str">
        <f t="shared" si="131"/>
        <v/>
      </c>
      <c r="O166" s="178"/>
      <c r="P166" s="179" t="str">
        <f t="shared" si="132"/>
        <v/>
      </c>
      <c r="Q166" s="180">
        <f>L166+M166</f>
        <v>0</v>
      </c>
      <c r="R166" s="180">
        <f t="shared" ref="R166:AB166" si="179">R168</f>
        <v>0</v>
      </c>
      <c r="S166" s="180">
        <f t="shared" si="179"/>
        <v>0</v>
      </c>
      <c r="T166" s="181">
        <f t="shared" si="179"/>
        <v>0</v>
      </c>
      <c r="U166" s="180">
        <f t="shared" si="179"/>
        <v>0</v>
      </c>
      <c r="V166" s="181">
        <f t="shared" si="179"/>
        <v>0</v>
      </c>
      <c r="W166" s="180">
        <f t="shared" si="179"/>
        <v>0</v>
      </c>
      <c r="X166" s="180">
        <f t="shared" si="179"/>
        <v>0</v>
      </c>
      <c r="Y166" s="180">
        <f t="shared" si="179"/>
        <v>0</v>
      </c>
      <c r="Z166" s="180">
        <f t="shared" si="179"/>
        <v>0</v>
      </c>
      <c r="AA166" s="180">
        <f t="shared" si="179"/>
        <v>0</v>
      </c>
      <c r="AB166" s="180">
        <f t="shared" si="179"/>
        <v>0</v>
      </c>
      <c r="AC166" s="423" t="str">
        <f>IF(E166="","",(Q166*8)+($Q$5-8)*Q166+($R$5-$Q$5)*R166+($S$5-$R$5)*S166+($T$5-$S$5)*T166+($U$5-$T$5)*U166+($V$5-$U$5)*V166+($W$5-$V$5)*W166+($X$5-$W$5)*X166+($Y$5-$X$5)*Y166+($Z$5-$Y$5)*Z166+($AA$5-$Z$5)*AA166+($AB$5-$AA$5)*AB166)</f>
        <v/>
      </c>
      <c r="AD166" s="591" t="str">
        <f t="shared" si="169"/>
        <v/>
      </c>
      <c r="AE166" s="591">
        <f t="shared" si="143"/>
        <v>0</v>
      </c>
      <c r="AF166" s="465">
        <f>AE166+AE167+AE168</f>
        <v>0</v>
      </c>
      <c r="AG166" s="753"/>
      <c r="AH166" s="754"/>
      <c r="AI166" s="574">
        <f t="shared" si="144"/>
        <v>0</v>
      </c>
      <c r="AJ166" s="744" t="str">
        <f t="shared" si="134"/>
        <v/>
      </c>
      <c r="AK166" s="755"/>
      <c r="AL166" s="745" t="str">
        <f t="shared" si="145"/>
        <v/>
      </c>
      <c r="AM166" s="746" t="str">
        <f t="shared" si="135"/>
        <v/>
      </c>
      <c r="AN166" s="242"/>
      <c r="AO166" s="600"/>
      <c r="AP166" s="600"/>
      <c r="AQ166" s="636">
        <f t="shared" si="146"/>
        <v>0</v>
      </c>
      <c r="AR166" s="466">
        <f>AQ166+AQ167+AQ168</f>
        <v>0</v>
      </c>
      <c r="AS166" s="581" t="str">
        <f t="shared" si="136"/>
        <v/>
      </c>
      <c r="AT166" s="582" t="str">
        <f t="shared" si="137"/>
        <v/>
      </c>
      <c r="AU166" s="467" t="e">
        <f>AR166/AF166</f>
        <v>#DIV/0!</v>
      </c>
      <c r="AV166" s="197"/>
      <c r="AW166" s="191"/>
      <c r="AX166" s="198"/>
      <c r="AY166" s="246"/>
      <c r="AZ166" s="594"/>
      <c r="BA166" s="804"/>
      <c r="BB166" s="830"/>
      <c r="BC166" s="804"/>
      <c r="BD166" s="249"/>
      <c r="BE166" s="250"/>
      <c r="BF166" s="197"/>
      <c r="BG166" s="191"/>
      <c r="BH166" s="198"/>
      <c r="BI166" s="198"/>
      <c r="BJ166" s="198"/>
      <c r="BK166" s="587"/>
      <c r="BL166" s="815"/>
      <c r="BM166" s="206"/>
      <c r="BN166" s="207"/>
      <c r="BO166" s="468">
        <f>BP166-BQ166</f>
        <v>0</v>
      </c>
      <c r="BP166" s="469">
        <f>(((BR166+BR167+BR168))-(EQ166))</f>
        <v>0</v>
      </c>
      <c r="BQ166" s="469">
        <f>(BS166+BS167+BS168)</f>
        <v>0</v>
      </c>
      <c r="BR166" s="256" t="b">
        <f>IF(AG166&gt;0,(AG166*AM166))</f>
        <v>0</v>
      </c>
      <c r="BS166" s="257">
        <f>AN166*AG166</f>
        <v>0</v>
      </c>
      <c r="BT166" s="258" t="str">
        <f t="shared" si="170"/>
        <v/>
      </c>
      <c r="BU166" s="259"/>
      <c r="BV166" s="259"/>
      <c r="BW166" s="259"/>
      <c r="BX166" s="259"/>
      <c r="BY166" s="259"/>
      <c r="BZ166" s="259"/>
      <c r="CA166" s="259"/>
      <c r="CB166" s="259"/>
      <c r="CC166" s="259"/>
      <c r="CD166" s="259"/>
      <c r="CE166" s="259"/>
      <c r="CF166" s="259"/>
      <c r="CG166" s="259"/>
      <c r="CH166" s="259"/>
      <c r="CI166" s="259"/>
      <c r="CJ166" s="259"/>
      <c r="CK166" s="259"/>
      <c r="CL166" s="259"/>
      <c r="CM166" s="259"/>
      <c r="CN166" s="259"/>
      <c r="CO166" s="259"/>
      <c r="CP166" s="259"/>
      <c r="CQ166" s="259"/>
      <c r="CR166" s="259"/>
      <c r="CS166" s="259"/>
      <c r="CT166" s="259"/>
      <c r="CU166" s="259"/>
      <c r="CV166" s="259"/>
      <c r="CW166" s="259"/>
      <c r="CX166" s="259"/>
      <c r="CY166" s="259"/>
      <c r="CZ166" s="259"/>
      <c r="DA166" s="259"/>
      <c r="DB166" s="259"/>
      <c r="DC166" s="259"/>
      <c r="DD166" s="259"/>
      <c r="DE166" s="259"/>
      <c r="DF166" s="259"/>
      <c r="DG166" s="259"/>
      <c r="DH166" s="259"/>
      <c r="DI166" s="259"/>
      <c r="DJ166" s="259"/>
      <c r="DK166" s="259"/>
      <c r="DL166" s="259"/>
      <c r="DM166" s="259"/>
      <c r="DN166" s="259"/>
      <c r="DO166" s="259"/>
      <c r="DP166" s="259"/>
      <c r="DQ166" s="259"/>
      <c r="DR166" s="259"/>
      <c r="DS166" s="259"/>
      <c r="DT166" s="259"/>
      <c r="DU166" s="259"/>
      <c r="DV166" s="259"/>
      <c r="DW166" s="259"/>
      <c r="DX166" s="259"/>
      <c r="DY166" s="259"/>
      <c r="DZ166" s="259"/>
      <c r="EA166" s="259"/>
      <c r="EB166" s="259"/>
      <c r="EE166" s="674"/>
      <c r="EG166" s="223"/>
      <c r="EH166" s="223"/>
      <c r="EI166" s="222"/>
      <c r="EJ166" s="222"/>
      <c r="EK166" s="222"/>
      <c r="EL166" s="222"/>
      <c r="EM166" s="223"/>
      <c r="EN166" s="316"/>
      <c r="EO166" s="316"/>
      <c r="EP166" s="470">
        <f>AF166*60</f>
        <v>0</v>
      </c>
      <c r="EQ166" s="471">
        <v>0</v>
      </c>
      <c r="ER166" s="311">
        <f>A166</f>
        <v>0</v>
      </c>
      <c r="ES166" s="319">
        <f t="shared" si="174"/>
        <v>0</v>
      </c>
      <c r="ET166" s="319">
        <f t="shared" si="171"/>
        <v>0</v>
      </c>
      <c r="EU166" s="320">
        <v>0</v>
      </c>
      <c r="EV166" s="320">
        <v>0</v>
      </c>
      <c r="EW166" s="472" t="e">
        <f>(BO166/EX166)/60</f>
        <v>#DIV/0!</v>
      </c>
      <c r="EX166" s="473">
        <f>L166+M166</f>
        <v>0</v>
      </c>
      <c r="EY166" s="675" t="e">
        <f>EX166*EW166</f>
        <v>#DIV/0!</v>
      </c>
    </row>
    <row r="167" spans="1:156" s="288" customFormat="1" ht="27" hidden="1" customHeight="1" x14ac:dyDescent="0.55000000000000004">
      <c r="A167" s="590"/>
      <c r="B167" s="236"/>
      <c r="C167" s="810"/>
      <c r="D167" s="483"/>
      <c r="E167" s="324"/>
      <c r="F167" s="172"/>
      <c r="G167" s="173"/>
      <c r="H167" s="743"/>
      <c r="I167" s="175"/>
      <c r="J167" s="176"/>
      <c r="K167" s="176"/>
      <c r="L167" s="176"/>
      <c r="M167" s="176"/>
      <c r="N167" s="177" t="str">
        <f t="shared" si="131"/>
        <v/>
      </c>
      <c r="O167" s="237"/>
      <c r="P167" s="179" t="str">
        <f t="shared" si="132"/>
        <v/>
      </c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424"/>
      <c r="AD167" s="591" t="str">
        <f t="shared" si="169"/>
        <v/>
      </c>
      <c r="AE167" s="591">
        <f t="shared" si="143"/>
        <v>0</v>
      </c>
      <c r="AF167" s="475"/>
      <c r="AG167" s="753"/>
      <c r="AH167" s="754"/>
      <c r="AI167" s="574">
        <f t="shared" si="144"/>
        <v>0</v>
      </c>
      <c r="AJ167" s="744" t="str">
        <f t="shared" si="134"/>
        <v/>
      </c>
      <c r="AK167" s="755"/>
      <c r="AL167" s="745" t="str">
        <f t="shared" si="145"/>
        <v/>
      </c>
      <c r="AM167" s="746" t="str">
        <f t="shared" si="135"/>
        <v/>
      </c>
      <c r="AN167" s="242"/>
      <c r="AO167" s="600"/>
      <c r="AP167" s="600"/>
      <c r="AQ167" s="636">
        <f t="shared" si="146"/>
        <v>0</v>
      </c>
      <c r="AR167" s="476"/>
      <c r="AS167" s="581" t="str">
        <f t="shared" si="136"/>
        <v/>
      </c>
      <c r="AT167" s="582" t="str">
        <f t="shared" si="137"/>
        <v/>
      </c>
      <c r="AU167" s="477"/>
      <c r="AV167" s="197"/>
      <c r="AW167" s="191"/>
      <c r="AX167" s="198"/>
      <c r="AY167" s="246"/>
      <c r="AZ167" s="594"/>
      <c r="BA167" s="804"/>
      <c r="BB167" s="830"/>
      <c r="BC167" s="804"/>
      <c r="BD167" s="249"/>
      <c r="BE167" s="250"/>
      <c r="BF167" s="197"/>
      <c r="BG167" s="191"/>
      <c r="BH167" s="198"/>
      <c r="BI167" s="198"/>
      <c r="BJ167" s="198"/>
      <c r="BK167" s="587"/>
      <c r="BL167" s="813"/>
      <c r="BM167" s="252"/>
      <c r="BN167" s="253"/>
      <c r="BO167" s="478"/>
      <c r="BP167" s="255"/>
      <c r="BQ167" s="255"/>
      <c r="BR167" s="256" t="b">
        <f>IF(AG167&gt;0,(AG167*AM167))</f>
        <v>0</v>
      </c>
      <c r="BS167" s="257">
        <f>AN167*AG167</f>
        <v>0</v>
      </c>
      <c r="BT167" s="258" t="str">
        <f t="shared" si="170"/>
        <v/>
      </c>
      <c r="BU167" s="673"/>
      <c r="BV167" s="673"/>
      <c r="BW167" s="673"/>
      <c r="BX167" s="673"/>
      <c r="BY167" s="673"/>
      <c r="BZ167" s="673"/>
      <c r="CA167" s="673"/>
      <c r="CB167" s="673"/>
      <c r="CC167" s="673"/>
      <c r="CD167" s="673"/>
      <c r="CE167" s="673"/>
      <c r="CF167" s="673"/>
      <c r="CG167" s="673"/>
      <c r="CH167" s="673"/>
      <c r="CI167" s="673"/>
      <c r="CJ167" s="673"/>
      <c r="CK167" s="673"/>
      <c r="CL167" s="673"/>
      <c r="CM167" s="673"/>
      <c r="CN167" s="673"/>
      <c r="CO167" s="673"/>
      <c r="CP167" s="673"/>
      <c r="CQ167" s="673"/>
      <c r="CR167" s="673"/>
      <c r="CS167" s="673"/>
      <c r="CT167" s="673"/>
      <c r="CU167" s="673"/>
      <c r="CV167" s="673"/>
      <c r="CW167" s="673"/>
      <c r="CX167" s="673"/>
      <c r="CY167" s="673"/>
      <c r="CZ167" s="673"/>
      <c r="DA167" s="673"/>
      <c r="DB167" s="673"/>
      <c r="DC167" s="673"/>
      <c r="DD167" s="673"/>
      <c r="DE167" s="673"/>
      <c r="DF167" s="673"/>
      <c r="DG167" s="673"/>
      <c r="DH167" s="673"/>
      <c r="DI167" s="673"/>
      <c r="DJ167" s="673"/>
      <c r="DK167" s="673"/>
      <c r="DL167" s="673"/>
      <c r="DM167" s="673"/>
      <c r="DN167" s="673"/>
      <c r="DO167" s="673"/>
      <c r="DP167" s="673"/>
      <c r="DQ167" s="673"/>
      <c r="DR167" s="673"/>
      <c r="DS167" s="673"/>
      <c r="DT167" s="673"/>
      <c r="DU167" s="673"/>
      <c r="DV167" s="673"/>
      <c r="DW167" s="673"/>
      <c r="DX167" s="673"/>
      <c r="DY167" s="673"/>
      <c r="DZ167" s="673"/>
      <c r="EA167" s="673"/>
      <c r="EB167" s="673"/>
      <c r="EC167" s="676"/>
      <c r="ED167" s="676"/>
      <c r="EE167" s="677"/>
      <c r="EG167" s="223"/>
      <c r="EH167" s="223"/>
      <c r="EI167" s="222"/>
      <c r="EJ167" s="222"/>
      <c r="EK167" s="222"/>
      <c r="EL167" s="222"/>
      <c r="EM167" s="223"/>
      <c r="EN167" s="316"/>
      <c r="EO167" s="316"/>
      <c r="EP167" s="352"/>
      <c r="EQ167" s="353"/>
      <c r="ER167" s="311"/>
      <c r="ES167" s="319">
        <f t="shared" si="174"/>
        <v>0</v>
      </c>
      <c r="ET167" s="319">
        <f t="shared" si="171"/>
        <v>0</v>
      </c>
      <c r="EU167" s="320">
        <v>0</v>
      </c>
      <c r="EV167" s="320">
        <v>0</v>
      </c>
      <c r="EW167" s="354"/>
      <c r="EX167" s="355"/>
      <c r="EY167" s="625"/>
    </row>
    <row r="168" spans="1:156" s="288" customFormat="1" ht="27" hidden="1" customHeight="1" x14ac:dyDescent="0.55000000000000004">
      <c r="A168" s="590"/>
      <c r="B168" s="289"/>
      <c r="C168" s="810"/>
      <c r="D168" s="483"/>
      <c r="E168" s="324"/>
      <c r="F168" s="172"/>
      <c r="G168" s="173"/>
      <c r="H168" s="743"/>
      <c r="I168" s="175"/>
      <c r="J168" s="176"/>
      <c r="K168" s="176"/>
      <c r="L168" s="176"/>
      <c r="M168" s="176"/>
      <c r="N168" s="177" t="str">
        <f t="shared" si="131"/>
        <v/>
      </c>
      <c r="O168" s="290"/>
      <c r="P168" s="179" t="str">
        <f t="shared" si="132"/>
        <v/>
      </c>
      <c r="Q168" s="291"/>
      <c r="R168" s="291">
        <f t="shared" ref="R168:AB168" si="180">IF($Q$7&gt;0,(Q166-Q167))</f>
        <v>0</v>
      </c>
      <c r="S168" s="291">
        <f t="shared" si="180"/>
        <v>0</v>
      </c>
      <c r="T168" s="291">
        <f t="shared" si="180"/>
        <v>0</v>
      </c>
      <c r="U168" s="291">
        <f t="shared" si="180"/>
        <v>0</v>
      </c>
      <c r="V168" s="291">
        <f t="shared" si="180"/>
        <v>0</v>
      </c>
      <c r="W168" s="291">
        <f t="shared" si="180"/>
        <v>0</v>
      </c>
      <c r="X168" s="291">
        <f t="shared" si="180"/>
        <v>0</v>
      </c>
      <c r="Y168" s="291">
        <f t="shared" si="180"/>
        <v>0</v>
      </c>
      <c r="Z168" s="291">
        <f t="shared" si="180"/>
        <v>0</v>
      </c>
      <c r="AA168" s="291">
        <f t="shared" si="180"/>
        <v>0</v>
      </c>
      <c r="AB168" s="291">
        <f t="shared" si="180"/>
        <v>0</v>
      </c>
      <c r="AC168" s="426"/>
      <c r="AD168" s="591" t="str">
        <f t="shared" si="169"/>
        <v/>
      </c>
      <c r="AE168" s="591">
        <f t="shared" si="143"/>
        <v>0</v>
      </c>
      <c r="AF168" s="479"/>
      <c r="AG168" s="753"/>
      <c r="AH168" s="754"/>
      <c r="AI168" s="574">
        <f t="shared" si="144"/>
        <v>0</v>
      </c>
      <c r="AJ168" s="744" t="str">
        <f t="shared" si="134"/>
        <v/>
      </c>
      <c r="AK168" s="764"/>
      <c r="AL168" s="745" t="str">
        <f t="shared" si="145"/>
        <v/>
      </c>
      <c r="AM168" s="746" t="str">
        <f t="shared" si="135"/>
        <v/>
      </c>
      <c r="AN168" s="434"/>
      <c r="AO168" s="600"/>
      <c r="AP168" s="600"/>
      <c r="AQ168" s="636">
        <f t="shared" si="146"/>
        <v>0</v>
      </c>
      <c r="AR168" s="480"/>
      <c r="AS168" s="581" t="str">
        <f t="shared" si="136"/>
        <v/>
      </c>
      <c r="AT168" s="582" t="str">
        <f t="shared" si="137"/>
        <v/>
      </c>
      <c r="AU168" s="481"/>
      <c r="AV168" s="197"/>
      <c r="AW168" s="191"/>
      <c r="AX168" s="198"/>
      <c r="AY168" s="246"/>
      <c r="AZ168" s="594"/>
      <c r="BA168" s="804"/>
      <c r="BB168" s="830"/>
      <c r="BC168" s="804"/>
      <c r="BD168" s="249"/>
      <c r="BE168" s="250"/>
      <c r="BF168" s="197"/>
      <c r="BG168" s="191"/>
      <c r="BH168" s="198"/>
      <c r="BI168" s="198"/>
      <c r="BJ168" s="198"/>
      <c r="BK168" s="587"/>
      <c r="BL168" s="815"/>
      <c r="BM168" s="298"/>
      <c r="BN168" s="299"/>
      <c r="BO168" s="482"/>
      <c r="BP168" s="301"/>
      <c r="BQ168" s="301"/>
      <c r="BR168" s="256" t="b">
        <f>IF(AG168&gt;0,(AG168*AM168))</f>
        <v>0</v>
      </c>
      <c r="BS168" s="257">
        <f>AN168*AG168</f>
        <v>0</v>
      </c>
      <c r="BT168" s="258" t="str">
        <f t="shared" si="170"/>
        <v/>
      </c>
      <c r="BU168" s="816"/>
      <c r="BV168" s="816"/>
      <c r="BW168" s="816"/>
      <c r="BX168" s="817"/>
      <c r="BY168" s="818"/>
      <c r="BZ168" s="819"/>
      <c r="CA168" s="259"/>
      <c r="CB168" s="259"/>
      <c r="CC168" s="259"/>
      <c r="CD168" s="259"/>
      <c r="CE168" s="259"/>
      <c r="CF168" s="259"/>
      <c r="CG168" s="259"/>
      <c r="CH168" s="259"/>
      <c r="CI168" s="259"/>
      <c r="CJ168" s="259"/>
      <c r="CK168" s="259"/>
      <c r="CL168" s="259"/>
      <c r="CM168" s="259"/>
      <c r="CN168" s="259"/>
      <c r="CO168" s="259"/>
      <c r="CP168" s="259"/>
      <c r="CQ168" s="259"/>
      <c r="CR168" s="259"/>
      <c r="CS168" s="259"/>
      <c r="CT168" s="259"/>
      <c r="CU168" s="259"/>
      <c r="CV168" s="259"/>
      <c r="CW168" s="259"/>
      <c r="CX168" s="259"/>
      <c r="CY168" s="259"/>
      <c r="CZ168" s="259"/>
      <c r="DA168" s="259"/>
      <c r="DB168" s="259"/>
      <c r="DC168" s="259"/>
      <c r="DD168" s="259"/>
      <c r="DE168" s="259"/>
      <c r="DF168" s="259"/>
      <c r="DG168" s="259"/>
      <c r="DH168" s="259"/>
      <c r="DI168" s="259"/>
      <c r="DJ168" s="259"/>
      <c r="DK168" s="259"/>
      <c r="DL168" s="259"/>
      <c r="DM168" s="259"/>
      <c r="DN168" s="259"/>
      <c r="DO168" s="259"/>
      <c r="DP168" s="259"/>
      <c r="DQ168" s="259"/>
      <c r="DR168" s="259"/>
      <c r="DS168" s="259"/>
      <c r="DT168" s="259"/>
      <c r="DU168" s="259"/>
      <c r="DV168" s="259"/>
      <c r="DW168" s="259"/>
      <c r="DX168" s="259"/>
      <c r="DY168" s="259"/>
      <c r="DZ168" s="259"/>
      <c r="EA168" s="259"/>
      <c r="EB168" s="259"/>
      <c r="EE168" s="674"/>
      <c r="EG168" s="223"/>
      <c r="EH168" s="223"/>
      <c r="EI168" s="222"/>
      <c r="EJ168" s="222"/>
      <c r="EK168" s="222"/>
      <c r="EL168" s="222"/>
      <c r="EM168" s="223"/>
      <c r="EN168" s="316"/>
      <c r="EO168" s="316"/>
      <c r="EP168" s="317"/>
      <c r="EQ168" s="318"/>
      <c r="ER168" s="311"/>
      <c r="ES168" s="319">
        <f t="shared" si="174"/>
        <v>0</v>
      </c>
      <c r="ET168" s="319">
        <f t="shared" si="171"/>
        <v>0</v>
      </c>
      <c r="EU168" s="320">
        <v>0</v>
      </c>
      <c r="EV168" s="320">
        <v>0</v>
      </c>
      <c r="EW168" s="321"/>
      <c r="EX168" s="322"/>
      <c r="EY168" s="605"/>
    </row>
    <row r="169" spans="1:156" s="288" customFormat="1" ht="27" hidden="1" customHeight="1" x14ac:dyDescent="0.55000000000000004">
      <c r="A169" s="590"/>
      <c r="B169" s="168"/>
      <c r="C169" s="810"/>
      <c r="D169" s="483"/>
      <c r="E169" s="324"/>
      <c r="F169" s="172"/>
      <c r="G169" s="173"/>
      <c r="H169" s="743"/>
      <c r="I169" s="175"/>
      <c r="J169" s="176"/>
      <c r="K169" s="176"/>
      <c r="L169" s="176"/>
      <c r="M169" s="176"/>
      <c r="N169" s="177" t="str">
        <f t="shared" si="131"/>
        <v/>
      </c>
      <c r="O169" s="178"/>
      <c r="P169" s="179" t="str">
        <f t="shared" si="132"/>
        <v/>
      </c>
      <c r="Q169" s="180">
        <f>L169+M169</f>
        <v>0</v>
      </c>
      <c r="R169" s="180">
        <f t="shared" ref="R169:AB169" si="181">R171</f>
        <v>0</v>
      </c>
      <c r="S169" s="180">
        <f t="shared" si="181"/>
        <v>0</v>
      </c>
      <c r="T169" s="181">
        <f t="shared" si="181"/>
        <v>0</v>
      </c>
      <c r="U169" s="180">
        <f t="shared" si="181"/>
        <v>0</v>
      </c>
      <c r="V169" s="181">
        <f t="shared" si="181"/>
        <v>0</v>
      </c>
      <c r="W169" s="180">
        <f t="shared" si="181"/>
        <v>0</v>
      </c>
      <c r="X169" s="180">
        <f t="shared" si="181"/>
        <v>0</v>
      </c>
      <c r="Y169" s="180">
        <f t="shared" si="181"/>
        <v>0</v>
      </c>
      <c r="Z169" s="180">
        <f t="shared" si="181"/>
        <v>0</v>
      </c>
      <c r="AA169" s="180">
        <f t="shared" si="181"/>
        <v>0</v>
      </c>
      <c r="AB169" s="180">
        <f t="shared" si="181"/>
        <v>0</v>
      </c>
      <c r="AC169" s="423" t="str">
        <f>IF(E169="","",(Q169*8)+($Q$5-8)*Q169+($R$5-$Q$5)*R169+($S$5-$R$5)*S169+($T$5-$S$5)*T169+($U$5-$T$5)*U169+($V$5-$U$5)*V169+($W$5-$V$5)*W169+($X$5-$W$5)*X169+($Y$5-$X$5)*Y169+($Z$5-$Y$5)*Z169+($AA$5-$Z$5)*AA169+($AB$5-$AA$5)*AB169)</f>
        <v/>
      </c>
      <c r="AD169" s="591" t="str">
        <f t="shared" si="169"/>
        <v/>
      </c>
      <c r="AE169" s="591">
        <f>(L169+M169)*I169</f>
        <v>0</v>
      </c>
      <c r="AF169" s="465">
        <f>AE169+AE170+AE171</f>
        <v>0</v>
      </c>
      <c r="AG169" s="753"/>
      <c r="AH169" s="754"/>
      <c r="AI169" s="574">
        <f t="shared" si="144"/>
        <v>0</v>
      </c>
      <c r="AJ169" s="744" t="str">
        <f t="shared" si="134"/>
        <v/>
      </c>
      <c r="AK169" s="755"/>
      <c r="AL169" s="745" t="str">
        <f t="shared" si="145"/>
        <v/>
      </c>
      <c r="AM169" s="746" t="str">
        <f t="shared" si="135"/>
        <v/>
      </c>
      <c r="AN169" s="242"/>
      <c r="AO169" s="600"/>
      <c r="AP169" s="600"/>
      <c r="AQ169" s="636">
        <f t="shared" si="146"/>
        <v>0</v>
      </c>
      <c r="AR169" s="466">
        <f>AQ169+AQ170+AQ171</f>
        <v>0</v>
      </c>
      <c r="AS169" s="581" t="str">
        <f t="shared" si="136"/>
        <v/>
      </c>
      <c r="AT169" s="582" t="str">
        <f t="shared" si="137"/>
        <v/>
      </c>
      <c r="AU169" s="467" t="e">
        <f>AR169/AF169</f>
        <v>#DIV/0!</v>
      </c>
      <c r="AV169" s="197"/>
      <c r="AW169" s="191"/>
      <c r="AX169" s="198"/>
      <c r="AY169" s="246"/>
      <c r="AZ169" s="594"/>
      <c r="BA169" s="804"/>
      <c r="BB169" s="830"/>
      <c r="BC169" s="804"/>
      <c r="BD169" s="249"/>
      <c r="BE169" s="250"/>
      <c r="BF169" s="197"/>
      <c r="BG169" s="191"/>
      <c r="BH169" s="198"/>
      <c r="BI169" s="198"/>
      <c r="BJ169" s="198"/>
      <c r="BK169" s="587"/>
      <c r="BL169" s="815"/>
      <c r="BM169" s="206"/>
      <c r="BN169" s="207"/>
      <c r="BO169" s="468">
        <f>BP169-BQ169</f>
        <v>0</v>
      </c>
      <c r="BP169" s="469">
        <f>(((BR169+BR170+BR171))-(EQ169))</f>
        <v>0</v>
      </c>
      <c r="BQ169" s="469">
        <f>(BS169+BS170+BS171)</f>
        <v>0</v>
      </c>
      <c r="BR169" s="256" t="b">
        <f t="shared" si="138"/>
        <v>0</v>
      </c>
      <c r="BS169" s="257">
        <f t="shared" si="139"/>
        <v>0</v>
      </c>
      <c r="BT169" s="258" t="str">
        <f t="shared" si="170"/>
        <v/>
      </c>
      <c r="BU169" s="259"/>
      <c r="BV169" s="259"/>
      <c r="BW169" s="259"/>
      <c r="BX169" s="259"/>
      <c r="BY169" s="259"/>
      <c r="BZ169" s="259"/>
      <c r="CA169" s="259"/>
      <c r="CB169" s="259"/>
      <c r="CC169" s="259"/>
      <c r="CD169" s="259"/>
      <c r="CE169" s="259"/>
      <c r="CF169" s="259"/>
      <c r="CG169" s="259"/>
      <c r="CH169" s="259"/>
      <c r="CI169" s="259"/>
      <c r="CJ169" s="259"/>
      <c r="CK169" s="259"/>
      <c r="CL169" s="259"/>
      <c r="CM169" s="259"/>
      <c r="CN169" s="259"/>
      <c r="CO169" s="259"/>
      <c r="CP169" s="259"/>
      <c r="CQ169" s="259"/>
      <c r="CR169" s="259"/>
      <c r="CS169" s="259"/>
      <c r="CT169" s="259"/>
      <c r="CU169" s="259"/>
      <c r="CV169" s="259"/>
      <c r="CW169" s="259"/>
      <c r="CX169" s="259"/>
      <c r="CY169" s="259"/>
      <c r="CZ169" s="259"/>
      <c r="DA169" s="259"/>
      <c r="DB169" s="259"/>
      <c r="DC169" s="259"/>
      <c r="DD169" s="259"/>
      <c r="DE169" s="259"/>
      <c r="DF169" s="259"/>
      <c r="DG169" s="259"/>
      <c r="DH169" s="259"/>
      <c r="DI169" s="259"/>
      <c r="DJ169" s="259"/>
      <c r="DK169" s="259"/>
      <c r="DL169" s="259"/>
      <c r="DM169" s="259"/>
      <c r="DN169" s="259"/>
      <c r="DO169" s="259"/>
      <c r="DP169" s="259"/>
      <c r="DQ169" s="259"/>
      <c r="DR169" s="259"/>
      <c r="DS169" s="259"/>
      <c r="DT169" s="259"/>
      <c r="DU169" s="259"/>
      <c r="DV169" s="259"/>
      <c r="DW169" s="259"/>
      <c r="DX169" s="259"/>
      <c r="DY169" s="259"/>
      <c r="DZ169" s="259"/>
      <c r="EA169" s="259"/>
      <c r="EB169" s="259"/>
      <c r="EE169" s="674"/>
      <c r="EG169" s="223"/>
      <c r="EH169" s="223"/>
      <c r="EI169" s="222"/>
      <c r="EJ169" s="222"/>
      <c r="EK169" s="222"/>
      <c r="EL169" s="222"/>
      <c r="EM169" s="223"/>
      <c r="EN169" s="316"/>
      <c r="EO169" s="316"/>
      <c r="EP169" s="470">
        <f>AF169*60</f>
        <v>0</v>
      </c>
      <c r="EQ169" s="471">
        <v>0</v>
      </c>
      <c r="ER169" s="311">
        <f>A167</f>
        <v>0</v>
      </c>
      <c r="ES169" s="319">
        <f t="shared" si="174"/>
        <v>0</v>
      </c>
      <c r="ET169" s="319">
        <f t="shared" si="171"/>
        <v>0</v>
      </c>
      <c r="EU169" s="320">
        <v>0</v>
      </c>
      <c r="EV169" s="320">
        <v>0</v>
      </c>
      <c r="EW169" s="472" t="e">
        <f>(BO169/EX169)/60</f>
        <v>#DIV/0!</v>
      </c>
      <c r="EX169" s="473">
        <f>L169+M169</f>
        <v>0</v>
      </c>
      <c r="EY169" s="675" t="e">
        <f>EX169*EW169</f>
        <v>#DIV/0!</v>
      </c>
    </row>
    <row r="170" spans="1:156" s="288" customFormat="1" ht="27" hidden="1" customHeight="1" x14ac:dyDescent="0.55000000000000004">
      <c r="A170" s="590"/>
      <c r="B170" s="236"/>
      <c r="C170" s="810"/>
      <c r="D170" s="483"/>
      <c r="E170" s="324"/>
      <c r="F170" s="172"/>
      <c r="G170" s="173"/>
      <c r="H170" s="743"/>
      <c r="I170" s="175"/>
      <c r="J170" s="176"/>
      <c r="K170" s="176"/>
      <c r="L170" s="176"/>
      <c r="M170" s="176"/>
      <c r="N170" s="177" t="str">
        <f t="shared" si="131"/>
        <v/>
      </c>
      <c r="O170" s="237"/>
      <c r="P170" s="179" t="str">
        <f t="shared" si="132"/>
        <v/>
      </c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424"/>
      <c r="AD170" s="591" t="str">
        <f t="shared" si="169"/>
        <v/>
      </c>
      <c r="AE170" s="591">
        <f t="shared" si="143"/>
        <v>0</v>
      </c>
      <c r="AF170" s="475"/>
      <c r="AG170" s="753"/>
      <c r="AH170" s="754"/>
      <c r="AI170" s="574">
        <f t="shared" si="144"/>
        <v>0</v>
      </c>
      <c r="AJ170" s="744" t="str">
        <f t="shared" si="134"/>
        <v/>
      </c>
      <c r="AK170" s="755"/>
      <c r="AL170" s="745" t="str">
        <f t="shared" si="145"/>
        <v/>
      </c>
      <c r="AM170" s="746" t="str">
        <f t="shared" si="135"/>
        <v/>
      </c>
      <c r="AN170" s="242"/>
      <c r="AO170" s="600"/>
      <c r="AP170" s="600"/>
      <c r="AQ170" s="636">
        <f t="shared" si="146"/>
        <v>0</v>
      </c>
      <c r="AR170" s="476"/>
      <c r="AS170" s="581" t="str">
        <f t="shared" si="136"/>
        <v/>
      </c>
      <c r="AT170" s="582" t="str">
        <f>IF(E170="","",(AQ170/AE170))</f>
        <v/>
      </c>
      <c r="AU170" s="477"/>
      <c r="AV170" s="197"/>
      <c r="AW170" s="191"/>
      <c r="AX170" s="198"/>
      <c r="AY170" s="246"/>
      <c r="AZ170" s="594"/>
      <c r="BA170" s="804"/>
      <c r="BB170" s="830"/>
      <c r="BC170" s="804"/>
      <c r="BD170" s="249"/>
      <c r="BE170" s="250"/>
      <c r="BF170" s="197"/>
      <c r="BG170" s="191"/>
      <c r="BH170" s="198"/>
      <c r="BI170" s="198"/>
      <c r="BJ170" s="198"/>
      <c r="BK170" s="587"/>
      <c r="BL170" s="813"/>
      <c r="BM170" s="252"/>
      <c r="BN170" s="253"/>
      <c r="BO170" s="478"/>
      <c r="BP170" s="255"/>
      <c r="BQ170" s="255"/>
      <c r="BR170" s="256" t="b">
        <f t="shared" si="138"/>
        <v>0</v>
      </c>
      <c r="BS170" s="257">
        <f t="shared" si="139"/>
        <v>0</v>
      </c>
      <c r="BT170" s="258" t="str">
        <f t="shared" si="170"/>
        <v/>
      </c>
      <c r="BU170" s="673"/>
      <c r="BV170" s="673"/>
      <c r="BW170" s="673"/>
      <c r="BX170" s="673"/>
      <c r="BY170" s="673"/>
      <c r="BZ170" s="673"/>
      <c r="CA170" s="673"/>
      <c r="CB170" s="673"/>
      <c r="CC170" s="673"/>
      <c r="CD170" s="673"/>
      <c r="CE170" s="673"/>
      <c r="CF170" s="673"/>
      <c r="CG170" s="673"/>
      <c r="CH170" s="673"/>
      <c r="CI170" s="673"/>
      <c r="CJ170" s="673"/>
      <c r="CK170" s="673"/>
      <c r="CL170" s="673"/>
      <c r="CM170" s="673"/>
      <c r="CN170" s="673"/>
      <c r="CO170" s="673"/>
      <c r="CP170" s="673"/>
      <c r="CQ170" s="673"/>
      <c r="CR170" s="673"/>
      <c r="CS170" s="673"/>
      <c r="CT170" s="673"/>
      <c r="CU170" s="673"/>
      <c r="CV170" s="673"/>
      <c r="CW170" s="673"/>
      <c r="CX170" s="673"/>
      <c r="CY170" s="673"/>
      <c r="CZ170" s="673"/>
      <c r="DA170" s="673"/>
      <c r="DB170" s="673"/>
      <c r="DC170" s="673"/>
      <c r="DD170" s="673"/>
      <c r="DE170" s="673"/>
      <c r="DF170" s="673"/>
      <c r="DG170" s="673"/>
      <c r="DH170" s="673"/>
      <c r="DI170" s="673"/>
      <c r="DJ170" s="673"/>
      <c r="DK170" s="673"/>
      <c r="DL170" s="673"/>
      <c r="DM170" s="673"/>
      <c r="DN170" s="673"/>
      <c r="DO170" s="673"/>
      <c r="DP170" s="673"/>
      <c r="DQ170" s="673"/>
      <c r="DR170" s="673"/>
      <c r="DS170" s="673"/>
      <c r="DT170" s="673"/>
      <c r="DU170" s="673"/>
      <c r="DV170" s="673"/>
      <c r="DW170" s="673"/>
      <c r="DX170" s="673"/>
      <c r="DY170" s="673"/>
      <c r="DZ170" s="673"/>
      <c r="EA170" s="673"/>
      <c r="EB170" s="673"/>
      <c r="EC170" s="676"/>
      <c r="ED170" s="676"/>
      <c r="EE170" s="677"/>
      <c r="EG170" s="223"/>
      <c r="EH170" s="223"/>
      <c r="EI170" s="222"/>
      <c r="EJ170" s="222"/>
      <c r="EK170" s="222"/>
      <c r="EL170" s="222"/>
      <c r="EM170" s="223"/>
      <c r="EN170" s="316"/>
      <c r="EO170" s="316"/>
      <c r="EP170" s="352"/>
      <c r="EQ170" s="353"/>
      <c r="ER170" s="311"/>
      <c r="ES170" s="319">
        <f t="shared" si="174"/>
        <v>0</v>
      </c>
      <c r="ET170" s="319">
        <f t="shared" si="171"/>
        <v>0</v>
      </c>
      <c r="EU170" s="320">
        <v>0</v>
      </c>
      <c r="EV170" s="320">
        <v>0</v>
      </c>
      <c r="EW170" s="354"/>
      <c r="EX170" s="355"/>
      <c r="EY170" s="625"/>
    </row>
    <row r="171" spans="1:156" s="288" customFormat="1" ht="27" hidden="1" customHeight="1" x14ac:dyDescent="0.55000000000000004">
      <c r="A171" s="688"/>
      <c r="B171" s="289"/>
      <c r="C171" s="810"/>
      <c r="D171" s="483"/>
      <c r="E171" s="324"/>
      <c r="F171" s="172"/>
      <c r="G171" s="173"/>
      <c r="H171" s="743"/>
      <c r="I171" s="175"/>
      <c r="J171" s="176"/>
      <c r="K171" s="176"/>
      <c r="L171" s="176"/>
      <c r="M171" s="176"/>
      <c r="N171" s="177" t="str">
        <f t="shared" si="131"/>
        <v/>
      </c>
      <c r="O171" s="485"/>
      <c r="P171" s="179" t="str">
        <f t="shared" si="132"/>
        <v/>
      </c>
      <c r="Q171" s="291"/>
      <c r="R171" s="291">
        <f t="shared" ref="R171:AB171" si="182">IF($Q$7&gt;0,(Q169-Q170))</f>
        <v>0</v>
      </c>
      <c r="S171" s="291">
        <f t="shared" si="182"/>
        <v>0</v>
      </c>
      <c r="T171" s="291">
        <f t="shared" si="182"/>
        <v>0</v>
      </c>
      <c r="U171" s="291">
        <f t="shared" si="182"/>
        <v>0</v>
      </c>
      <c r="V171" s="291">
        <f t="shared" si="182"/>
        <v>0</v>
      </c>
      <c r="W171" s="291">
        <f t="shared" si="182"/>
        <v>0</v>
      </c>
      <c r="X171" s="291">
        <f t="shared" si="182"/>
        <v>0</v>
      </c>
      <c r="Y171" s="291">
        <f t="shared" si="182"/>
        <v>0</v>
      </c>
      <c r="Z171" s="291">
        <f t="shared" si="182"/>
        <v>0</v>
      </c>
      <c r="AA171" s="291">
        <f t="shared" si="182"/>
        <v>0</v>
      </c>
      <c r="AB171" s="291">
        <f t="shared" si="182"/>
        <v>0</v>
      </c>
      <c r="AC171" s="486"/>
      <c r="AD171" s="591" t="str">
        <f t="shared" si="169"/>
        <v/>
      </c>
      <c r="AE171" s="591">
        <f>(L171+M171)*I171</f>
        <v>0</v>
      </c>
      <c r="AF171" s="487"/>
      <c r="AG171" s="753"/>
      <c r="AH171" s="754"/>
      <c r="AI171" s="574">
        <f t="shared" si="144"/>
        <v>0</v>
      </c>
      <c r="AJ171" s="744" t="str">
        <f t="shared" si="134"/>
        <v/>
      </c>
      <c r="AK171" s="764"/>
      <c r="AL171" s="745" t="str">
        <f t="shared" si="145"/>
        <v/>
      </c>
      <c r="AM171" s="746" t="str">
        <f t="shared" si="135"/>
        <v/>
      </c>
      <c r="AN171" s="434"/>
      <c r="AO171" s="600"/>
      <c r="AP171" s="678"/>
      <c r="AQ171" s="636">
        <f t="shared" si="146"/>
        <v>0</v>
      </c>
      <c r="AR171" s="488"/>
      <c r="AS171" s="592" t="str">
        <f t="shared" si="136"/>
        <v/>
      </c>
      <c r="AT171" s="593" t="str">
        <f t="shared" si="137"/>
        <v/>
      </c>
      <c r="AU171" s="489"/>
      <c r="AV171" s="197"/>
      <c r="AW171" s="191"/>
      <c r="AX171" s="198"/>
      <c r="AY171" s="491"/>
      <c r="AZ171" s="687"/>
      <c r="BA171" s="833"/>
      <c r="BB171" s="830"/>
      <c r="BC171" s="833"/>
      <c r="BD171" s="834"/>
      <c r="BE171" s="835"/>
      <c r="BF171" s="197"/>
      <c r="BG171" s="191"/>
      <c r="BH171" s="198"/>
      <c r="BI171" s="198"/>
      <c r="BJ171" s="198"/>
      <c r="BK171" s="587"/>
      <c r="BL171" s="815"/>
      <c r="BM171" s="496"/>
      <c r="BN171" s="497"/>
      <c r="BO171" s="836"/>
      <c r="BP171" s="837"/>
      <c r="BQ171" s="255"/>
      <c r="BR171" s="256" t="b">
        <f t="shared" si="138"/>
        <v>0</v>
      </c>
      <c r="BS171" s="257">
        <f t="shared" si="139"/>
        <v>0</v>
      </c>
      <c r="BT171" s="258" t="str">
        <f t="shared" si="170"/>
        <v/>
      </c>
      <c r="BU171" s="816"/>
      <c r="BV171" s="816"/>
      <c r="BW171" s="816"/>
      <c r="BX171" s="817"/>
      <c r="BY171" s="818"/>
      <c r="BZ171" s="819"/>
      <c r="CA171" s="259"/>
      <c r="CB171" s="259"/>
      <c r="CC171" s="259"/>
      <c r="CD171" s="259"/>
      <c r="CE171" s="259"/>
      <c r="CF171" s="259"/>
      <c r="CG171" s="259"/>
      <c r="CH171" s="259"/>
      <c r="CI171" s="259"/>
      <c r="CJ171" s="259"/>
      <c r="CK171" s="259"/>
      <c r="CL171" s="259"/>
      <c r="CM171" s="259"/>
      <c r="CN171" s="259"/>
      <c r="CO171" s="259"/>
      <c r="CP171" s="259"/>
      <c r="CQ171" s="259"/>
      <c r="CR171" s="259"/>
      <c r="CS171" s="259"/>
      <c r="CT171" s="259"/>
      <c r="CU171" s="259"/>
      <c r="CV171" s="259"/>
      <c r="CW171" s="259"/>
      <c r="CX171" s="259"/>
      <c r="CY171" s="259"/>
      <c r="CZ171" s="259"/>
      <c r="DA171" s="259"/>
      <c r="DB171" s="259"/>
      <c r="DC171" s="259"/>
      <c r="DD171" s="259"/>
      <c r="DE171" s="259"/>
      <c r="DF171" s="259"/>
      <c r="DG171" s="259"/>
      <c r="DH171" s="259"/>
      <c r="DI171" s="259"/>
      <c r="DJ171" s="259"/>
      <c r="DK171" s="259"/>
      <c r="DL171" s="259"/>
      <c r="DM171" s="259"/>
      <c r="DN171" s="259"/>
      <c r="DO171" s="259"/>
      <c r="DP171" s="259"/>
      <c r="DQ171" s="259"/>
      <c r="DR171" s="259"/>
      <c r="DS171" s="259"/>
      <c r="DT171" s="259"/>
      <c r="DU171" s="259"/>
      <c r="DV171" s="259"/>
      <c r="DW171" s="259"/>
      <c r="DX171" s="259"/>
      <c r="DY171" s="259"/>
      <c r="DZ171" s="259"/>
      <c r="EA171" s="259"/>
      <c r="EB171" s="259"/>
      <c r="EE171" s="674"/>
      <c r="EG171" s="223"/>
      <c r="EH171" s="223"/>
      <c r="EI171" s="222"/>
      <c r="EJ171" s="222"/>
      <c r="EK171" s="222"/>
      <c r="EL171" s="222"/>
      <c r="EM171" s="223"/>
      <c r="EN171" s="316"/>
      <c r="EO171" s="316"/>
      <c r="EP171" s="317"/>
      <c r="EQ171" s="318"/>
      <c r="ER171" s="311"/>
      <c r="ES171" s="319">
        <f t="shared" si="174"/>
        <v>0</v>
      </c>
      <c r="ET171" s="319">
        <f t="shared" si="171"/>
        <v>0</v>
      </c>
      <c r="EU171" s="320">
        <v>0</v>
      </c>
      <c r="EV171" s="320">
        <v>0</v>
      </c>
      <c r="EW171" s="321"/>
      <c r="EX171" s="322"/>
      <c r="EY171" s="605"/>
    </row>
    <row r="172" spans="1:156" s="234" customFormat="1" ht="27.9" customHeight="1" x14ac:dyDescent="0.6">
      <c r="A172" s="838"/>
      <c r="B172" s="839" t="s">
        <v>31</v>
      </c>
      <c r="C172" s="530"/>
      <c r="D172" s="530"/>
      <c r="E172" s="531"/>
      <c r="F172" s="690"/>
      <c r="G172" s="840"/>
      <c r="H172" s="530"/>
      <c r="I172" s="841"/>
      <c r="J172" s="504">
        <f>+J163+J160+J157+J154+J151+J148+J145+J142+J139+J136+J133+J130+J127+J124</f>
        <v>214</v>
      </c>
      <c r="K172" s="504">
        <f>+K163+K160+K157+K154+K151+K148+K145+K142+K139+K136+K133+K130+K127+K124</f>
        <v>24</v>
      </c>
      <c r="L172" s="504">
        <f>+L163+L160+L157+L154+L151+L148+L145+L142+L139+L136+L133+L130+L127+L124</f>
        <v>195</v>
      </c>
      <c r="M172" s="504">
        <f>+M163+M160+M157+M154+M151+M148+M145+M142+M139+M136+M133+M130+M127+M124</f>
        <v>25</v>
      </c>
      <c r="N172" s="177">
        <f>(AW172)/AL172</f>
        <v>10.986130330123725</v>
      </c>
      <c r="O172" s="505"/>
      <c r="P172" s="179">
        <f>AN172/AL172</f>
        <v>8.3664637864446192</v>
      </c>
      <c r="Q172" s="506">
        <f>+Q169+Q166+Q163+Q160+Q157+Q154+Q151+Q148+Q145+Q142+Q139+Q136+Q133+Q130+Q127+Q124</f>
        <v>220</v>
      </c>
      <c r="R172" s="506">
        <f t="shared" ref="R172:AB173" si="183">+R169+R166+R163+R160+R157+R154+R151+R148+R145+R142+R139+R136+R133+R130+R127+R124</f>
        <v>197</v>
      </c>
      <c r="S172" s="506">
        <f t="shared" si="183"/>
        <v>170</v>
      </c>
      <c r="T172" s="506">
        <f t="shared" si="183"/>
        <v>118</v>
      </c>
      <c r="U172" s="506">
        <f t="shared" si="183"/>
        <v>54</v>
      </c>
      <c r="V172" s="506">
        <f t="shared" si="183"/>
        <v>54</v>
      </c>
      <c r="W172" s="506">
        <f t="shared" si="183"/>
        <v>0</v>
      </c>
      <c r="X172" s="506">
        <f t="shared" si="183"/>
        <v>0</v>
      </c>
      <c r="Y172" s="506">
        <f t="shared" si="183"/>
        <v>0</v>
      </c>
      <c r="Z172" s="506">
        <f t="shared" si="183"/>
        <v>0</v>
      </c>
      <c r="AA172" s="506">
        <f t="shared" si="183"/>
        <v>0</v>
      </c>
      <c r="AB172" s="506">
        <f t="shared" si="183"/>
        <v>0</v>
      </c>
      <c r="AC172" s="842">
        <f>SUM(AC124:AC162)</f>
        <v>2319.5</v>
      </c>
      <c r="AD172" s="843">
        <f>SUM(AD124:AD162)</f>
        <v>2319.5</v>
      </c>
      <c r="AE172" s="843">
        <f>SUM(AE124:AE162)</f>
        <v>2319.5</v>
      </c>
      <c r="AF172" s="843">
        <f>SUM(AF124:AF162)</f>
        <v>2319.5</v>
      </c>
      <c r="AG172" s="844">
        <f>AJ172/AM172</f>
        <v>6.5357252109956612</v>
      </c>
      <c r="AH172" s="844"/>
      <c r="AI172" s="844"/>
      <c r="AJ172" s="845">
        <f>SUM(AJ124:AJ161)</f>
        <v>102926.99999999999</v>
      </c>
      <c r="AK172" s="513">
        <f>AJ172/(AE172*60)</f>
        <v>0.73957749514981663</v>
      </c>
      <c r="AL172" s="846">
        <f>AM172/I173</f>
        <v>1493.7015588650122</v>
      </c>
      <c r="AM172" s="847">
        <f>SUM(AM124:AM162)</f>
        <v>15748.367117215435</v>
      </c>
      <c r="AN172" s="543">
        <f>SUM(AN124:AN162)</f>
        <v>12497</v>
      </c>
      <c r="AO172" s="512">
        <f>+AP172/'[1]Monthly Summary'!A39</f>
        <v>0</v>
      </c>
      <c r="AP172" s="512">
        <f>SUM(AP124:AP171)</f>
        <v>0</v>
      </c>
      <c r="AQ172" s="848">
        <f>SUM(AQ124:AQ171)</f>
        <v>1358.9023333333334</v>
      </c>
      <c r="AR172" s="848">
        <f>SUM(AR124:AR162)</f>
        <v>1358.9023333333334</v>
      </c>
      <c r="AS172" s="849">
        <f>AN172/AM172</f>
        <v>0.79354258806545208</v>
      </c>
      <c r="AT172" s="850">
        <f>AQ172/AE172</f>
        <v>0.5858600273047353</v>
      </c>
      <c r="AU172" s="513">
        <f>AQ172/AE172</f>
        <v>0.5858600273047353</v>
      </c>
      <c r="AV172" s="520" t="s">
        <v>166</v>
      </c>
      <c r="AW172" s="851">
        <f>SUM(AW124:AW158)</f>
        <v>16410</v>
      </c>
      <c r="AX172" s="521"/>
      <c r="AY172" s="521"/>
      <c r="AZ172" s="521"/>
      <c r="BA172" s="513"/>
      <c r="BB172" s="513"/>
      <c r="BC172" s="513"/>
      <c r="BD172" s="513"/>
      <c r="BE172" s="513"/>
      <c r="BF172" s="520"/>
      <c r="BG172" s="521"/>
      <c r="BH172" s="521"/>
      <c r="BI172" s="521"/>
      <c r="BJ172" s="521"/>
      <c r="BK172" s="524"/>
      <c r="BL172" s="525"/>
      <c r="BM172" s="526">
        <f>SUBTOTAL(9,BM124:BM171)</f>
        <v>54</v>
      </c>
      <c r="BN172" s="852">
        <v>11.51</v>
      </c>
      <c r="BO172" s="853"/>
      <c r="BP172" s="854"/>
      <c r="BQ172" s="213"/>
      <c r="BR172" s="213"/>
      <c r="BS172" s="213"/>
      <c r="BT172" s="212" t="str">
        <f>B172</f>
        <v>Total</v>
      </c>
      <c r="BU172" s="855"/>
      <c r="BV172" s="856"/>
      <c r="BW172" s="857"/>
      <c r="BX172" s="668"/>
      <c r="BY172" s="858"/>
      <c r="BZ172" s="668"/>
      <c r="CA172" s="668"/>
      <c r="CB172" s="668"/>
      <c r="CC172" s="668"/>
      <c r="CD172" s="668"/>
      <c r="CE172" s="668"/>
      <c r="CF172" s="668"/>
      <c r="CG172" s="668"/>
      <c r="CH172" s="668"/>
      <c r="CI172" s="668"/>
      <c r="CJ172" s="668"/>
      <c r="CK172" s="668"/>
      <c r="CL172" s="668"/>
      <c r="CM172" s="668"/>
      <c r="CN172" s="668"/>
      <c r="CO172" s="668"/>
      <c r="CP172" s="668"/>
      <c r="CQ172" s="668"/>
      <c r="CR172" s="668"/>
      <c r="CS172" s="668"/>
      <c r="CT172" s="668"/>
      <c r="CU172" s="668"/>
      <c r="CV172" s="668"/>
      <c r="CW172" s="668"/>
      <c r="CX172" s="668"/>
      <c r="CY172" s="668"/>
      <c r="CZ172" s="668"/>
      <c r="DA172" s="668"/>
      <c r="DB172" s="668"/>
      <c r="DC172" s="668"/>
      <c r="DD172" s="668"/>
      <c r="DE172" s="668"/>
      <c r="DF172" s="668"/>
      <c r="DG172" s="668"/>
      <c r="DH172" s="668"/>
      <c r="DI172" s="668"/>
      <c r="DJ172" s="668"/>
      <c r="DK172" s="668"/>
      <c r="DL172" s="668"/>
      <c r="DM172" s="668"/>
      <c r="DN172" s="668"/>
      <c r="DO172" s="668"/>
      <c r="DP172" s="668"/>
      <c r="DQ172" s="668"/>
      <c r="DR172" s="668"/>
      <c r="DS172" s="668"/>
      <c r="DT172" s="668"/>
      <c r="DU172" s="668"/>
      <c r="DV172" s="668"/>
      <c r="DW172" s="668"/>
      <c r="DX172" s="668"/>
      <c r="DY172" s="668"/>
      <c r="DZ172" s="668"/>
      <c r="EA172" s="668"/>
      <c r="EB172" s="668"/>
      <c r="EC172" s="670"/>
      <c r="ED172" s="670"/>
      <c r="EE172" s="671"/>
      <c r="EF172" s="223"/>
      <c r="EG172" s="223"/>
      <c r="EH172" s="223"/>
      <c r="EI172" s="222"/>
      <c r="EJ172" s="222"/>
      <c r="EK172" s="222"/>
      <c r="EL172" s="222"/>
      <c r="EM172" s="223"/>
      <c r="EN172" s="118"/>
      <c r="EO172" s="118"/>
      <c r="EP172" s="118"/>
      <c r="EQ172" s="223"/>
      <c r="ER172" s="670"/>
      <c r="ES172" s="670"/>
      <c r="ET172" s="670"/>
      <c r="EU172" s="670"/>
      <c r="EV172" s="670"/>
      <c r="EW172" s="670"/>
      <c r="EX172" s="670"/>
      <c r="EY172" s="670"/>
      <c r="EZ172" s="564"/>
    </row>
    <row r="173" spans="1:156" s="22" customFormat="1" ht="27.9" customHeight="1" x14ac:dyDescent="0.6">
      <c r="A173" s="859"/>
      <c r="B173" s="21"/>
      <c r="C173" s="21"/>
      <c r="D173" s="21"/>
      <c r="F173" s="860"/>
      <c r="G173" s="861"/>
      <c r="H173" s="862"/>
      <c r="I173" s="863">
        <f>AE172/L173</f>
        <v>10.543181818181818</v>
      </c>
      <c r="J173" s="864">
        <f>J172+K172</f>
        <v>238</v>
      </c>
      <c r="K173" s="536"/>
      <c r="L173" s="535">
        <f>L172+M172</f>
        <v>220</v>
      </c>
      <c r="M173" s="536"/>
      <c r="N173" s="865"/>
      <c r="O173" s="866"/>
      <c r="P173" s="865"/>
      <c r="Q173" s="867">
        <f>+Q170+Q167+Q164+Q161+Q158+Q155+Q152+Q149+Q146+Q143+Q140+Q137+Q134+Q131+Q128+Q125</f>
        <v>23</v>
      </c>
      <c r="R173" s="867">
        <f t="shared" si="183"/>
        <v>27</v>
      </c>
      <c r="S173" s="867">
        <f t="shared" si="183"/>
        <v>52</v>
      </c>
      <c r="T173" s="867">
        <f t="shared" si="183"/>
        <v>64</v>
      </c>
      <c r="U173" s="867">
        <f t="shared" si="183"/>
        <v>0</v>
      </c>
      <c r="V173" s="867">
        <f t="shared" si="183"/>
        <v>54</v>
      </c>
      <c r="W173" s="867">
        <f t="shared" si="183"/>
        <v>0</v>
      </c>
      <c r="X173" s="867">
        <f t="shared" si="183"/>
        <v>0</v>
      </c>
      <c r="Y173" s="867">
        <f t="shared" si="183"/>
        <v>0</v>
      </c>
      <c r="Z173" s="867">
        <f t="shared" si="183"/>
        <v>0</v>
      </c>
      <c r="AA173" s="867">
        <f t="shared" si="183"/>
        <v>0</v>
      </c>
      <c r="AB173" s="867">
        <f t="shared" si="183"/>
        <v>0</v>
      </c>
      <c r="AC173" s="868"/>
      <c r="AD173" s="869" t="s">
        <v>167</v>
      </c>
      <c r="AE173" s="870"/>
      <c r="AF173" s="871">
        <f>M200+M201</f>
        <v>235</v>
      </c>
      <c r="AG173" s="872" t="s">
        <v>168</v>
      </c>
      <c r="AH173" s="873"/>
      <c r="AI173" s="873"/>
      <c r="AJ173" s="874"/>
      <c r="AK173" s="875">
        <f>L173-AF173</f>
        <v>-15</v>
      </c>
      <c r="AL173" s="876"/>
      <c r="AM173" s="877"/>
      <c r="AN173" s="878"/>
      <c r="AO173" s="879"/>
      <c r="AP173" s="879"/>
      <c r="AQ173" s="880"/>
      <c r="AR173" s="878"/>
      <c r="AS173" s="881"/>
      <c r="AT173" s="882"/>
      <c r="AU173" s="881"/>
      <c r="AV173" s="883"/>
      <c r="AW173" s="884"/>
      <c r="AX173" s="885"/>
      <c r="AY173" s="885" t="s">
        <v>23</v>
      </c>
      <c r="AZ173" s="886"/>
      <c r="BA173" s="887"/>
      <c r="BB173" s="887"/>
      <c r="BC173" s="887"/>
      <c r="BD173" s="887"/>
      <c r="BE173" s="887"/>
      <c r="BF173" s="883"/>
      <c r="BG173" s="884"/>
      <c r="BH173" s="885"/>
      <c r="BI173" s="885"/>
      <c r="BJ173" s="886"/>
      <c r="BK173" s="558"/>
      <c r="BL173" s="886"/>
      <c r="BM173" s="886"/>
      <c r="BN173" s="888"/>
      <c r="BO173" s="562"/>
      <c r="BP173" s="562"/>
      <c r="BQ173" s="562"/>
      <c r="BR173" s="562"/>
      <c r="BS173" s="562"/>
      <c r="BT173" s="212" t="str">
        <f>A124</f>
        <v>Unit: 04(Mr.Bhabesh Sarker)</v>
      </c>
      <c r="BU173" s="855"/>
      <c r="BV173" s="856"/>
      <c r="BW173" s="857"/>
      <c r="BX173" s="668"/>
      <c r="BY173" s="858"/>
      <c r="BZ173" s="668"/>
      <c r="CA173" s="668"/>
      <c r="CB173" s="668"/>
      <c r="CC173" s="668"/>
      <c r="CD173" s="668"/>
      <c r="CE173" s="668"/>
      <c r="CF173" s="668"/>
      <c r="CG173" s="668"/>
      <c r="CH173" s="668"/>
      <c r="CI173" s="668"/>
      <c r="CJ173" s="668"/>
      <c r="CK173" s="668"/>
      <c r="CL173" s="668"/>
      <c r="CM173" s="668"/>
      <c r="CN173" s="668"/>
      <c r="CO173" s="668"/>
      <c r="CP173" s="668"/>
      <c r="CQ173" s="668"/>
      <c r="CR173" s="668"/>
      <c r="CS173" s="668"/>
      <c r="CT173" s="668"/>
      <c r="CU173" s="668"/>
      <c r="CV173" s="668"/>
      <c r="CW173" s="668"/>
      <c r="CX173" s="668"/>
      <c r="CY173" s="668"/>
      <c r="CZ173" s="668"/>
      <c r="DA173" s="668"/>
      <c r="DB173" s="668"/>
      <c r="DC173" s="668"/>
      <c r="DD173" s="668"/>
      <c r="DE173" s="668"/>
      <c r="DF173" s="668"/>
      <c r="DG173" s="668"/>
      <c r="DH173" s="668"/>
      <c r="DI173" s="668"/>
      <c r="DJ173" s="668"/>
      <c r="DK173" s="668"/>
      <c r="DL173" s="668"/>
      <c r="DM173" s="668"/>
      <c r="DN173" s="668"/>
      <c r="DO173" s="668"/>
      <c r="DP173" s="668"/>
      <c r="DQ173" s="668"/>
      <c r="DR173" s="668"/>
      <c r="DS173" s="668"/>
      <c r="DT173" s="668"/>
      <c r="DU173" s="668"/>
      <c r="DV173" s="668"/>
      <c r="DW173" s="668"/>
      <c r="DX173" s="668"/>
      <c r="DY173" s="668"/>
      <c r="DZ173" s="668"/>
      <c r="EA173" s="668"/>
      <c r="EB173" s="668"/>
      <c r="EC173" s="670"/>
      <c r="ED173" s="670"/>
      <c r="EE173" s="889"/>
      <c r="EF173" s="223"/>
      <c r="EG173" s="223"/>
      <c r="EH173" s="223"/>
      <c r="EI173" s="222"/>
      <c r="EJ173" s="222"/>
      <c r="EK173" s="222"/>
      <c r="EL173" s="222"/>
      <c r="EM173" s="223"/>
      <c r="EN173" s="118"/>
      <c r="EO173" s="118"/>
      <c r="EP173" s="118"/>
      <c r="EQ173" s="223"/>
      <c r="ER173" s="670"/>
      <c r="ES173" s="670"/>
      <c r="ET173" s="670"/>
      <c r="EU173" s="670"/>
      <c r="EV173" s="670"/>
      <c r="EW173" s="670"/>
      <c r="EX173" s="670"/>
      <c r="EY173" s="670"/>
    </row>
    <row r="174" spans="1:156" s="920" customFormat="1" ht="27.9" customHeight="1" x14ac:dyDescent="0.6">
      <c r="A174" s="890"/>
      <c r="B174" s="891" t="s">
        <v>291</v>
      </c>
      <c r="C174" s="891"/>
      <c r="D174" s="891"/>
      <c r="E174" s="892"/>
      <c r="F174" s="893"/>
      <c r="G174" s="891"/>
      <c r="H174" s="891"/>
      <c r="I174" s="894">
        <f>+AC174/L175</f>
        <v>10.46227973568282</v>
      </c>
      <c r="J174" s="895">
        <f>J40+J78+J122+J172</f>
        <v>781</v>
      </c>
      <c r="K174" s="896">
        <f>K40+K78+K122+K172</f>
        <v>81</v>
      </c>
      <c r="L174" s="897">
        <f>(L40+L78+L122+L172)+L157</f>
        <v>818</v>
      </c>
      <c r="M174" s="898">
        <f>M40+M78+M122+M172</f>
        <v>90</v>
      </c>
      <c r="N174" s="899">
        <f>(AY174)/AL174</f>
        <v>0</v>
      </c>
      <c r="O174" s="900"/>
      <c r="P174" s="899">
        <f>AN174/AL174</f>
        <v>6.0516771953678807</v>
      </c>
      <c r="Q174" s="899"/>
      <c r="R174" s="899"/>
      <c r="S174" s="899"/>
      <c r="T174" s="899"/>
      <c r="U174" s="899"/>
      <c r="V174" s="899"/>
      <c r="W174" s="899"/>
      <c r="X174" s="899"/>
      <c r="Y174" s="899"/>
      <c r="Z174" s="899"/>
      <c r="AA174" s="899"/>
      <c r="AB174" s="899"/>
      <c r="AC174" s="901">
        <f>AC40+AC78+AC122+AC172</f>
        <v>9499.75</v>
      </c>
      <c r="AD174" s="695">
        <f>AD40+AD78+AD122+AD172</f>
        <v>9499.75</v>
      </c>
      <c r="AE174" s="695">
        <f>AE40+AE78+AE122+AE172</f>
        <v>9499.75</v>
      </c>
      <c r="AF174" s="695">
        <f>AF40+AF78+AF122+AF172</f>
        <v>9499.75</v>
      </c>
      <c r="AG174" s="902">
        <f>AJ174/AM174</f>
        <v>6.8860122558220462</v>
      </c>
      <c r="AH174" s="903"/>
      <c r="AI174" s="903"/>
      <c r="AJ174" s="904">
        <f>AJ40+AJ78+AJ122+AJ172</f>
        <v>440568</v>
      </c>
      <c r="AK174" s="905">
        <f>AJ174/(AE174*60)</f>
        <v>0.77294665649096028</v>
      </c>
      <c r="AL174" s="906">
        <f>AL40+AL78+AL122+AL172</f>
        <v>8331.5745986241382</v>
      </c>
      <c r="AM174" s="906">
        <f>AM40+AM78+AM122+AM172</f>
        <v>63980.13590921287</v>
      </c>
      <c r="AN174" s="906">
        <f>AN40+AN78+AN122+AN172</f>
        <v>50420</v>
      </c>
      <c r="AO174" s="906">
        <f>AO40+AO78+AO122+AO172+AO157</f>
        <v>0</v>
      </c>
      <c r="AP174" s="906">
        <f>AP40+AP78+AP122+AP172+AP157</f>
        <v>0</v>
      </c>
      <c r="AQ174" s="906">
        <f>AQ40+AQ78+AQ122+AQ172</f>
        <v>5693.1236666666664</v>
      </c>
      <c r="AR174" s="906">
        <f>AR40+AR78+AR122+AR172</f>
        <v>5693.1236666666664</v>
      </c>
      <c r="AS174" s="907">
        <f>AN174/AM174</f>
        <v>0.78805709433855287</v>
      </c>
      <c r="AT174" s="908">
        <f>AQ174/AF174</f>
        <v>0.59929194627928806</v>
      </c>
      <c r="AU174" s="907">
        <f>AQ174/AF174</f>
        <v>0.59929194627928806</v>
      </c>
      <c r="AV174" s="909" t="s">
        <v>166</v>
      </c>
      <c r="AW174" s="910">
        <f>AW40+AW78+AW122+AW172</f>
        <v>61089</v>
      </c>
      <c r="AX174" s="911">
        <f>AX40+AX78+AX122+AX172</f>
        <v>0</v>
      </c>
      <c r="AY174" s="912">
        <f>AY40+AY78+AY122+AY172</f>
        <v>0</v>
      </c>
      <c r="AZ174" s="911"/>
      <c r="BA174" s="905"/>
      <c r="BB174" s="905"/>
      <c r="BC174" s="905"/>
      <c r="BD174" s="905"/>
      <c r="BE174" s="905"/>
      <c r="BF174" s="909"/>
      <c r="BG174" s="910"/>
      <c r="BH174" s="911"/>
      <c r="BI174" s="912"/>
      <c r="BJ174" s="911"/>
      <c r="BK174" s="913"/>
      <c r="BL174" s="914"/>
      <c r="BM174" s="914">
        <f>BM40+BM78+BM122+BM172</f>
        <v>271</v>
      </c>
      <c r="BN174" s="915">
        <v>9.0399999999999991</v>
      </c>
      <c r="BO174" s="916"/>
      <c r="BP174" s="917"/>
      <c r="BQ174" s="855"/>
      <c r="BR174" s="918"/>
      <c r="BS174" s="918"/>
      <c r="BT174" s="212" t="str">
        <f>B174</f>
        <v>G-Total =&gt;&gt;</v>
      </c>
      <c r="BU174" s="855"/>
      <c r="BV174" s="856"/>
      <c r="BW174" s="857"/>
      <c r="BX174" s="668"/>
      <c r="BY174" s="858"/>
      <c r="BZ174" s="668"/>
      <c r="CA174" s="668"/>
      <c r="CB174" s="668"/>
      <c r="CC174" s="668"/>
      <c r="CD174" s="668"/>
      <c r="CE174" s="668"/>
      <c r="CF174" s="668"/>
      <c r="CG174" s="668"/>
      <c r="CH174" s="668"/>
      <c r="CI174" s="668"/>
      <c r="CJ174" s="668"/>
      <c r="CK174" s="668"/>
      <c r="CL174" s="668"/>
      <c r="CM174" s="668"/>
      <c r="CN174" s="668"/>
      <c r="CO174" s="668"/>
      <c r="CP174" s="668"/>
      <c r="CQ174" s="668"/>
      <c r="CR174" s="668"/>
      <c r="CS174" s="668"/>
      <c r="CT174" s="668"/>
      <c r="CU174" s="668"/>
      <c r="CV174" s="668"/>
      <c r="CW174" s="668"/>
      <c r="CX174" s="668"/>
      <c r="CY174" s="668"/>
      <c r="CZ174" s="668"/>
      <c r="DA174" s="668"/>
      <c r="DB174" s="668"/>
      <c r="DC174" s="668"/>
      <c r="DD174" s="668"/>
      <c r="DE174" s="668"/>
      <c r="DF174" s="668"/>
      <c r="DG174" s="668"/>
      <c r="DH174" s="668"/>
      <c r="DI174" s="668"/>
      <c r="DJ174" s="668"/>
      <c r="DK174" s="668"/>
      <c r="DL174" s="668"/>
      <c r="DM174" s="668"/>
      <c r="DN174" s="668"/>
      <c r="DO174" s="668"/>
      <c r="DP174" s="668"/>
      <c r="DQ174" s="668"/>
      <c r="DR174" s="668"/>
      <c r="DS174" s="668"/>
      <c r="DT174" s="668"/>
      <c r="DU174" s="668"/>
      <c r="DV174" s="668"/>
      <c r="DW174" s="668"/>
      <c r="DX174" s="668"/>
      <c r="DY174" s="668"/>
      <c r="DZ174" s="668"/>
      <c r="EA174" s="668"/>
      <c r="EB174" s="668"/>
      <c r="EC174" s="670"/>
      <c r="ED174" s="670"/>
      <c r="EE174" s="919"/>
      <c r="EF174" s="670"/>
      <c r="EG174" s="670"/>
      <c r="EH174" s="670"/>
      <c r="EI174" s="668"/>
      <c r="EJ174" s="668"/>
      <c r="EK174" s="668"/>
      <c r="EL174" s="668"/>
      <c r="EM174" s="670"/>
      <c r="EN174" s="118"/>
      <c r="EO174" s="118"/>
      <c r="EP174" s="118"/>
      <c r="EQ174" s="223"/>
      <c r="ER174" s="670"/>
      <c r="ES174" s="670"/>
      <c r="ET174" s="670"/>
      <c r="EU174" s="670"/>
      <c r="EV174" s="670"/>
      <c r="EW174" s="670"/>
      <c r="EX174" s="670"/>
      <c r="EY174" s="670"/>
    </row>
    <row r="175" spans="1:156" s="921" customFormat="1" ht="33" customHeight="1" x14ac:dyDescent="0.6">
      <c r="B175" s="922"/>
      <c r="C175" s="922"/>
      <c r="D175" s="922"/>
      <c r="E175" s="922"/>
      <c r="F175" s="922"/>
      <c r="G175" s="922"/>
      <c r="H175" s="923"/>
      <c r="I175" s="924"/>
      <c r="J175" s="925"/>
      <c r="K175" s="925"/>
      <c r="L175" s="926">
        <f>+L174+M174</f>
        <v>908</v>
      </c>
      <c r="M175" s="927"/>
      <c r="N175" s="928"/>
      <c r="O175" s="929"/>
      <c r="P175" s="930"/>
      <c r="Q175" s="931"/>
      <c r="R175" s="931"/>
      <c r="S175" s="931"/>
      <c r="T175" s="931"/>
      <c r="U175" s="931"/>
      <c r="V175" s="931"/>
      <c r="W175" s="931"/>
      <c r="X175" s="931"/>
      <c r="Y175" s="931"/>
      <c r="Z175" s="931"/>
      <c r="AA175" s="931"/>
      <c r="AB175" s="931"/>
      <c r="AC175" s="932"/>
      <c r="AD175" s="933"/>
      <c r="AE175" s="934"/>
      <c r="AF175" s="935">
        <f>AR174*60</f>
        <v>341587.42</v>
      </c>
      <c r="AG175" s="936">
        <f>+EA49</f>
        <v>6.8860122558220462</v>
      </c>
      <c r="AH175" s="937"/>
      <c r="AI175" s="937"/>
      <c r="AJ175" s="938"/>
      <c r="AK175" s="939"/>
      <c r="AL175" s="940"/>
      <c r="AM175" s="941"/>
      <c r="AN175" s="942"/>
      <c r="AO175" s="943"/>
      <c r="AP175" s="943"/>
      <c r="AQ175" s="944"/>
      <c r="AR175" s="945"/>
      <c r="AS175" s="946"/>
      <c r="AT175" s="947"/>
      <c r="AU175" s="948"/>
      <c r="AV175" s="941"/>
      <c r="AW175" s="949"/>
      <c r="AX175" s="939"/>
      <c r="AY175" s="939"/>
      <c r="AZ175" s="950"/>
      <c r="BA175" s="951"/>
      <c r="BB175" s="951"/>
      <c r="BC175" s="951"/>
      <c r="BD175" s="951"/>
      <c r="BE175" s="951"/>
      <c r="BF175" s="952"/>
      <c r="BG175" s="156"/>
      <c r="BJ175" s="953"/>
      <c r="BK175" s="954"/>
      <c r="BL175" s="953"/>
      <c r="BM175" s="955"/>
      <c r="BN175" s="956"/>
      <c r="BT175" s="212">
        <f t="shared" ref="BT175:BT189" si="184">B175</f>
        <v>0</v>
      </c>
      <c r="BU175" s="957"/>
      <c r="BV175" s="957"/>
      <c r="BW175" s="958"/>
      <c r="BX175" s="957"/>
      <c r="BY175" s="957"/>
      <c r="BZ175" s="959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7"/>
      <c r="EB175" s="7"/>
      <c r="EC175" s="10"/>
      <c r="ED175" s="10"/>
      <c r="EE175" s="10"/>
      <c r="EI175" s="953"/>
      <c r="EJ175" s="953"/>
      <c r="EK175" s="953"/>
      <c r="EL175" s="953"/>
      <c r="EN175" s="10"/>
      <c r="EO175" s="10"/>
      <c r="EP175" s="10"/>
      <c r="EQ175" s="223"/>
      <c r="ER175" s="10"/>
      <c r="ES175" s="10"/>
      <c r="ET175" s="10"/>
      <c r="EU175" s="10"/>
      <c r="EV175" s="10"/>
      <c r="EW175" s="10"/>
      <c r="EX175" s="10"/>
    </row>
    <row r="176" spans="1:156" s="921" customFormat="1" ht="33.75" customHeight="1" x14ac:dyDescent="0.6">
      <c r="A176" s="960" t="s">
        <v>292</v>
      </c>
      <c r="B176" s="961"/>
      <c r="C176" s="962" t="s">
        <v>50</v>
      </c>
      <c r="D176" s="963" t="s">
        <v>51</v>
      </c>
      <c r="E176" s="964" t="s">
        <v>52</v>
      </c>
      <c r="F176" s="964" t="s">
        <v>53</v>
      </c>
      <c r="G176" s="964" t="s">
        <v>293</v>
      </c>
      <c r="H176" s="965" t="s">
        <v>47</v>
      </c>
      <c r="I176" s="966" t="s">
        <v>294</v>
      </c>
      <c r="J176" s="967" t="s">
        <v>94</v>
      </c>
      <c r="K176" s="968" t="s">
        <v>95</v>
      </c>
      <c r="L176" s="969" t="s">
        <v>94</v>
      </c>
      <c r="M176" s="969" t="s">
        <v>95</v>
      </c>
      <c r="N176" s="970" t="s">
        <v>59</v>
      </c>
      <c r="O176" s="971"/>
      <c r="P176" s="972" t="s">
        <v>60</v>
      </c>
      <c r="Q176" s="973"/>
      <c r="R176" s="973"/>
      <c r="S176" s="973"/>
      <c r="T176" s="973"/>
      <c r="U176" s="973"/>
      <c r="V176" s="973"/>
      <c r="W176" s="973"/>
      <c r="X176" s="973"/>
      <c r="Y176" s="973"/>
      <c r="Z176" s="973"/>
      <c r="AA176" s="973"/>
      <c r="AB176" s="973"/>
      <c r="AC176" s="974"/>
      <c r="AD176" s="975"/>
      <c r="AE176" s="976"/>
      <c r="AF176" s="977" t="s">
        <v>295</v>
      </c>
      <c r="AG176" s="978" t="s">
        <v>65</v>
      </c>
      <c r="AH176" s="979" t="s">
        <v>66</v>
      </c>
      <c r="AI176" s="980" t="s">
        <v>296</v>
      </c>
      <c r="AJ176" s="981" t="s">
        <v>297</v>
      </c>
      <c r="AK176" s="981" t="s">
        <v>298</v>
      </c>
      <c r="AL176" s="981" t="s">
        <v>299</v>
      </c>
      <c r="AM176" s="981" t="s">
        <v>71</v>
      </c>
      <c r="AN176" s="982" t="s">
        <v>300</v>
      </c>
      <c r="AO176" s="983"/>
      <c r="AP176" s="983"/>
      <c r="AQ176" s="983"/>
      <c r="AR176" s="984" t="s">
        <v>74</v>
      </c>
      <c r="AS176" s="985" t="s">
        <v>75</v>
      </c>
      <c r="AT176" s="986" t="s">
        <v>76</v>
      </c>
      <c r="AU176" s="987" t="s">
        <v>77</v>
      </c>
      <c r="AV176" s="988"/>
      <c r="AW176" s="989"/>
      <c r="AX176" s="990"/>
      <c r="AY176" s="990"/>
      <c r="AZ176" s="990"/>
      <c r="BA176" s="991"/>
      <c r="BB176" s="991"/>
      <c r="BC176" s="991"/>
      <c r="BD176" s="991"/>
      <c r="BE176" s="991"/>
      <c r="BF176" s="992"/>
      <c r="BG176" s="993"/>
      <c r="BH176" s="994"/>
      <c r="BI176" s="994"/>
      <c r="BJ176" s="994"/>
      <c r="BK176" s="990"/>
      <c r="BL176" s="990"/>
      <c r="BM176" s="965"/>
      <c r="BN176" s="965"/>
      <c r="BT176" s="212">
        <f t="shared" si="184"/>
        <v>0</v>
      </c>
      <c r="BU176" s="957"/>
      <c r="BV176" s="957"/>
      <c r="BW176" s="958"/>
      <c r="BX176" s="957"/>
      <c r="BY176" s="957"/>
      <c r="BZ176" s="959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7"/>
      <c r="EB176" s="7"/>
      <c r="EC176" s="10"/>
      <c r="ED176" s="10"/>
      <c r="EE176" s="10"/>
      <c r="EI176" s="953"/>
      <c r="EJ176" s="953"/>
      <c r="EK176" s="953"/>
      <c r="EL176" s="953"/>
      <c r="EN176" s="10"/>
      <c r="EO176" s="10"/>
      <c r="EP176" s="10"/>
      <c r="EQ176" s="223"/>
      <c r="ER176" s="10"/>
      <c r="ES176" s="10"/>
      <c r="ET176" s="10"/>
      <c r="EU176" s="10"/>
      <c r="EV176" s="10"/>
      <c r="EW176" s="10"/>
      <c r="EX176" s="10"/>
    </row>
    <row r="177" spans="1:154" s="921" customFormat="1" ht="24.9" customHeight="1" x14ac:dyDescent="0.6">
      <c r="A177" s="995"/>
      <c r="B177" s="996"/>
      <c r="C177" s="997" t="s">
        <v>116</v>
      </c>
      <c r="D177" s="998">
        <v>5100</v>
      </c>
      <c r="E177" s="999" t="s">
        <v>301</v>
      </c>
      <c r="F177" s="1000" t="s">
        <v>152</v>
      </c>
      <c r="G177" s="1000" t="s">
        <v>302</v>
      </c>
      <c r="H177" s="1001">
        <v>8</v>
      </c>
      <c r="I177" s="1002">
        <v>11</v>
      </c>
      <c r="J177" s="1000">
        <v>13</v>
      </c>
      <c r="K177" s="1000">
        <v>0</v>
      </c>
      <c r="L177" s="1000">
        <v>7</v>
      </c>
      <c r="M177" s="1000">
        <v>0</v>
      </c>
      <c r="N177" s="1000"/>
      <c r="O177" s="1000"/>
      <c r="P177" s="1000"/>
      <c r="Q177" s="1000"/>
      <c r="R177" s="1000"/>
      <c r="S177" s="1000"/>
      <c r="T177" s="1000"/>
      <c r="U177" s="1000"/>
      <c r="V177" s="1000"/>
      <c r="W177" s="1000"/>
      <c r="X177" s="1000"/>
      <c r="Y177" s="1000"/>
      <c r="Z177" s="1000"/>
      <c r="AA177" s="1000"/>
      <c r="AB177" s="1000"/>
      <c r="AC177" s="1000"/>
      <c r="AD177" s="1000"/>
      <c r="AE177" s="1000"/>
      <c r="AF177" s="1000">
        <f>(L177+M177)*I177</f>
        <v>77</v>
      </c>
      <c r="AG177" s="1000">
        <v>6.69</v>
      </c>
      <c r="AH177" s="1000">
        <v>0.41</v>
      </c>
      <c r="AI177" s="1000">
        <f t="shared" ref="AI177:AI185" si="185">+AH177*12</f>
        <v>4.92</v>
      </c>
      <c r="AJ177" s="1000"/>
      <c r="AK177" s="1000"/>
      <c r="AL177" s="1000">
        <f t="shared" ref="AL177" si="186">IF(E177="","",(AM177/I177))</f>
        <v>0</v>
      </c>
      <c r="AM177" s="1000"/>
      <c r="AN177" s="1000">
        <v>8</v>
      </c>
      <c r="AO177" s="1000"/>
      <c r="AP177" s="1000"/>
      <c r="AQ177" s="1000"/>
      <c r="AR177" s="1003">
        <f>(AN177*AG177)/60</f>
        <v>0.89200000000000002</v>
      </c>
      <c r="AS177" s="1000"/>
      <c r="AT177" s="1000"/>
      <c r="AU177" s="1004"/>
      <c r="AV177" s="1000"/>
      <c r="AW177" s="1000"/>
      <c r="AX177" s="1000"/>
      <c r="AY177" s="1000"/>
      <c r="AZ177" s="1000"/>
      <c r="BA177" s="1000"/>
      <c r="BB177" s="1000"/>
      <c r="BC177" s="1000"/>
      <c r="BD177" s="1000"/>
      <c r="BE177" s="1000"/>
      <c r="BF177" s="1000"/>
      <c r="BG177" s="1000"/>
      <c r="BH177" s="1000"/>
      <c r="BI177" s="1000"/>
      <c r="BJ177" s="1000"/>
      <c r="BK177" s="1000" t="s">
        <v>303</v>
      </c>
      <c r="BL177" s="1000"/>
      <c r="BM177" s="1000"/>
      <c r="BN177" s="1000"/>
      <c r="BT177" s="212">
        <f t="shared" si="184"/>
        <v>0</v>
      </c>
      <c r="BU177" s="957"/>
      <c r="BV177" s="957"/>
      <c r="BW177" s="958"/>
      <c r="BX177" s="957"/>
      <c r="BY177" s="957"/>
      <c r="BZ177" s="959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7"/>
      <c r="EB177" s="7"/>
      <c r="EC177" s="10"/>
      <c r="ED177" s="10"/>
      <c r="EE177" s="10"/>
      <c r="EI177" s="953"/>
      <c r="EJ177" s="953"/>
      <c r="EK177" s="953"/>
      <c r="EL177" s="953"/>
      <c r="EN177" s="10"/>
      <c r="EO177" s="10"/>
      <c r="EP177" s="10"/>
      <c r="EQ177" s="223"/>
      <c r="ER177" s="10"/>
      <c r="ES177" s="10"/>
      <c r="ET177" s="10"/>
      <c r="EU177" s="10"/>
      <c r="EV177" s="10"/>
      <c r="EW177" s="10"/>
      <c r="EX177" s="10"/>
    </row>
    <row r="178" spans="1:154" s="921" customFormat="1" ht="24.9" customHeight="1" x14ac:dyDescent="0.6">
      <c r="A178" s="995"/>
      <c r="B178" s="996"/>
      <c r="C178" s="997" t="s">
        <v>148</v>
      </c>
      <c r="D178" s="998">
        <v>5097</v>
      </c>
      <c r="E178" s="999" t="s">
        <v>304</v>
      </c>
      <c r="F178" s="1000" t="s">
        <v>152</v>
      </c>
      <c r="G178" s="1000" t="s">
        <v>305</v>
      </c>
      <c r="H178" s="1001">
        <v>8</v>
      </c>
      <c r="I178" s="1002">
        <v>11</v>
      </c>
      <c r="J178" s="1000">
        <v>13</v>
      </c>
      <c r="K178" s="1000">
        <v>0</v>
      </c>
      <c r="L178" s="1000">
        <v>7</v>
      </c>
      <c r="M178" s="1000">
        <v>0</v>
      </c>
      <c r="N178" s="1000"/>
      <c r="O178" s="1000"/>
      <c r="P178" s="1000"/>
      <c r="Q178" s="1000"/>
      <c r="R178" s="1000"/>
      <c r="S178" s="1000"/>
      <c r="T178" s="1000"/>
      <c r="U178" s="1000"/>
      <c r="V178" s="1000"/>
      <c r="W178" s="1000"/>
      <c r="X178" s="1000"/>
      <c r="Y178" s="1000"/>
      <c r="Z178" s="1000"/>
      <c r="AA178" s="1000"/>
      <c r="AB178" s="1000"/>
      <c r="AC178" s="1000"/>
      <c r="AD178" s="1000"/>
      <c r="AE178" s="1000"/>
      <c r="AF178" s="1000">
        <f t="shared" ref="AF178:AF185" si="187">(L178+M178)*I178</f>
        <v>77</v>
      </c>
      <c r="AG178" s="1000">
        <v>7.02</v>
      </c>
      <c r="AH178" s="1000">
        <v>0.43</v>
      </c>
      <c r="AI178" s="1000">
        <f t="shared" si="185"/>
        <v>5.16</v>
      </c>
      <c r="AJ178" s="1000"/>
      <c r="AK178" s="1000"/>
      <c r="AL178" s="1000"/>
      <c r="AM178" s="1000"/>
      <c r="AN178" s="1000">
        <v>10</v>
      </c>
      <c r="AO178" s="1000"/>
      <c r="AP178" s="1000"/>
      <c r="AQ178" s="1000"/>
      <c r="AR178" s="1003">
        <f t="shared" ref="AR178:AR185" si="188">(AN178*AG178)/60</f>
        <v>1.1699999999999997</v>
      </c>
      <c r="AS178" s="1000"/>
      <c r="AT178" s="1000"/>
      <c r="AU178" s="1004"/>
      <c r="AV178" s="1000"/>
      <c r="AW178" s="1000"/>
      <c r="AX178" s="1000"/>
      <c r="AY178" s="1000"/>
      <c r="AZ178" s="1000"/>
      <c r="BA178" s="1000"/>
      <c r="BB178" s="1000"/>
      <c r="BC178" s="1000"/>
      <c r="BD178" s="1000"/>
      <c r="BE178" s="1000"/>
      <c r="BF178" s="1000"/>
      <c r="BG178" s="1000"/>
      <c r="BH178" s="1000"/>
      <c r="BI178" s="1000"/>
      <c r="BJ178" s="1000"/>
      <c r="BK178" s="1000" t="s">
        <v>303</v>
      </c>
      <c r="BL178" s="1000"/>
      <c r="BM178" s="1000"/>
      <c r="BN178" s="1000"/>
      <c r="BT178" s="212">
        <f t="shared" si="184"/>
        <v>0</v>
      </c>
      <c r="BU178" s="957"/>
      <c r="BV178" s="957"/>
      <c r="BW178" s="958"/>
      <c r="BX178" s="957"/>
      <c r="BY178" s="957"/>
      <c r="BZ178" s="959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7"/>
      <c r="EB178" s="7"/>
      <c r="EC178" s="10"/>
      <c r="ED178" s="10"/>
      <c r="EE178" s="10"/>
      <c r="EI178" s="953"/>
      <c r="EJ178" s="953"/>
      <c r="EK178" s="953"/>
      <c r="EL178" s="953"/>
      <c r="EN178" s="10"/>
      <c r="EO178" s="10"/>
      <c r="EP178" s="10"/>
      <c r="EQ178" s="223"/>
      <c r="ER178" s="10"/>
      <c r="ES178" s="10"/>
      <c r="ET178" s="10"/>
      <c r="EU178" s="10"/>
      <c r="EV178" s="10"/>
      <c r="EW178" s="10"/>
      <c r="EX178" s="10"/>
    </row>
    <row r="179" spans="1:154" s="921" customFormat="1" ht="24.9" customHeight="1" x14ac:dyDescent="0.6">
      <c r="A179" s="995"/>
      <c r="B179" s="996"/>
      <c r="C179" s="997" t="s">
        <v>148</v>
      </c>
      <c r="D179" s="998">
        <v>5097</v>
      </c>
      <c r="E179" s="999" t="s">
        <v>304</v>
      </c>
      <c r="F179" s="1000" t="s">
        <v>152</v>
      </c>
      <c r="G179" s="1000" t="s">
        <v>306</v>
      </c>
      <c r="H179" s="1001">
        <v>8</v>
      </c>
      <c r="I179" s="1002">
        <v>11</v>
      </c>
      <c r="J179" s="1000">
        <v>13</v>
      </c>
      <c r="K179" s="1000">
        <v>0</v>
      </c>
      <c r="L179" s="1000">
        <v>7</v>
      </c>
      <c r="M179" s="1000">
        <v>0</v>
      </c>
      <c r="N179" s="1000"/>
      <c r="O179" s="1000"/>
      <c r="P179" s="1000"/>
      <c r="Q179" s="1000"/>
      <c r="R179" s="1000"/>
      <c r="S179" s="1000"/>
      <c r="T179" s="1000"/>
      <c r="U179" s="1000"/>
      <c r="V179" s="1000"/>
      <c r="W179" s="1000"/>
      <c r="X179" s="1000"/>
      <c r="Y179" s="1000"/>
      <c r="Z179" s="1000"/>
      <c r="AA179" s="1000"/>
      <c r="AB179" s="1000"/>
      <c r="AC179" s="1000"/>
      <c r="AD179" s="1000"/>
      <c r="AE179" s="1000"/>
      <c r="AF179" s="1000">
        <f t="shared" si="187"/>
        <v>77</v>
      </c>
      <c r="AG179" s="1000">
        <v>7.02</v>
      </c>
      <c r="AH179" s="1000">
        <v>0.43</v>
      </c>
      <c r="AI179" s="1000">
        <f t="shared" si="185"/>
        <v>5.16</v>
      </c>
      <c r="AJ179" s="1000"/>
      <c r="AK179" s="1000"/>
      <c r="AL179" s="1000"/>
      <c r="AM179" s="1000"/>
      <c r="AN179" s="1000">
        <v>10</v>
      </c>
      <c r="AO179" s="1000"/>
      <c r="AP179" s="1000"/>
      <c r="AQ179" s="1000"/>
      <c r="AR179" s="1003">
        <f t="shared" si="188"/>
        <v>1.1699999999999997</v>
      </c>
      <c r="AS179" s="1000"/>
      <c r="AT179" s="1000"/>
      <c r="AU179" s="1004"/>
      <c r="AV179" s="1000"/>
      <c r="AW179" s="1000"/>
      <c r="AX179" s="1000"/>
      <c r="AY179" s="1000"/>
      <c r="AZ179" s="1000"/>
      <c r="BA179" s="1000"/>
      <c r="BB179" s="1000"/>
      <c r="BC179" s="1000"/>
      <c r="BD179" s="1000"/>
      <c r="BE179" s="1000"/>
      <c r="BF179" s="1000"/>
      <c r="BG179" s="1000"/>
      <c r="BH179" s="1000"/>
      <c r="BI179" s="1000"/>
      <c r="BJ179" s="1000"/>
      <c r="BK179" s="1000" t="s">
        <v>303</v>
      </c>
      <c r="BL179" s="1000"/>
      <c r="BM179" s="1000"/>
      <c r="BN179" s="1000"/>
      <c r="BT179" s="212">
        <f t="shared" si="184"/>
        <v>0</v>
      </c>
      <c r="BU179" s="957"/>
      <c r="BV179" s="957"/>
      <c r="BW179" s="958"/>
      <c r="BX179" s="957"/>
      <c r="BY179" s="957"/>
      <c r="BZ179" s="959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7"/>
      <c r="EB179" s="7"/>
      <c r="EC179" s="10"/>
      <c r="ED179" s="10"/>
      <c r="EE179" s="10"/>
      <c r="EI179" s="953"/>
      <c r="EJ179" s="953"/>
      <c r="EK179" s="953"/>
      <c r="EL179" s="953"/>
      <c r="EN179" s="10"/>
      <c r="EO179" s="10"/>
      <c r="EP179" s="10"/>
      <c r="EQ179" s="223"/>
      <c r="ER179" s="10"/>
      <c r="ES179" s="10"/>
      <c r="ET179" s="10"/>
      <c r="EU179" s="10"/>
      <c r="EV179" s="10"/>
      <c r="EW179" s="10"/>
      <c r="EX179" s="10"/>
    </row>
    <row r="180" spans="1:154" s="921" customFormat="1" ht="24.9" customHeight="1" x14ac:dyDescent="0.6">
      <c r="A180" s="995"/>
      <c r="B180" s="996"/>
      <c r="C180" s="997" t="s">
        <v>116</v>
      </c>
      <c r="D180" s="998">
        <v>5084</v>
      </c>
      <c r="E180" s="999" t="s">
        <v>259</v>
      </c>
      <c r="F180" s="1000" t="s">
        <v>152</v>
      </c>
      <c r="G180" s="1000" t="s">
        <v>307</v>
      </c>
      <c r="H180" s="1001">
        <v>8</v>
      </c>
      <c r="I180" s="1002">
        <v>11</v>
      </c>
      <c r="J180" s="1000">
        <v>13</v>
      </c>
      <c r="K180" s="1000">
        <v>0</v>
      </c>
      <c r="L180" s="1000">
        <v>7</v>
      </c>
      <c r="M180" s="1000">
        <v>0</v>
      </c>
      <c r="N180" s="1000"/>
      <c r="O180" s="1000"/>
      <c r="P180" s="1000"/>
      <c r="Q180" s="1000"/>
      <c r="R180" s="1000"/>
      <c r="S180" s="1000"/>
      <c r="T180" s="1000"/>
      <c r="U180" s="1000"/>
      <c r="V180" s="1000"/>
      <c r="W180" s="1000"/>
      <c r="X180" s="1000"/>
      <c r="Y180" s="1000"/>
      <c r="Z180" s="1000"/>
      <c r="AA180" s="1000"/>
      <c r="AB180" s="1000"/>
      <c r="AC180" s="1000"/>
      <c r="AD180" s="1000"/>
      <c r="AE180" s="1000"/>
      <c r="AF180" s="1000">
        <f t="shared" si="187"/>
        <v>77</v>
      </c>
      <c r="AG180" s="1005">
        <v>4.5999999999999996</v>
      </c>
      <c r="AH180" s="1000">
        <v>0.33</v>
      </c>
      <c r="AI180" s="1000">
        <f t="shared" si="185"/>
        <v>3.96</v>
      </c>
      <c r="AJ180" s="1000"/>
      <c r="AK180" s="1000"/>
      <c r="AL180" s="1000"/>
      <c r="AM180" s="1000"/>
      <c r="AN180" s="1000">
        <v>14</v>
      </c>
      <c r="AO180" s="1000"/>
      <c r="AP180" s="1000"/>
      <c r="AQ180" s="1000"/>
      <c r="AR180" s="1003">
        <f t="shared" si="188"/>
        <v>1.0733333333333333</v>
      </c>
      <c r="AS180" s="1000"/>
      <c r="AT180" s="1000"/>
      <c r="AU180" s="1004"/>
      <c r="AV180" s="1000"/>
      <c r="AW180" s="1000"/>
      <c r="AX180" s="1000"/>
      <c r="AY180" s="1000"/>
      <c r="AZ180" s="1000"/>
      <c r="BA180" s="1000"/>
      <c r="BB180" s="1000"/>
      <c r="BC180" s="1000"/>
      <c r="BD180" s="1000"/>
      <c r="BE180" s="1000"/>
      <c r="BF180" s="1000"/>
      <c r="BG180" s="1000"/>
      <c r="BH180" s="1000"/>
      <c r="BI180" s="1000"/>
      <c r="BJ180" s="1000"/>
      <c r="BK180" s="1000" t="s">
        <v>303</v>
      </c>
      <c r="BL180" s="1000"/>
      <c r="BM180" s="1000"/>
      <c r="BN180" s="1000"/>
      <c r="BT180" s="212">
        <f t="shared" si="184"/>
        <v>0</v>
      </c>
      <c r="BU180" s="957"/>
      <c r="BV180" s="957"/>
      <c r="BW180" s="958"/>
      <c r="BX180" s="957"/>
      <c r="BY180" s="957"/>
      <c r="BZ180" s="959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7"/>
      <c r="EB180" s="7"/>
      <c r="EC180" s="10"/>
      <c r="ED180" s="10"/>
      <c r="EE180" s="10"/>
      <c r="EI180" s="953"/>
      <c r="EJ180" s="953"/>
      <c r="EK180" s="953"/>
      <c r="EL180" s="953"/>
      <c r="EN180" s="10"/>
      <c r="EO180" s="10"/>
      <c r="EP180" s="10"/>
      <c r="EQ180" s="223"/>
      <c r="ER180" s="10"/>
      <c r="ES180" s="10"/>
      <c r="ET180" s="10"/>
      <c r="EU180" s="10"/>
      <c r="EV180" s="10"/>
      <c r="EW180" s="10"/>
      <c r="EX180" s="10"/>
    </row>
    <row r="181" spans="1:154" s="921" customFormat="1" ht="24.9" customHeight="1" x14ac:dyDescent="0.6">
      <c r="A181" s="995"/>
      <c r="B181" s="996"/>
      <c r="C181" s="997"/>
      <c r="D181" s="998"/>
      <c r="E181" s="999"/>
      <c r="F181" s="1000"/>
      <c r="G181" s="1000"/>
      <c r="H181" s="1001">
        <v>8</v>
      </c>
      <c r="I181" s="1002"/>
      <c r="J181" s="1000"/>
      <c r="K181" s="1000"/>
      <c r="L181" s="1000"/>
      <c r="M181" s="1000"/>
      <c r="N181" s="1000"/>
      <c r="O181" s="1000"/>
      <c r="P181" s="1000"/>
      <c r="Q181" s="1000"/>
      <c r="R181" s="1000"/>
      <c r="S181" s="1000"/>
      <c r="T181" s="1000"/>
      <c r="U181" s="1000"/>
      <c r="V181" s="1000"/>
      <c r="W181" s="1000"/>
      <c r="X181" s="1000"/>
      <c r="Y181" s="1000"/>
      <c r="Z181" s="1000"/>
      <c r="AA181" s="1000"/>
      <c r="AB181" s="1000"/>
      <c r="AC181" s="1000"/>
      <c r="AD181" s="1000"/>
      <c r="AE181" s="1000"/>
      <c r="AF181" s="1000">
        <f t="shared" si="187"/>
        <v>0</v>
      </c>
      <c r="AG181" s="1000"/>
      <c r="AH181" s="1000"/>
      <c r="AI181" s="1000">
        <f t="shared" si="185"/>
        <v>0</v>
      </c>
      <c r="AJ181" s="1000"/>
      <c r="AK181" s="1000"/>
      <c r="AL181" s="1000"/>
      <c r="AM181" s="1000"/>
      <c r="AN181" s="1000"/>
      <c r="AO181" s="1000"/>
      <c r="AP181" s="1000"/>
      <c r="AQ181" s="1000"/>
      <c r="AR181" s="1003">
        <f t="shared" si="188"/>
        <v>0</v>
      </c>
      <c r="AS181" s="1000"/>
      <c r="AT181" s="1000"/>
      <c r="AU181" s="1004"/>
      <c r="AV181" s="1000"/>
      <c r="AW181" s="1000"/>
      <c r="AX181" s="1000"/>
      <c r="AY181" s="1000"/>
      <c r="AZ181" s="1000"/>
      <c r="BA181" s="1000"/>
      <c r="BB181" s="1000"/>
      <c r="BC181" s="1000"/>
      <c r="BD181" s="1000"/>
      <c r="BE181" s="1000"/>
      <c r="BF181" s="1000"/>
      <c r="BG181" s="1000"/>
      <c r="BH181" s="1000"/>
      <c r="BI181" s="1000"/>
      <c r="BJ181" s="1000"/>
      <c r="BK181" s="1000"/>
      <c r="BL181" s="1000"/>
      <c r="BM181" s="1000"/>
      <c r="BN181" s="1000"/>
      <c r="BT181" s="212">
        <f>B183</f>
        <v>0</v>
      </c>
      <c r="BU181" s="957"/>
      <c r="BV181" s="957"/>
      <c r="BW181" s="958"/>
      <c r="BX181" s="957"/>
      <c r="BY181" s="957"/>
      <c r="BZ181" s="959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7"/>
      <c r="EB181" s="7"/>
      <c r="EC181" s="10"/>
      <c r="ED181" s="10"/>
      <c r="EE181" s="10"/>
      <c r="EI181" s="953"/>
      <c r="EJ181" s="953"/>
      <c r="EK181" s="953"/>
      <c r="EL181" s="953"/>
      <c r="EN181" s="10"/>
      <c r="EO181" s="10"/>
      <c r="EP181" s="10"/>
      <c r="EQ181" s="223"/>
      <c r="ER181" s="10"/>
      <c r="ES181" s="10"/>
      <c r="ET181" s="10"/>
      <c r="EU181" s="10"/>
      <c r="EV181" s="10"/>
      <c r="EW181" s="10"/>
      <c r="EX181" s="10"/>
    </row>
    <row r="182" spans="1:154" s="921" customFormat="1" ht="24.9" customHeight="1" x14ac:dyDescent="0.6">
      <c r="A182" s="1006"/>
      <c r="B182" s="1007"/>
      <c r="C182" s="997"/>
      <c r="D182" s="1008"/>
      <c r="E182" s="999"/>
      <c r="F182" s="1000"/>
      <c r="G182" s="1000"/>
      <c r="H182" s="1001">
        <v>8</v>
      </c>
      <c r="I182" s="1002"/>
      <c r="J182" s="1000"/>
      <c r="K182" s="1000"/>
      <c r="L182" s="1000"/>
      <c r="M182" s="1000"/>
      <c r="N182" s="1000"/>
      <c r="O182" s="1000"/>
      <c r="P182" s="1000"/>
      <c r="Q182" s="1000"/>
      <c r="R182" s="1000"/>
      <c r="S182" s="1000"/>
      <c r="T182" s="1000"/>
      <c r="U182" s="1000"/>
      <c r="V182" s="1000"/>
      <c r="W182" s="1000"/>
      <c r="X182" s="1000"/>
      <c r="Y182" s="1000"/>
      <c r="Z182" s="1000"/>
      <c r="AA182" s="1000"/>
      <c r="AB182" s="1000"/>
      <c r="AC182" s="1000"/>
      <c r="AD182" s="1000"/>
      <c r="AE182" s="1000"/>
      <c r="AF182" s="1000">
        <f t="shared" si="187"/>
        <v>0</v>
      </c>
      <c r="AG182" s="1009"/>
      <c r="AH182" s="1000"/>
      <c r="AI182" s="1000">
        <f t="shared" si="185"/>
        <v>0</v>
      </c>
      <c r="AJ182" s="999"/>
      <c r="AK182" s="1000"/>
      <c r="AL182" s="1000"/>
      <c r="AM182" s="999"/>
      <c r="AN182" s="999"/>
      <c r="AO182" s="1000"/>
      <c r="AP182" s="1000"/>
      <c r="AQ182" s="1000"/>
      <c r="AR182" s="1003">
        <f t="shared" si="188"/>
        <v>0</v>
      </c>
      <c r="AS182" s="1000"/>
      <c r="AT182" s="1000"/>
      <c r="AU182" s="1004"/>
      <c r="AV182" s="1000"/>
      <c r="AW182" s="1009"/>
      <c r="AX182" s="1000"/>
      <c r="AY182" s="999"/>
      <c r="AZ182" s="1000"/>
      <c r="BA182" s="1000"/>
      <c r="BB182" s="1000"/>
      <c r="BC182" s="1000"/>
      <c r="BD182" s="1000"/>
      <c r="BE182" s="1000"/>
      <c r="BF182" s="1000"/>
      <c r="BG182" s="1000"/>
      <c r="BH182" s="1000"/>
      <c r="BI182" s="1000"/>
      <c r="BJ182" s="1000"/>
      <c r="BK182" s="1000"/>
      <c r="BL182" s="1009"/>
      <c r="BM182" s="1000"/>
      <c r="BN182" s="999"/>
      <c r="BT182" s="212">
        <f>B184</f>
        <v>0</v>
      </c>
      <c r="BU182" s="957"/>
      <c r="BV182" s="957"/>
      <c r="BW182" s="958"/>
      <c r="BX182" s="957"/>
      <c r="BY182" s="957"/>
      <c r="BZ182" s="959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7"/>
      <c r="EB182" s="7"/>
      <c r="EC182" s="10"/>
      <c r="ED182" s="10"/>
      <c r="EE182" s="10"/>
      <c r="EI182" s="953"/>
      <c r="EJ182" s="953"/>
      <c r="EK182" s="953"/>
      <c r="EL182" s="953"/>
      <c r="EN182" s="10"/>
      <c r="EO182" s="10"/>
      <c r="EP182" s="10"/>
      <c r="EQ182" s="223"/>
      <c r="ER182" s="10"/>
      <c r="ES182" s="10"/>
      <c r="ET182" s="10"/>
      <c r="EU182" s="10"/>
      <c r="EV182" s="10"/>
      <c r="EW182" s="10"/>
      <c r="EX182" s="10"/>
    </row>
    <row r="183" spans="1:154" s="1030" customFormat="1" ht="24.9" customHeight="1" outlineLevel="1" x14ac:dyDescent="0.6">
      <c r="A183" s="1010" t="s">
        <v>308</v>
      </c>
      <c r="B183" s="1011"/>
      <c r="C183" s="997"/>
      <c r="D183" s="1012"/>
      <c r="E183" s="999"/>
      <c r="F183" s="1000"/>
      <c r="G183" s="1000"/>
      <c r="H183" s="1001">
        <v>8</v>
      </c>
      <c r="I183" s="1002"/>
      <c r="J183" s="1000"/>
      <c r="K183" s="1000"/>
      <c r="L183" s="1000"/>
      <c r="M183" s="1000"/>
      <c r="N183" s="1000"/>
      <c r="O183" s="1000"/>
      <c r="P183" s="1000"/>
      <c r="Q183" s="1000"/>
      <c r="R183" s="1000"/>
      <c r="S183" s="1000"/>
      <c r="T183" s="1000"/>
      <c r="U183" s="1000"/>
      <c r="V183" s="1000"/>
      <c r="W183" s="1000"/>
      <c r="X183" s="1000"/>
      <c r="Y183" s="1000"/>
      <c r="Z183" s="1000"/>
      <c r="AA183" s="1000"/>
      <c r="AB183" s="1000"/>
      <c r="AC183" s="1000"/>
      <c r="AD183" s="1000"/>
      <c r="AE183" s="1000"/>
      <c r="AF183" s="1000">
        <f t="shared" si="187"/>
        <v>0</v>
      </c>
      <c r="AG183" s="1009"/>
      <c r="AH183" s="1000"/>
      <c r="AI183" s="1000">
        <f t="shared" si="185"/>
        <v>0</v>
      </c>
      <c r="AJ183" s="1013"/>
      <c r="AK183" s="1014"/>
      <c r="AL183" s="1014"/>
      <c r="AM183" s="1015"/>
      <c r="AN183" s="999"/>
      <c r="AO183" s="1000"/>
      <c r="AP183" s="1000"/>
      <c r="AQ183" s="1000"/>
      <c r="AR183" s="1003">
        <f t="shared" si="188"/>
        <v>0</v>
      </c>
      <c r="AS183" s="1016"/>
      <c r="AT183" s="1017"/>
      <c r="AU183" s="1004"/>
      <c r="AV183" s="1018"/>
      <c r="AW183" s="1019"/>
      <c r="AX183" s="1020"/>
      <c r="AY183" s="1021"/>
      <c r="AZ183" s="1022"/>
      <c r="BA183" s="1023"/>
      <c r="BB183" s="1023"/>
      <c r="BC183" s="1023"/>
      <c r="BD183" s="1023"/>
      <c r="BE183" s="1023"/>
      <c r="BF183" s="1024"/>
      <c r="BG183" s="1025"/>
      <c r="BH183" s="1025"/>
      <c r="BI183" s="1026"/>
      <c r="BJ183" s="1027"/>
      <c r="BK183" s="1000"/>
      <c r="BL183" s="1028"/>
      <c r="BM183" s="1029"/>
      <c r="BN183" s="1028"/>
      <c r="BT183" s="212" t="e">
        <f>#REF!</f>
        <v>#REF!</v>
      </c>
      <c r="BU183" s="29"/>
      <c r="BV183" s="29"/>
      <c r="EA183" s="29"/>
      <c r="EB183" s="29"/>
      <c r="EG183" s="921"/>
      <c r="EH183" s="921"/>
      <c r="EI183" s="953"/>
      <c r="EJ183" s="953"/>
      <c r="EK183" s="953"/>
      <c r="EL183" s="953"/>
      <c r="EM183" s="921"/>
      <c r="EQ183" s="288"/>
    </row>
    <row r="184" spans="1:154" s="1030" customFormat="1" ht="24.9" customHeight="1" outlineLevel="1" x14ac:dyDescent="0.6">
      <c r="A184" s="1031"/>
      <c r="B184" s="1032"/>
      <c r="C184" s="997"/>
      <c r="D184" s="1008"/>
      <c r="E184" s="999"/>
      <c r="F184" s="1000"/>
      <c r="G184" s="1000"/>
      <c r="H184" s="1001"/>
      <c r="I184" s="1002"/>
      <c r="J184" s="1000"/>
      <c r="K184" s="1000"/>
      <c r="L184" s="1000"/>
      <c r="M184" s="1000"/>
      <c r="N184" s="1000"/>
      <c r="O184" s="1000"/>
      <c r="P184" s="1000"/>
      <c r="Q184" s="1000"/>
      <c r="R184" s="1000"/>
      <c r="S184" s="1000"/>
      <c r="T184" s="1000"/>
      <c r="U184" s="1000"/>
      <c r="V184" s="1000"/>
      <c r="W184" s="1000"/>
      <c r="X184" s="1000"/>
      <c r="Y184" s="1000"/>
      <c r="Z184" s="1000"/>
      <c r="AA184" s="1000"/>
      <c r="AB184" s="1000"/>
      <c r="AC184" s="1000"/>
      <c r="AD184" s="1000"/>
      <c r="AE184" s="1000"/>
      <c r="AF184" s="1000">
        <f t="shared" si="187"/>
        <v>0</v>
      </c>
      <c r="AG184" s="1009"/>
      <c r="AH184" s="1000"/>
      <c r="AI184" s="1000">
        <f t="shared" si="185"/>
        <v>0</v>
      </c>
      <c r="AJ184" s="1014"/>
      <c r="AK184" s="1033"/>
      <c r="AL184" s="1033"/>
      <c r="AM184" s="1034"/>
      <c r="AN184" s="1035"/>
      <c r="AO184" s="1000"/>
      <c r="AP184" s="1000"/>
      <c r="AQ184" s="1000"/>
      <c r="AR184" s="1003">
        <f t="shared" si="188"/>
        <v>0</v>
      </c>
      <c r="AS184" s="1036"/>
      <c r="AT184" s="1017"/>
      <c r="AU184" s="1037"/>
      <c r="AV184" s="1038"/>
      <c r="AW184" s="1039"/>
      <c r="AX184" s="1020"/>
      <c r="AY184" s="1040"/>
      <c r="AZ184" s="1041"/>
      <c r="BA184" s="1042"/>
      <c r="BB184" s="1042"/>
      <c r="BC184" s="1042"/>
      <c r="BD184" s="1042"/>
      <c r="BE184" s="1042"/>
      <c r="BF184" s="1043"/>
      <c r="BG184" s="1044"/>
      <c r="BH184" s="1044"/>
      <c r="BI184" s="1045"/>
      <c r="BJ184" s="1046"/>
      <c r="BK184" s="1000"/>
      <c r="BL184" s="1047"/>
      <c r="BM184" s="1048"/>
      <c r="BN184" s="1049"/>
      <c r="BT184" s="212" t="e">
        <f>#REF!</f>
        <v>#REF!</v>
      </c>
      <c r="BU184" s="29"/>
      <c r="BV184" s="29"/>
      <c r="EA184" s="29"/>
      <c r="EB184" s="29"/>
      <c r="EG184" s="921"/>
      <c r="EH184" s="921"/>
      <c r="EI184" s="953"/>
      <c r="EJ184" s="953"/>
      <c r="EK184" s="953"/>
      <c r="EL184" s="953"/>
      <c r="EM184" s="921"/>
      <c r="EQ184" s="288"/>
    </row>
    <row r="185" spans="1:154" s="1056" customFormat="1" ht="25.5" customHeight="1" outlineLevel="1" x14ac:dyDescent="0.6">
      <c r="A185" s="1050" t="s">
        <v>309</v>
      </c>
      <c r="B185" s="1051"/>
      <c r="C185" s="997"/>
      <c r="D185" s="1008"/>
      <c r="E185" s="999"/>
      <c r="F185" s="1000"/>
      <c r="G185" s="1000"/>
      <c r="H185" s="1001"/>
      <c r="I185" s="1002"/>
      <c r="J185" s="1000"/>
      <c r="K185" s="1000"/>
      <c r="L185" s="1000"/>
      <c r="M185" s="1000"/>
      <c r="N185" s="1000"/>
      <c r="O185" s="1000"/>
      <c r="P185" s="1000"/>
      <c r="Q185" s="1000"/>
      <c r="R185" s="1000"/>
      <c r="S185" s="1000"/>
      <c r="T185" s="1000"/>
      <c r="U185" s="1000"/>
      <c r="V185" s="1000"/>
      <c r="W185" s="1000"/>
      <c r="X185" s="1000"/>
      <c r="Y185" s="1000"/>
      <c r="Z185" s="1000"/>
      <c r="AA185" s="1000"/>
      <c r="AB185" s="1000"/>
      <c r="AC185" s="1000"/>
      <c r="AD185" s="1000"/>
      <c r="AE185" s="1000"/>
      <c r="AF185" s="1000">
        <f t="shared" si="187"/>
        <v>0</v>
      </c>
      <c r="AG185" s="1009"/>
      <c r="AH185" s="1000"/>
      <c r="AI185" s="1000">
        <f t="shared" si="185"/>
        <v>0</v>
      </c>
      <c r="AJ185" s="1014"/>
      <c r="AK185" s="1033"/>
      <c r="AL185" s="1033"/>
      <c r="AM185" s="1034"/>
      <c r="AN185" s="1000"/>
      <c r="AO185" s="1052"/>
      <c r="AP185" s="1052"/>
      <c r="AQ185" s="1052"/>
      <c r="AR185" s="1003">
        <f t="shared" si="188"/>
        <v>0</v>
      </c>
      <c r="AS185" s="1036"/>
      <c r="AT185" s="1017"/>
      <c r="AU185" s="1037"/>
      <c r="AV185" s="1038"/>
      <c r="AW185" s="1039"/>
      <c r="AX185" s="1020"/>
      <c r="AY185" s="1053"/>
      <c r="AZ185" s="1054"/>
      <c r="BA185" s="1055"/>
      <c r="BB185" s="1055"/>
      <c r="BC185" s="1055"/>
      <c r="BD185" s="1055"/>
      <c r="BE185" s="1055"/>
      <c r="BF185" s="1055"/>
      <c r="BG185" s="1025"/>
      <c r="BH185" s="1025"/>
      <c r="BJ185" s="1057"/>
      <c r="BK185" s="1000"/>
      <c r="BL185" s="1047"/>
      <c r="BM185" s="1048"/>
      <c r="BN185" s="1049"/>
      <c r="BS185" s="1058"/>
      <c r="BT185" s="212">
        <f t="shared" si="184"/>
        <v>0</v>
      </c>
      <c r="BU185" s="29"/>
      <c r="BV185" s="29"/>
      <c r="BW185" s="1030"/>
      <c r="BX185" s="1030"/>
      <c r="BY185" s="1030"/>
      <c r="BZ185" s="1030"/>
      <c r="CA185" s="1030"/>
      <c r="CB185" s="1030"/>
      <c r="CC185" s="1030"/>
      <c r="CD185" s="1030"/>
      <c r="CE185" s="1030"/>
      <c r="CF185" s="1030"/>
      <c r="CG185" s="1030"/>
      <c r="CH185" s="1030"/>
      <c r="CI185" s="1030"/>
      <c r="CJ185" s="1030"/>
      <c r="CK185" s="1030"/>
      <c r="CL185" s="1030"/>
      <c r="CM185" s="1030"/>
      <c r="CN185" s="1030"/>
      <c r="CO185" s="1030"/>
      <c r="CP185" s="1030"/>
      <c r="CQ185" s="1030"/>
      <c r="CR185" s="1030"/>
      <c r="CS185" s="1030"/>
      <c r="CT185" s="1030"/>
      <c r="CU185" s="1030"/>
      <c r="CV185" s="1030"/>
      <c r="CW185" s="1030"/>
      <c r="CX185" s="1030"/>
      <c r="CY185" s="1030"/>
      <c r="CZ185" s="1030"/>
      <c r="DA185" s="1030"/>
      <c r="DB185" s="1030"/>
      <c r="DC185" s="1030"/>
      <c r="DD185" s="1030"/>
      <c r="DE185" s="1030"/>
      <c r="DF185" s="1030"/>
      <c r="DG185" s="1030"/>
      <c r="DH185" s="1030"/>
      <c r="DI185" s="1030"/>
      <c r="DJ185" s="1030"/>
      <c r="DK185" s="1030"/>
      <c r="DL185" s="1030"/>
      <c r="DM185" s="1030"/>
      <c r="DN185" s="1030"/>
      <c r="DO185" s="1030"/>
      <c r="DP185" s="1030"/>
      <c r="DQ185" s="1030"/>
      <c r="DR185" s="1030"/>
      <c r="DS185" s="1030"/>
      <c r="DT185" s="1030"/>
      <c r="DU185" s="1030"/>
      <c r="DV185" s="1030"/>
      <c r="DW185" s="1030"/>
      <c r="DX185" s="1030"/>
      <c r="DY185" s="1030"/>
      <c r="DZ185" s="1030"/>
      <c r="EA185" s="29"/>
      <c r="EB185" s="29"/>
      <c r="EC185" s="1030"/>
      <c r="ED185" s="1030"/>
      <c r="EE185" s="1030"/>
      <c r="EF185" s="1030"/>
      <c r="EG185" s="921"/>
      <c r="EH185" s="921"/>
      <c r="EI185" s="953"/>
      <c r="EJ185" s="953"/>
      <c r="EK185" s="953"/>
      <c r="EL185" s="953"/>
      <c r="EM185" s="921"/>
      <c r="EN185" s="1030"/>
      <c r="EO185" s="1030"/>
      <c r="EP185" s="1030"/>
      <c r="EQ185" s="288"/>
      <c r="ER185" s="1030"/>
      <c r="ES185" s="1030"/>
      <c r="ET185" s="1030"/>
      <c r="EU185" s="1030"/>
      <c r="EV185" s="1030"/>
      <c r="EW185" s="1030"/>
      <c r="EX185" s="1030"/>
    </row>
    <row r="186" spans="1:154" s="1030" customFormat="1" ht="27" customHeight="1" outlineLevel="1" x14ac:dyDescent="0.6">
      <c r="A186" s="1059"/>
      <c r="B186" s="3"/>
      <c r="C186" s="3"/>
      <c r="D186" s="3"/>
      <c r="E186" s="1060"/>
      <c r="F186" s="1061"/>
      <c r="G186" s="1062"/>
      <c r="H186" s="930"/>
      <c r="I186" s="1063"/>
      <c r="J186" s="925"/>
      <c r="K186" s="1064"/>
      <c r="L186" s="1064"/>
      <c r="M186" s="1064"/>
      <c r="N186" s="1065"/>
      <c r="O186" s="929"/>
      <c r="P186" s="930"/>
      <c r="Q186" s="1066"/>
      <c r="R186" s="1066"/>
      <c r="S186" s="1066"/>
      <c r="T186" s="1066"/>
      <c r="U186" s="1066"/>
      <c r="V186" s="1066"/>
      <c r="W186" s="1066"/>
      <c r="X186" s="1066"/>
      <c r="Y186" s="1066"/>
      <c r="Z186" s="1066"/>
      <c r="AA186" s="1066"/>
      <c r="AB186" s="1066"/>
      <c r="AC186" s="1067"/>
      <c r="AD186" s="1068"/>
      <c r="AE186" s="1068"/>
      <c r="AF186" s="1066">
        <f>O229+20</f>
        <v>2248</v>
      </c>
      <c r="AG186" s="1052"/>
      <c r="AH186" s="1052"/>
      <c r="AI186" s="1052"/>
      <c r="AJ186" s="1052"/>
      <c r="AK186" s="1052"/>
      <c r="AL186" s="1052"/>
      <c r="AM186" s="1052"/>
      <c r="AN186" s="1052"/>
      <c r="AO186" s="1052"/>
      <c r="AP186" s="1052"/>
      <c r="AQ186" s="1052"/>
      <c r="AR186" s="1052"/>
      <c r="AS186" s="1069"/>
      <c r="AT186" s="1070"/>
      <c r="AU186" s="1070"/>
      <c r="AV186" s="1071"/>
      <c r="AW186" s="1072"/>
      <c r="AX186" s="1072"/>
      <c r="AY186" s="1073"/>
      <c r="AZ186" s="1074"/>
      <c r="BA186" s="1075"/>
      <c r="BB186" s="1075"/>
      <c r="BC186" s="1075"/>
      <c r="BD186" s="1075"/>
      <c r="BE186" s="1075"/>
      <c r="BF186" s="1076"/>
      <c r="BG186" s="1077"/>
      <c r="BH186" s="1077"/>
      <c r="BI186" s="1078"/>
      <c r="BJ186" s="25"/>
      <c r="BK186" s="1079"/>
      <c r="BL186" s="29"/>
      <c r="BM186" s="29"/>
      <c r="BN186" s="29"/>
      <c r="BT186" s="212">
        <f t="shared" si="184"/>
        <v>0</v>
      </c>
      <c r="BU186" s="29"/>
      <c r="BV186" s="29"/>
      <c r="EA186" s="29"/>
      <c r="EB186" s="29"/>
      <c r="EF186" s="1056"/>
      <c r="EG186" s="10"/>
      <c r="EH186" s="10"/>
      <c r="EI186" s="7"/>
      <c r="EJ186" s="7"/>
      <c r="EK186" s="7"/>
      <c r="EL186" s="7"/>
      <c r="EM186" s="10"/>
      <c r="EQ186" s="288"/>
    </row>
    <row r="187" spans="1:154" s="1030" customFormat="1" ht="27.75" customHeight="1" outlineLevel="1" x14ac:dyDescent="0.6">
      <c r="A187" s="1059"/>
      <c r="B187" s="3"/>
      <c r="C187" s="3"/>
      <c r="D187" s="3"/>
      <c r="E187" s="1060"/>
      <c r="F187" s="1061"/>
      <c r="G187" s="1062"/>
      <c r="H187" s="930"/>
      <c r="I187" s="1063"/>
      <c r="J187" s="925"/>
      <c r="K187" s="1080" t="s">
        <v>310</v>
      </c>
      <c r="L187" s="1081"/>
      <c r="M187" s="1082">
        <v>921</v>
      </c>
      <c r="N187" s="1083">
        <f>+L188+L189+L190+L191+L192+L193+L194</f>
        <v>909</v>
      </c>
      <c r="O187" s="1083"/>
      <c r="P187" s="1084"/>
      <c r="Q187" s="1085"/>
      <c r="R187" s="1083"/>
      <c r="S187" s="1084"/>
      <c r="T187" s="1085"/>
      <c r="U187" s="1083"/>
      <c r="V187" s="1084"/>
      <c r="W187" s="1085"/>
      <c r="X187" s="1083"/>
      <c r="Y187" s="1084"/>
      <c r="Z187" s="1085"/>
      <c r="AA187" s="1083"/>
      <c r="AB187" s="1084"/>
      <c r="AC187" s="1085"/>
      <c r="AD187" s="1083"/>
      <c r="AE187" s="1084"/>
      <c r="AF187" s="1086">
        <f>+N187</f>
        <v>909</v>
      </c>
      <c r="AG187" s="1052"/>
      <c r="AH187" s="1052"/>
      <c r="AI187" s="1052"/>
      <c r="AJ187" s="1052"/>
      <c r="AK187" s="1052"/>
      <c r="AL187" s="1052"/>
      <c r="AM187" s="1052"/>
      <c r="AN187" s="1052"/>
      <c r="AO187" s="1052"/>
      <c r="AP187" s="1052"/>
      <c r="AQ187" s="1052"/>
      <c r="AR187" s="1052"/>
      <c r="AS187" s="1087"/>
      <c r="AT187" s="1087"/>
      <c r="AU187" s="1087"/>
      <c r="AV187" s="1087"/>
      <c r="AW187" s="1087"/>
      <c r="AX187" s="1087"/>
      <c r="AY187" s="1088"/>
      <c r="AZ187" s="1088"/>
      <c r="BA187" s="1089"/>
      <c r="BB187" s="1089"/>
      <c r="BC187" s="1089"/>
      <c r="BD187" s="1089"/>
      <c r="BE187" s="1089"/>
      <c r="BF187" s="1089"/>
      <c r="BG187" s="1077"/>
      <c r="BH187" s="1077"/>
      <c r="BI187" s="1078"/>
      <c r="BJ187" s="25"/>
      <c r="BK187" s="1079"/>
      <c r="BL187" s="29"/>
      <c r="BM187" s="29"/>
      <c r="BN187" s="29"/>
      <c r="BT187" s="212">
        <f t="shared" si="184"/>
        <v>0</v>
      </c>
      <c r="BU187" s="29"/>
      <c r="BV187" s="29"/>
      <c r="EA187" s="29"/>
      <c r="EB187" s="29"/>
      <c r="EG187" s="921"/>
      <c r="EH187" s="921"/>
      <c r="EI187" s="953"/>
      <c r="EJ187" s="953"/>
      <c r="EK187" s="953"/>
      <c r="EL187" s="953"/>
      <c r="EM187" s="921"/>
      <c r="EQ187" s="288"/>
    </row>
    <row r="188" spans="1:154" s="1030" customFormat="1" ht="27.75" customHeight="1" outlineLevel="1" x14ac:dyDescent="0.6">
      <c r="A188" s="1059"/>
      <c r="B188" s="3"/>
      <c r="C188" s="3"/>
      <c r="D188" s="3"/>
      <c r="E188" s="1090"/>
      <c r="F188" s="1061"/>
      <c r="G188" s="1062"/>
      <c r="H188" s="930"/>
      <c r="I188" s="1063"/>
      <c r="J188" s="925"/>
      <c r="K188" s="1091" t="s">
        <v>311</v>
      </c>
      <c r="L188" s="1092">
        <f>+L172+L122+L78+L40+L157</f>
        <v>818</v>
      </c>
      <c r="M188" s="1082" t="s">
        <v>312</v>
      </c>
      <c r="N188" s="1085"/>
      <c r="O188" s="1083"/>
      <c r="P188" s="1084"/>
      <c r="Q188" s="1085"/>
      <c r="R188" s="1083"/>
      <c r="S188" s="1084"/>
      <c r="T188" s="1085"/>
      <c r="U188" s="1083"/>
      <c r="V188" s="1084"/>
      <c r="W188" s="1085"/>
      <c r="X188" s="1083"/>
      <c r="Y188" s="1084"/>
      <c r="Z188" s="1085"/>
      <c r="AA188" s="1083"/>
      <c r="AB188" s="1084"/>
      <c r="AC188" s="1085"/>
      <c r="AD188" s="1083"/>
      <c r="AE188" s="1084"/>
      <c r="AF188" s="1093"/>
      <c r="AG188" s="1052"/>
      <c r="AH188" s="1052"/>
      <c r="AI188" s="1052"/>
      <c r="AJ188" s="1052"/>
      <c r="AK188" s="1052"/>
      <c r="AL188" s="1052"/>
      <c r="AM188" s="1094"/>
      <c r="AN188" s="1095"/>
      <c r="AO188" s="1093"/>
      <c r="AP188" s="1093"/>
      <c r="AQ188" s="1093"/>
      <c r="AR188" s="1096"/>
      <c r="AS188" s="1097"/>
      <c r="AT188" s="1070"/>
      <c r="AU188" s="1070"/>
      <c r="AV188" s="1071"/>
      <c r="AW188" s="1098"/>
      <c r="AX188" s="1098"/>
      <c r="AY188" s="1078"/>
      <c r="AZ188" s="25"/>
      <c r="BA188" s="1099"/>
      <c r="BB188" s="1099"/>
      <c r="BC188" s="1099"/>
      <c r="BD188" s="1099"/>
      <c r="BE188" s="1099"/>
      <c r="BF188" s="1100"/>
      <c r="BG188" s="1101"/>
      <c r="BH188" s="1101"/>
      <c r="BI188" s="1078"/>
      <c r="BJ188" s="25"/>
      <c r="BK188" s="1079"/>
      <c r="BL188" s="29"/>
      <c r="BM188" s="29"/>
      <c r="BN188" s="29"/>
      <c r="BT188" s="212">
        <f t="shared" si="184"/>
        <v>0</v>
      </c>
      <c r="BU188" s="29"/>
      <c r="BV188" s="29"/>
      <c r="EA188" s="29"/>
      <c r="EB188" s="29"/>
      <c r="EG188" s="921"/>
      <c r="EH188" s="921"/>
      <c r="EI188" s="953"/>
      <c r="EJ188" s="953"/>
      <c r="EK188" s="953"/>
      <c r="EL188" s="953"/>
      <c r="EM188" s="921"/>
      <c r="EQ188" s="288"/>
    </row>
    <row r="189" spans="1:154" s="1030" customFormat="1" ht="27.75" customHeight="1" outlineLevel="1" x14ac:dyDescent="0.6">
      <c r="A189" s="1059"/>
      <c r="B189" s="3"/>
      <c r="C189" s="3"/>
      <c r="D189" s="3"/>
      <c r="E189" s="1090"/>
      <c r="F189" s="1061"/>
      <c r="G189" s="1102"/>
      <c r="H189" s="930"/>
      <c r="I189" s="924"/>
      <c r="J189" s="925"/>
      <c r="K189" s="1092" t="s">
        <v>313</v>
      </c>
      <c r="L189" s="1091">
        <v>9</v>
      </c>
      <c r="M189" s="1082" t="s">
        <v>312</v>
      </c>
      <c r="N189" s="1085"/>
      <c r="O189" s="1083"/>
      <c r="P189" s="1084"/>
      <c r="Q189" s="1085"/>
      <c r="R189" s="1083"/>
      <c r="S189" s="1084"/>
      <c r="T189" s="1085"/>
      <c r="U189" s="1083"/>
      <c r="V189" s="1084"/>
      <c r="W189" s="1085"/>
      <c r="X189" s="1083"/>
      <c r="Y189" s="1084"/>
      <c r="Z189" s="1085"/>
      <c r="AA189" s="1083"/>
      <c r="AB189" s="1084"/>
      <c r="AC189" s="1085"/>
      <c r="AD189" s="1083"/>
      <c r="AE189" s="1084"/>
      <c r="AF189" s="1057"/>
      <c r="AG189" s="1103"/>
      <c r="AH189" s="1103"/>
      <c r="AI189" s="1103"/>
      <c r="AJ189" s="1104"/>
      <c r="AK189" s="1105" t="s">
        <v>314</v>
      </c>
      <c r="AL189" s="1106"/>
      <c r="AM189" s="1107"/>
      <c r="AN189" s="1108">
        <f>+AR174*60</f>
        <v>341587.42</v>
      </c>
      <c r="AO189" s="1109"/>
      <c r="AP189" s="1109"/>
      <c r="AQ189" s="1109"/>
      <c r="AR189" s="1110" t="s">
        <v>315</v>
      </c>
      <c r="AS189" s="1111"/>
      <c r="AT189" s="1111"/>
      <c r="AU189" s="1112"/>
      <c r="AV189" s="1076"/>
      <c r="AW189" s="1113" t="s">
        <v>316</v>
      </c>
      <c r="AX189" s="1114"/>
      <c r="AY189" s="1115">
        <f>+AY191*67%</f>
        <v>1.6569416941694171</v>
      </c>
      <c r="AZ189" s="1116" t="s">
        <v>317</v>
      </c>
      <c r="BA189" s="1117">
        <v>1</v>
      </c>
      <c r="BB189" s="1075"/>
      <c r="BC189" s="1075"/>
      <c r="BD189" s="1075"/>
      <c r="BE189" s="1075"/>
      <c r="BF189" s="1076"/>
      <c r="BG189" s="1072"/>
      <c r="BH189" s="1078"/>
      <c r="BI189" s="1078"/>
      <c r="BJ189" s="25"/>
      <c r="BK189" s="1079"/>
      <c r="BL189" s="29"/>
      <c r="BM189" s="29"/>
      <c r="BN189" s="29"/>
      <c r="BT189" s="212">
        <f t="shared" si="184"/>
        <v>0</v>
      </c>
      <c r="BU189" s="29"/>
      <c r="BV189" s="29"/>
      <c r="EA189" s="29"/>
      <c r="EB189" s="29"/>
      <c r="EG189" s="921"/>
      <c r="EH189" s="921"/>
      <c r="EI189" s="953"/>
      <c r="EJ189" s="953"/>
      <c r="EK189" s="953"/>
      <c r="EL189" s="953"/>
      <c r="EM189" s="921"/>
      <c r="EQ189" s="288"/>
    </row>
    <row r="190" spans="1:154" s="1119" customFormat="1" ht="27.75" customHeight="1" outlineLevel="1" x14ac:dyDescent="0.5">
      <c r="A190" s="1118"/>
      <c r="C190" s="1120"/>
      <c r="D190" s="920"/>
      <c r="E190" s="1120"/>
      <c r="F190" s="1120"/>
      <c r="I190" s="1030"/>
      <c r="J190" s="954"/>
      <c r="K190" s="1092" t="s">
        <v>318</v>
      </c>
      <c r="L190" s="1091">
        <f>12+3</f>
        <v>15</v>
      </c>
      <c r="M190" s="1082" t="s">
        <v>312</v>
      </c>
      <c r="N190" s="1085"/>
      <c r="O190" s="1083"/>
      <c r="P190" s="1084"/>
      <c r="Q190" s="1085"/>
      <c r="R190" s="1083"/>
      <c r="S190" s="1084"/>
      <c r="T190" s="1085"/>
      <c r="U190" s="1083"/>
      <c r="V190" s="1084"/>
      <c r="W190" s="1085"/>
      <c r="X190" s="1083"/>
      <c r="Y190" s="1084"/>
      <c r="Z190" s="1085"/>
      <c r="AA190" s="1083"/>
      <c r="AB190" s="1084"/>
      <c r="AC190" s="1085"/>
      <c r="AD190" s="1083"/>
      <c r="AE190" s="1084"/>
      <c r="AF190" s="1121"/>
      <c r="AG190" s="1121"/>
      <c r="AH190" s="1121"/>
      <c r="AI190" s="1121"/>
      <c r="AJ190" s="1122"/>
      <c r="AK190" s="1105" t="s">
        <v>319</v>
      </c>
      <c r="AL190" s="1106"/>
      <c r="AM190" s="1107"/>
      <c r="AN190" s="1123">
        <f>+'[1]CM Earning'!M177</f>
        <v>21630.408333333336</v>
      </c>
      <c r="AO190" s="943"/>
      <c r="AP190" s="943"/>
      <c r="AQ190" s="944"/>
      <c r="AR190" s="1124" t="s">
        <v>320</v>
      </c>
      <c r="AS190" s="1125" t="s">
        <v>321</v>
      </c>
      <c r="AT190" s="1125" t="s">
        <v>322</v>
      </c>
      <c r="AU190" s="1125" t="s">
        <v>323</v>
      </c>
      <c r="AV190" s="1126"/>
      <c r="AW190" s="1113" t="s">
        <v>324</v>
      </c>
      <c r="AX190" s="1114"/>
      <c r="AY190" s="1115">
        <f>+BE191-AY189</f>
        <v>0.81610561056105602</v>
      </c>
      <c r="AZ190" s="1116" t="s">
        <v>317</v>
      </c>
      <c r="BA190" s="1127">
        <v>1</v>
      </c>
      <c r="BB190" s="1128"/>
      <c r="BC190" s="1128"/>
      <c r="BD190" s="1128"/>
      <c r="BE190" s="1128"/>
      <c r="BF190" s="1126"/>
      <c r="BG190" s="1128"/>
      <c r="BJ190" s="24"/>
      <c r="BK190" s="954"/>
      <c r="BM190" s="24"/>
      <c r="BO190" s="1129"/>
      <c r="BP190" s="1129"/>
      <c r="BQ190" s="1129"/>
      <c r="BR190" s="1129"/>
      <c r="BS190" s="1129"/>
      <c r="BT190" s="1130" t="str">
        <f>BC191</f>
        <v>MMR</v>
      </c>
      <c r="BU190" s="1131"/>
      <c r="BV190" s="1131"/>
      <c r="BW190" s="1129"/>
      <c r="BX190" s="1129"/>
      <c r="BY190" s="1129"/>
      <c r="BZ190" s="1129"/>
      <c r="CA190" s="1129"/>
      <c r="CB190" s="1129"/>
      <c r="CC190" s="1129"/>
      <c r="CD190" s="1129"/>
      <c r="CE190" s="1129"/>
      <c r="CF190" s="1129"/>
      <c r="CG190" s="1129"/>
      <c r="CH190" s="1129"/>
      <c r="CI190" s="1129"/>
      <c r="CJ190" s="1129"/>
      <c r="CK190" s="1129"/>
      <c r="CL190" s="1129"/>
      <c r="CM190" s="1129"/>
      <c r="CN190" s="1129"/>
      <c r="CO190" s="1129"/>
      <c r="CP190" s="1129"/>
      <c r="CQ190" s="1129"/>
      <c r="CR190" s="1129"/>
      <c r="CS190" s="1129"/>
      <c r="CT190" s="1129"/>
      <c r="CU190" s="1129"/>
      <c r="CV190" s="1129"/>
      <c r="CW190" s="1129"/>
      <c r="CX190" s="1129"/>
      <c r="CY190" s="1129"/>
      <c r="CZ190" s="1129"/>
      <c r="DA190" s="1129"/>
      <c r="DB190" s="1129"/>
      <c r="DC190" s="1129"/>
      <c r="DD190" s="1129"/>
      <c r="DE190" s="1129"/>
      <c r="DF190" s="1129"/>
      <c r="DG190" s="1129"/>
      <c r="DH190" s="1129"/>
      <c r="DI190" s="1129"/>
      <c r="DJ190" s="1129"/>
      <c r="DK190" s="1129"/>
      <c r="DL190" s="1129"/>
      <c r="DM190" s="1129"/>
      <c r="DN190" s="1129"/>
      <c r="DO190" s="1129"/>
      <c r="DP190" s="1129"/>
      <c r="DQ190" s="1129"/>
      <c r="DR190" s="1129"/>
      <c r="DS190" s="1129"/>
      <c r="DT190" s="1129"/>
      <c r="DU190" s="1129"/>
      <c r="DV190" s="1129"/>
      <c r="DW190" s="1129"/>
      <c r="DX190" s="1129"/>
      <c r="DY190" s="1129"/>
      <c r="DZ190" s="1129"/>
      <c r="EA190" s="1131"/>
      <c r="EB190" s="1131"/>
      <c r="EC190" s="1129"/>
      <c r="ED190" s="1129"/>
      <c r="EE190" s="1129"/>
      <c r="EF190" s="1129"/>
      <c r="EG190" s="921"/>
      <c r="EH190" s="921"/>
      <c r="EI190" s="953"/>
      <c r="EJ190" s="953"/>
      <c r="EK190" s="953"/>
      <c r="EL190" s="953"/>
      <c r="EM190" s="921"/>
      <c r="EN190" s="1129"/>
      <c r="EQ190" s="920"/>
    </row>
    <row r="191" spans="1:154" s="1119" customFormat="1" ht="29.4" customHeight="1" outlineLevel="1" x14ac:dyDescent="0.7">
      <c r="A191" s="1132" t="s">
        <v>325</v>
      </c>
      <c r="B191" s="1133"/>
      <c r="C191" s="1134"/>
      <c r="D191" s="1134"/>
      <c r="E191" s="1135"/>
      <c r="F191" s="1136" t="s">
        <v>317</v>
      </c>
      <c r="G191" s="1137">
        <v>0.6472</v>
      </c>
      <c r="H191" s="1138"/>
      <c r="I191" s="1030"/>
      <c r="J191" s="954"/>
      <c r="K191" s="1139" t="s">
        <v>303</v>
      </c>
      <c r="L191" s="1091">
        <v>13</v>
      </c>
      <c r="M191" s="1082" t="s">
        <v>312</v>
      </c>
      <c r="N191" s="1140"/>
      <c r="O191" s="1141"/>
      <c r="P191" s="1142"/>
      <c r="Q191" s="1143"/>
      <c r="R191" s="1143"/>
      <c r="S191" s="1143"/>
      <c r="T191" s="1143"/>
      <c r="U191" s="1143"/>
      <c r="V191" s="1143"/>
      <c r="W191" s="1143"/>
      <c r="X191" s="1143"/>
      <c r="Y191" s="1143"/>
      <c r="Z191" s="1143"/>
      <c r="AA191" s="1143"/>
      <c r="AB191" s="1143"/>
      <c r="AC191" s="1144"/>
      <c r="AD191" s="1143"/>
      <c r="AE191" s="1145"/>
      <c r="AF191" s="1146"/>
      <c r="AG191" s="1146"/>
      <c r="AH191" s="1146"/>
      <c r="AI191" s="1146"/>
      <c r="AJ191" s="1147"/>
      <c r="AK191" s="1105" t="s">
        <v>33</v>
      </c>
      <c r="AL191" s="1106"/>
      <c r="AM191" s="1107"/>
      <c r="AN191" s="1148">
        <f>+(L188+L189)/M187</f>
        <v>0.89793702497285555</v>
      </c>
      <c r="AO191" s="1055"/>
      <c r="AP191" s="1055"/>
      <c r="AQ191" s="943"/>
      <c r="AR191" s="1149">
        <f>+C233</f>
        <v>909</v>
      </c>
      <c r="AS191" s="506">
        <f>+D233</f>
        <v>835</v>
      </c>
      <c r="AT191" s="1150">
        <f>+E233</f>
        <v>59</v>
      </c>
      <c r="AU191" s="506">
        <f>+F233</f>
        <v>15</v>
      </c>
      <c r="AV191" s="1151"/>
      <c r="AW191" s="1113" t="s">
        <v>34</v>
      </c>
      <c r="AX191" s="1114"/>
      <c r="AY191" s="1115">
        <f>+BE191</f>
        <v>2.4730473047304731</v>
      </c>
      <c r="AZ191" s="1116" t="s">
        <v>317</v>
      </c>
      <c r="BA191" s="1116">
        <v>1</v>
      </c>
      <c r="BB191" s="1152"/>
      <c r="BC191" s="1153" t="s">
        <v>34</v>
      </c>
      <c r="BD191" s="1153"/>
      <c r="BE191" s="1154">
        <f>(+O229+20)/(L188+L189+L190+L191+L192+L193+L194)</f>
        <v>2.4730473047304731</v>
      </c>
      <c r="BF191" s="1155">
        <v>838</v>
      </c>
      <c r="BG191" s="1155">
        <v>77</v>
      </c>
      <c r="BH191" s="1155">
        <v>14</v>
      </c>
      <c r="BI191" s="1156"/>
      <c r="BJ191" s="1151"/>
      <c r="BK191" s="1157"/>
      <c r="BL191" s="1158"/>
      <c r="BM191" s="1159"/>
      <c r="BN191" s="1158"/>
      <c r="BO191" s="1160"/>
      <c r="BP191" s="1129"/>
      <c r="BQ191" s="1129"/>
      <c r="BR191" s="1129"/>
      <c r="BS191" s="1129"/>
      <c r="BT191" s="1161" t="str">
        <f t="shared" ref="BT191:BT204" si="189">A191</f>
        <v>Average last week efficiency</v>
      </c>
      <c r="BU191" s="1131"/>
      <c r="BV191" s="1131"/>
      <c r="BW191" s="1129"/>
      <c r="BX191" s="1129"/>
      <c r="BY191" s="1129"/>
      <c r="BZ191" s="1129"/>
      <c r="CA191" s="1129"/>
      <c r="CB191" s="1129"/>
      <c r="CC191" s="1129"/>
      <c r="CD191" s="1129"/>
      <c r="CE191" s="1129"/>
      <c r="CF191" s="1129"/>
      <c r="CG191" s="1129"/>
      <c r="CH191" s="1129"/>
      <c r="CI191" s="1129"/>
      <c r="CJ191" s="1129"/>
      <c r="CK191" s="1129"/>
      <c r="CL191" s="1129"/>
      <c r="CM191" s="1129"/>
      <c r="CN191" s="1129"/>
      <c r="CO191" s="1129"/>
      <c r="CP191" s="1129"/>
      <c r="CQ191" s="1129"/>
      <c r="CR191" s="1129"/>
      <c r="CS191" s="1129"/>
      <c r="CT191" s="1129"/>
      <c r="CU191" s="1129"/>
      <c r="CV191" s="1129"/>
      <c r="CW191" s="1129"/>
      <c r="CX191" s="1129"/>
      <c r="CY191" s="1129"/>
      <c r="CZ191" s="1129"/>
      <c r="DA191" s="1129"/>
      <c r="DB191" s="1129"/>
      <c r="DC191" s="1129"/>
      <c r="DD191" s="1129"/>
      <c r="DE191" s="1129"/>
      <c r="DF191" s="1129"/>
      <c r="DG191" s="1129"/>
      <c r="DH191" s="1129"/>
      <c r="DI191" s="1129"/>
      <c r="DJ191" s="1129"/>
      <c r="DK191" s="1129"/>
      <c r="DL191" s="1129"/>
      <c r="DM191" s="1129"/>
      <c r="DN191" s="1129"/>
      <c r="DO191" s="1129"/>
      <c r="DP191" s="1129"/>
      <c r="DQ191" s="1129"/>
      <c r="DR191" s="1129"/>
      <c r="DS191" s="1129"/>
      <c r="DT191" s="1129"/>
      <c r="DU191" s="1129"/>
      <c r="DV191" s="1129"/>
      <c r="DW191" s="1129"/>
      <c r="DX191" s="1129"/>
      <c r="DY191" s="1129"/>
      <c r="DZ191" s="1129"/>
      <c r="EA191" s="1131"/>
      <c r="EB191" s="1131"/>
      <c r="EC191" s="1129"/>
      <c r="ED191" s="1129"/>
      <c r="EE191" s="1129"/>
      <c r="EF191" s="1129"/>
      <c r="EG191" s="921"/>
      <c r="EH191" s="921"/>
      <c r="EI191" s="953"/>
      <c r="EJ191" s="953"/>
      <c r="EK191" s="953"/>
      <c r="EL191" s="953"/>
      <c r="EM191" s="921"/>
      <c r="EN191" s="1129"/>
      <c r="EQ191" s="920"/>
    </row>
    <row r="192" spans="1:154" s="1119" customFormat="1" ht="29.4" customHeight="1" outlineLevel="1" x14ac:dyDescent="0.7">
      <c r="A192" s="1132" t="s">
        <v>326</v>
      </c>
      <c r="B192" s="1133"/>
      <c r="C192" s="1134"/>
      <c r="D192" s="1134"/>
      <c r="E192" s="1135"/>
      <c r="F192" s="1136" t="s">
        <v>317</v>
      </c>
      <c r="G192" s="1137">
        <v>0.60309999999999997</v>
      </c>
      <c r="H192" s="1138"/>
      <c r="I192" s="1030"/>
      <c r="J192" s="1162"/>
      <c r="K192" s="1092" t="s">
        <v>327</v>
      </c>
      <c r="L192" s="1091">
        <v>20</v>
      </c>
      <c r="M192" s="1082" t="s">
        <v>312</v>
      </c>
      <c r="N192" s="1163"/>
      <c r="O192" s="1141"/>
      <c r="P192" s="1142"/>
      <c r="Q192" s="1164"/>
      <c r="R192" s="1164"/>
      <c r="S192" s="1164"/>
      <c r="T192" s="1164"/>
      <c r="U192" s="1164"/>
      <c r="V192" s="1164"/>
      <c r="W192" s="1164"/>
      <c r="X192" s="1164"/>
      <c r="Y192" s="1164"/>
      <c r="Z192" s="1164"/>
      <c r="AA192" s="1164"/>
      <c r="AB192" s="1164"/>
      <c r="AC192" s="1165"/>
      <c r="AD192" s="1166"/>
      <c r="AE192" s="1167"/>
      <c r="AF192" s="1168"/>
      <c r="AG192" s="1121"/>
      <c r="AH192" s="1121"/>
      <c r="AI192" s="1121"/>
      <c r="AJ192" s="1147"/>
      <c r="AL192" s="1169"/>
      <c r="AM192" s="1169"/>
      <c r="AO192" s="1030"/>
      <c r="AP192" s="1030"/>
      <c r="AQ192" s="944"/>
      <c r="AR192" s="1126"/>
      <c r="AS192" s="42"/>
      <c r="AT192" s="1170"/>
      <c r="AU192" s="1171"/>
      <c r="AV192" s="24"/>
      <c r="AX192" s="1172"/>
      <c r="AY192" s="1172"/>
      <c r="AZ192" s="1173"/>
      <c r="BF192" s="24"/>
      <c r="BH192" s="1172"/>
      <c r="BI192" s="1172"/>
      <c r="BJ192" s="1173"/>
      <c r="BK192" s="1174"/>
      <c r="BL192" s="1175"/>
      <c r="BM192" s="1176"/>
      <c r="BN192" s="1175"/>
      <c r="BO192" s="1160"/>
      <c r="BP192" s="1129"/>
      <c r="BQ192" s="1129"/>
      <c r="BR192" s="1129"/>
      <c r="BS192" s="1129"/>
      <c r="BT192" s="1161" t="str">
        <f t="shared" si="189"/>
        <v>Average last month efficiency</v>
      </c>
      <c r="BU192" s="1131"/>
      <c r="BV192" s="1131"/>
      <c r="BW192" s="1129"/>
      <c r="BX192" s="1129"/>
      <c r="BY192" s="1129"/>
      <c r="BZ192" s="1129"/>
      <c r="CA192" s="1129"/>
      <c r="CB192" s="1129"/>
      <c r="CC192" s="1129"/>
      <c r="CD192" s="1129"/>
      <c r="CE192" s="1129"/>
      <c r="CF192" s="1129"/>
      <c r="CG192" s="1129"/>
      <c r="CH192" s="1129"/>
      <c r="CI192" s="1129"/>
      <c r="CJ192" s="1129"/>
      <c r="CK192" s="1129"/>
      <c r="CL192" s="1129"/>
      <c r="CM192" s="1129"/>
      <c r="CN192" s="1129"/>
      <c r="CO192" s="1129"/>
      <c r="CP192" s="1129"/>
      <c r="CQ192" s="1129"/>
      <c r="CR192" s="1129"/>
      <c r="CS192" s="1129"/>
      <c r="CT192" s="1129"/>
      <c r="CU192" s="1129"/>
      <c r="CV192" s="1129"/>
      <c r="CW192" s="1129"/>
      <c r="CX192" s="1129"/>
      <c r="CY192" s="1129"/>
      <c r="CZ192" s="1129"/>
      <c r="DA192" s="1129"/>
      <c r="DB192" s="1129"/>
      <c r="DC192" s="1129"/>
      <c r="DD192" s="1129"/>
      <c r="DE192" s="1129"/>
      <c r="DF192" s="1129"/>
      <c r="DG192" s="1129"/>
      <c r="DH192" s="1129"/>
      <c r="DI192" s="1129"/>
      <c r="DJ192" s="1129"/>
      <c r="DK192" s="1129"/>
      <c r="DL192" s="1129"/>
      <c r="DM192" s="1129"/>
      <c r="DN192" s="1129"/>
      <c r="DO192" s="1129"/>
      <c r="DP192" s="1129"/>
      <c r="DQ192" s="1129"/>
      <c r="DR192" s="1129"/>
      <c r="DS192" s="1129"/>
      <c r="DT192" s="1129"/>
      <c r="DU192" s="1129"/>
      <c r="DV192" s="1129"/>
      <c r="DW192" s="1129"/>
      <c r="DX192" s="1129"/>
      <c r="DY192" s="1129"/>
      <c r="DZ192" s="1129"/>
      <c r="EA192" s="1131"/>
      <c r="EB192" s="1131"/>
      <c r="EC192" s="1129"/>
      <c r="ED192" s="1129"/>
      <c r="EE192" s="1129"/>
      <c r="EF192" s="1129"/>
      <c r="EG192" s="921"/>
      <c r="EH192" s="921"/>
      <c r="EI192" s="953"/>
      <c r="EJ192" s="953"/>
      <c r="EK192" s="953"/>
      <c r="EL192" s="953"/>
      <c r="EM192" s="921"/>
      <c r="EN192" s="1129"/>
      <c r="EQ192" s="920"/>
    </row>
    <row r="193" spans="1:155" s="1119" customFormat="1" ht="29.4" customHeight="1" outlineLevel="1" x14ac:dyDescent="0.7">
      <c r="A193" s="1177" t="s">
        <v>328</v>
      </c>
      <c r="B193" s="1178"/>
      <c r="C193" s="1134"/>
      <c r="D193" s="1134"/>
      <c r="E193" s="1135"/>
      <c r="F193" s="1136" t="s">
        <v>317</v>
      </c>
      <c r="G193" s="1179">
        <f>+'[1]Monthly Summary'!K38</f>
        <v>50420</v>
      </c>
      <c r="H193" s="1180"/>
      <c r="I193" s="1030"/>
      <c r="J193" s="954"/>
      <c r="K193" s="1092" t="s">
        <v>329</v>
      </c>
      <c r="L193" s="1091">
        <f>19+6</f>
        <v>25</v>
      </c>
      <c r="M193" s="1082" t="s">
        <v>312</v>
      </c>
      <c r="N193" s="1181"/>
      <c r="O193" s="1182"/>
      <c r="P193" s="1183"/>
      <c r="Q193" s="1030"/>
      <c r="R193" s="1030"/>
      <c r="S193" s="1030"/>
      <c r="T193" s="1030"/>
      <c r="U193" s="1030"/>
      <c r="V193" s="1030"/>
      <c r="W193" s="1030"/>
      <c r="X193" s="1030"/>
      <c r="Y193" s="1030"/>
      <c r="Z193" s="1030"/>
      <c r="AA193" s="1030"/>
      <c r="AB193" s="1030"/>
      <c r="AC193" s="1184"/>
      <c r="AD193" s="1030"/>
      <c r="AE193" s="1030"/>
      <c r="AG193" s="1175"/>
      <c r="AH193" s="1175"/>
      <c r="AI193" s="1175"/>
      <c r="AJ193" s="1147"/>
      <c r="AL193" s="1185"/>
      <c r="AM193" s="1186"/>
      <c r="AN193" s="1126"/>
      <c r="AO193" s="943"/>
      <c r="AP193" s="943"/>
      <c r="AQ193" s="944"/>
      <c r="AR193" s="1126"/>
      <c r="AS193" s="1187"/>
      <c r="AT193" s="1188"/>
      <c r="AU193" s="1187"/>
      <c r="AV193" s="1126"/>
      <c r="AW193" s="1189"/>
      <c r="AX193" s="1128"/>
      <c r="AY193" s="1128"/>
      <c r="AZ193" s="1128"/>
      <c r="BA193" s="1189"/>
      <c r="BB193" s="1189"/>
      <c r="BC193" s="1189"/>
      <c r="BD193" s="1189"/>
      <c r="BE193" s="1189"/>
      <c r="BF193" s="1126"/>
      <c r="BG193" s="1189"/>
      <c r="BH193" s="1128"/>
      <c r="BI193" s="1128"/>
      <c r="BJ193" s="1128"/>
      <c r="BK193" s="1190"/>
      <c r="BL193" s="1191">
        <v>1</v>
      </c>
      <c r="BM193" s="1192">
        <f>+AU40</f>
        <v>0.56559280321285144</v>
      </c>
      <c r="BN193" s="1193"/>
      <c r="BO193" s="1193"/>
      <c r="BP193" s="1129"/>
      <c r="BQ193" s="1129"/>
      <c r="BR193" s="1129"/>
      <c r="BS193" s="1129"/>
      <c r="BT193" s="1161" t="str">
        <f t="shared" si="189"/>
        <v>Average production per day</v>
      </c>
      <c r="BU193" s="1131"/>
      <c r="BV193" s="1131"/>
      <c r="BW193" s="1129"/>
      <c r="BX193" s="1129"/>
      <c r="BY193" s="1129"/>
      <c r="BZ193" s="1129"/>
      <c r="CA193" s="1129"/>
      <c r="CB193" s="1129"/>
      <c r="CC193" s="1129"/>
      <c r="CD193" s="1129"/>
      <c r="CE193" s="1129"/>
      <c r="CF193" s="1129"/>
      <c r="CG193" s="1129"/>
      <c r="CH193" s="1129"/>
      <c r="CI193" s="1129"/>
      <c r="CJ193" s="1129"/>
      <c r="CK193" s="1129"/>
      <c r="CL193" s="1129"/>
      <c r="CM193" s="1129"/>
      <c r="CN193" s="1129"/>
      <c r="CO193" s="1129"/>
      <c r="CP193" s="1129"/>
      <c r="CQ193" s="1129"/>
      <c r="CR193" s="1129"/>
      <c r="CS193" s="1129"/>
      <c r="CT193" s="1129"/>
      <c r="CU193" s="1129"/>
      <c r="CV193" s="1129"/>
      <c r="CW193" s="1129"/>
      <c r="CX193" s="1129"/>
      <c r="CY193" s="1129"/>
      <c r="CZ193" s="1129"/>
      <c r="DA193" s="1129"/>
      <c r="DB193" s="1129"/>
      <c r="DC193" s="1129"/>
      <c r="DD193" s="1129"/>
      <c r="DE193" s="1129"/>
      <c r="DF193" s="1129"/>
      <c r="DG193" s="1129"/>
      <c r="DH193" s="1129"/>
      <c r="DI193" s="1129"/>
      <c r="DJ193" s="1129"/>
      <c r="DK193" s="1129"/>
      <c r="DL193" s="1129"/>
      <c r="DM193" s="1129"/>
      <c r="DN193" s="1129"/>
      <c r="DO193" s="1129"/>
      <c r="DP193" s="1129"/>
      <c r="DQ193" s="1129"/>
      <c r="DR193" s="1129"/>
      <c r="DS193" s="1129"/>
      <c r="DT193" s="1129"/>
      <c r="DU193" s="1129"/>
      <c r="DV193" s="1129"/>
      <c r="DW193" s="1129"/>
      <c r="DX193" s="1129"/>
      <c r="DY193" s="1129"/>
      <c r="DZ193" s="1129"/>
      <c r="EA193" s="1131"/>
      <c r="EB193" s="1131"/>
      <c r="EC193" s="1129"/>
      <c r="ED193" s="1129"/>
      <c r="EE193" s="1129"/>
      <c r="EF193" s="1129"/>
      <c r="EG193" s="921"/>
      <c r="EH193" s="921"/>
      <c r="EI193" s="953"/>
      <c r="EJ193" s="953"/>
      <c r="EK193" s="953"/>
      <c r="EL193" s="953"/>
      <c r="EM193" s="921"/>
      <c r="EN193" s="1129"/>
      <c r="EQ193" s="920"/>
    </row>
    <row r="194" spans="1:155" s="1119" customFormat="1" ht="29.4" customHeight="1" outlineLevel="1" x14ac:dyDescent="0.7">
      <c r="A194" s="1177" t="s">
        <v>330</v>
      </c>
      <c r="B194" s="1178"/>
      <c r="C194" s="1134"/>
      <c r="D194" s="1134"/>
      <c r="E194" s="1135"/>
      <c r="F194" s="1136" t="s">
        <v>317</v>
      </c>
      <c r="G194" s="1137">
        <f>+'[1]Monthly Summary'!P38</f>
        <v>0.59929194627928806</v>
      </c>
      <c r="H194" s="1138"/>
      <c r="I194" s="1030"/>
      <c r="J194" s="954"/>
      <c r="K194" s="1092" t="s">
        <v>331</v>
      </c>
      <c r="L194" s="1091">
        <v>9</v>
      </c>
      <c r="M194" s="1082" t="s">
        <v>312</v>
      </c>
      <c r="N194" s="1181"/>
      <c r="O194" s="1141"/>
      <c r="P194" s="1142"/>
      <c r="Q194" s="1030"/>
      <c r="R194" s="1030"/>
      <c r="S194" s="1030"/>
      <c r="T194" s="1030"/>
      <c r="U194" s="1030"/>
      <c r="V194" s="1030"/>
      <c r="W194" s="1030"/>
      <c r="X194" s="1030"/>
      <c r="Y194" s="1030"/>
      <c r="Z194" s="1030"/>
      <c r="AA194" s="1030"/>
      <c r="AB194" s="1030"/>
      <c r="AC194" s="1184"/>
      <c r="AD194" s="1030"/>
      <c r="AE194" s="1030"/>
      <c r="AG194" s="1175"/>
      <c r="AH194" s="1175"/>
      <c r="AI194" s="1175"/>
      <c r="AJ194" s="1147"/>
      <c r="AL194" s="1185"/>
      <c r="AM194" s="1186"/>
      <c r="AN194" s="1126"/>
      <c r="AO194" s="943"/>
      <c r="AP194" s="943"/>
      <c r="AQ194" s="944"/>
      <c r="AR194" s="1126"/>
      <c r="AS194" s="1194"/>
      <c r="AT194" s="1195"/>
      <c r="AU194" s="1196"/>
      <c r="AV194" s="1126"/>
      <c r="AW194" s="1197"/>
      <c r="AX194" s="1198">
        <v>1</v>
      </c>
      <c r="AY194" s="1198"/>
      <c r="AZ194" s="1199"/>
      <c r="BA194" s="1172"/>
      <c r="BB194" s="1172"/>
      <c r="BC194" s="1172"/>
      <c r="BD194" s="1172"/>
      <c r="BE194" s="1172"/>
      <c r="BF194" s="1126"/>
      <c r="BG194" s="1197"/>
      <c r="BH194" s="1198">
        <v>1</v>
      </c>
      <c r="BI194" s="1198"/>
      <c r="BJ194" s="1199"/>
      <c r="BK194" s="1190"/>
      <c r="BL194" s="1200">
        <v>2</v>
      </c>
      <c r="BM194" s="1201">
        <f>+AU78</f>
        <v>0.61905704546916196</v>
      </c>
      <c r="BN194" s="1193"/>
      <c r="BO194" s="1193"/>
      <c r="BP194" s="1129"/>
      <c r="BQ194" s="1129"/>
      <c r="BR194" s="1129"/>
      <c r="BS194" s="1129"/>
      <c r="BT194" s="1161" t="str">
        <f t="shared" si="189"/>
        <v>Average efficiency upto date</v>
      </c>
      <c r="BU194" s="1202"/>
      <c r="BV194" s="1202"/>
      <c r="BW194" s="1203"/>
      <c r="BX194" s="1203"/>
      <c r="BY194" s="1203"/>
      <c r="BZ194" s="1203"/>
      <c r="CA194" s="1203"/>
      <c r="CB194" s="1203"/>
      <c r="CC194" s="1203"/>
      <c r="CD194" s="1203"/>
      <c r="CE194" s="1203"/>
      <c r="CF194" s="1203"/>
      <c r="CG194" s="1203"/>
      <c r="CH194" s="1203"/>
      <c r="CI194" s="1203"/>
      <c r="CJ194" s="1203"/>
      <c r="CK194" s="1203"/>
      <c r="CL194" s="1203"/>
      <c r="CM194" s="1203"/>
      <c r="CN194" s="1203"/>
      <c r="CO194" s="1203"/>
      <c r="CP194" s="1203"/>
      <c r="CQ194" s="1203"/>
      <c r="CR194" s="1203"/>
      <c r="CS194" s="1203"/>
      <c r="CT194" s="1203"/>
      <c r="CU194" s="1203"/>
      <c r="CV194" s="1203"/>
      <c r="CW194" s="1203"/>
      <c r="CX194" s="1203"/>
      <c r="CY194" s="1203"/>
      <c r="CZ194" s="1203"/>
      <c r="DA194" s="1203"/>
      <c r="DB194" s="1203"/>
      <c r="DC194" s="1203"/>
      <c r="DD194" s="1203"/>
      <c r="DE194" s="1203"/>
      <c r="DF194" s="1203"/>
      <c r="DG194" s="1203"/>
      <c r="DH194" s="1203"/>
      <c r="DI194" s="1203"/>
      <c r="DJ194" s="1203"/>
      <c r="DK194" s="1203"/>
      <c r="DL194" s="1203"/>
      <c r="DM194" s="1203"/>
      <c r="DN194" s="1203"/>
      <c r="DO194" s="1203"/>
      <c r="DP194" s="1203"/>
      <c r="DQ194" s="1203"/>
      <c r="DR194" s="1203"/>
      <c r="DS194" s="1203"/>
      <c r="DT194" s="1203"/>
      <c r="DU194" s="1203"/>
      <c r="DV194" s="1203"/>
      <c r="DW194" s="1203"/>
      <c r="DX194" s="1203"/>
      <c r="DY194" s="1203"/>
      <c r="DZ194" s="1203"/>
      <c r="EA194" s="1202"/>
      <c r="EB194" s="1202"/>
      <c r="EC194" s="1203"/>
      <c r="ED194" s="1203"/>
      <c r="EE194" s="1203"/>
      <c r="EF194" s="1129"/>
      <c r="EG194" s="921"/>
      <c r="EH194" s="921"/>
      <c r="EI194" s="953"/>
      <c r="EJ194" s="953"/>
      <c r="EK194" s="953"/>
      <c r="EL194" s="953"/>
      <c r="EM194" s="921"/>
      <c r="EN194" s="1203"/>
      <c r="EO194" s="64"/>
      <c r="EP194" s="64"/>
      <c r="EQ194" s="920"/>
      <c r="ER194" s="64"/>
      <c r="ES194" s="64"/>
      <c r="ET194" s="64"/>
      <c r="EU194" s="64"/>
      <c r="EV194" s="64"/>
      <c r="EW194" s="64"/>
      <c r="EX194" s="64"/>
    </row>
    <row r="195" spans="1:155" s="1119" customFormat="1" ht="29.4" customHeight="1" outlineLevel="1" x14ac:dyDescent="0.7">
      <c r="A195" s="1177" t="s">
        <v>332</v>
      </c>
      <c r="B195" s="1178"/>
      <c r="C195" s="1134"/>
      <c r="D195" s="1134"/>
      <c r="E195" s="1135"/>
      <c r="F195" s="1136" t="s">
        <v>317</v>
      </c>
      <c r="G195" s="1137">
        <f>+AS174</f>
        <v>0.78805709433855287</v>
      </c>
      <c r="H195" s="1138"/>
      <c r="I195" s="1030"/>
      <c r="J195" s="1204" t="s">
        <v>333</v>
      </c>
      <c r="K195" s="1205"/>
      <c r="L195" s="1205"/>
      <c r="M195" s="1206"/>
      <c r="N195" s="1207"/>
      <c r="O195" s="1141"/>
      <c r="P195" s="1142"/>
      <c r="Q195" s="1208"/>
      <c r="R195" s="1208"/>
      <c r="S195" s="1208"/>
      <c r="T195" s="1208"/>
      <c r="U195" s="1208"/>
      <c r="V195" s="1208"/>
      <c r="W195" s="1208"/>
      <c r="X195" s="1208"/>
      <c r="Y195" s="1208"/>
      <c r="Z195" s="1208"/>
      <c r="AA195" s="1208"/>
      <c r="AB195" s="1208"/>
      <c r="AC195" s="1209"/>
      <c r="AD195" s="1210"/>
      <c r="AE195" s="1158"/>
      <c r="AG195" s="1211"/>
      <c r="AH195" s="1211"/>
      <c r="AI195" s="1211"/>
      <c r="AJ195" s="1147"/>
      <c r="AL195" s="1185"/>
      <c r="AM195" s="1186"/>
      <c r="AN195" s="1126"/>
      <c r="AO195" s="943"/>
      <c r="AP195" s="943"/>
      <c r="AQ195" s="944"/>
      <c r="AR195" s="1126"/>
      <c r="AS195" s="42"/>
      <c r="AT195" s="1212"/>
      <c r="AU195" s="881"/>
      <c r="AV195" s="1186"/>
      <c r="AW195" s="1213"/>
      <c r="AX195" s="1198">
        <v>2</v>
      </c>
      <c r="AY195" s="1198"/>
      <c r="AZ195" s="1199"/>
      <c r="BA195" s="1214"/>
      <c r="BB195" s="1214"/>
      <c r="BC195" s="1214"/>
      <c r="BD195" s="1214"/>
      <c r="BE195" s="1214"/>
      <c r="BF195" s="1186"/>
      <c r="BG195" s="1213"/>
      <c r="BH195" s="1198">
        <v>2</v>
      </c>
      <c r="BI195" s="1198"/>
      <c r="BJ195" s="1199"/>
      <c r="BK195" s="1190"/>
      <c r="BL195" s="1200">
        <v>3</v>
      </c>
      <c r="BM195" s="1201">
        <f>+AU122</f>
        <v>0.63304695071010841</v>
      </c>
      <c r="BN195" s="1193"/>
      <c r="BO195" s="1193"/>
      <c r="BP195" s="1129"/>
      <c r="BQ195" s="1129"/>
      <c r="BR195" s="1129"/>
      <c r="BS195" s="1129"/>
      <c r="BT195" s="1161" t="str">
        <f t="shared" si="189"/>
        <v>Performance on plan target</v>
      </c>
      <c r="BU195" s="1202"/>
      <c r="BV195" s="1202"/>
      <c r="BW195" s="1203"/>
      <c r="BX195" s="1203"/>
      <c r="BY195" s="1203"/>
      <c r="BZ195" s="1203"/>
      <c r="CA195" s="1203"/>
      <c r="CB195" s="1203"/>
      <c r="CC195" s="1203"/>
      <c r="CD195" s="1203"/>
      <c r="CE195" s="1203"/>
      <c r="CF195" s="1203"/>
      <c r="CG195" s="1203"/>
      <c r="CH195" s="1203"/>
      <c r="CI195" s="1203"/>
      <c r="CJ195" s="1203"/>
      <c r="CK195" s="1203"/>
      <c r="CL195" s="1203"/>
      <c r="CM195" s="1203"/>
      <c r="CN195" s="1203"/>
      <c r="CO195" s="1203"/>
      <c r="CP195" s="1203"/>
      <c r="CQ195" s="1203"/>
      <c r="CR195" s="1203"/>
      <c r="CS195" s="1203"/>
      <c r="CT195" s="1203"/>
      <c r="CU195" s="1203"/>
      <c r="CV195" s="1203"/>
      <c r="CW195" s="1203"/>
      <c r="CX195" s="1203"/>
      <c r="CY195" s="1203"/>
      <c r="CZ195" s="1203"/>
      <c r="DA195" s="1203"/>
      <c r="DB195" s="1203"/>
      <c r="DC195" s="1203"/>
      <c r="DD195" s="1203"/>
      <c r="DE195" s="1203"/>
      <c r="DF195" s="1203"/>
      <c r="DG195" s="1203"/>
      <c r="DH195" s="1203"/>
      <c r="DI195" s="1203"/>
      <c r="DJ195" s="1203"/>
      <c r="DK195" s="1203"/>
      <c r="DL195" s="1203"/>
      <c r="DM195" s="1203"/>
      <c r="DN195" s="1203"/>
      <c r="DO195" s="1203"/>
      <c r="DP195" s="1203"/>
      <c r="DQ195" s="1203"/>
      <c r="DR195" s="1203"/>
      <c r="DS195" s="1203"/>
      <c r="DT195" s="1203"/>
      <c r="DU195" s="1203"/>
      <c r="DV195" s="1203"/>
      <c r="DW195" s="1203"/>
      <c r="DX195" s="1203"/>
      <c r="DY195" s="1203"/>
      <c r="DZ195" s="1203"/>
      <c r="EA195" s="1202"/>
      <c r="EB195" s="1202"/>
      <c r="EC195" s="1203"/>
      <c r="ED195" s="1203"/>
      <c r="EE195" s="1203"/>
      <c r="EF195" s="1129"/>
      <c r="EG195" s="921"/>
      <c r="EH195" s="921"/>
      <c r="EI195" s="953"/>
      <c r="EJ195" s="953"/>
      <c r="EK195" s="953"/>
      <c r="EL195" s="953"/>
      <c r="EM195" s="921"/>
      <c r="EN195" s="1203"/>
      <c r="EO195" s="64"/>
      <c r="EP195" s="64"/>
      <c r="EQ195" s="920"/>
      <c r="ER195" s="64"/>
      <c r="ES195" s="64"/>
      <c r="ET195" s="64"/>
      <c r="EU195" s="64"/>
      <c r="EV195" s="64"/>
      <c r="EW195" s="64"/>
      <c r="EX195" s="64"/>
    </row>
    <row r="196" spans="1:155" s="1119" customFormat="1" ht="29.4" customHeight="1" outlineLevel="1" x14ac:dyDescent="0.7">
      <c r="A196" s="1177" t="s">
        <v>334</v>
      </c>
      <c r="B196" s="1178"/>
      <c r="C196" s="1134"/>
      <c r="D196" s="1134"/>
      <c r="E196" s="1135"/>
      <c r="F196" s="1136" t="s">
        <v>317</v>
      </c>
      <c r="G196" s="1137">
        <f>+'[1]Yearly Summary'!J83</f>
        <v>0.58795705194226333</v>
      </c>
      <c r="H196" s="1138"/>
      <c r="I196" s="1030"/>
      <c r="J196" s="1215"/>
      <c r="K196" s="1215" t="s">
        <v>94</v>
      </c>
      <c r="L196" s="1215" t="s">
        <v>95</v>
      </c>
      <c r="M196" s="1216" t="s">
        <v>31</v>
      </c>
      <c r="N196" s="1217"/>
      <c r="O196" s="1141"/>
      <c r="P196" s="1142"/>
      <c r="Q196" s="1210"/>
      <c r="R196" s="1210"/>
      <c r="S196" s="1210"/>
      <c r="T196" s="1210"/>
      <c r="U196" s="1210"/>
      <c r="V196" s="1210"/>
      <c r="W196" s="1210"/>
      <c r="X196" s="1210"/>
      <c r="Y196" s="1210"/>
      <c r="Z196" s="1210"/>
      <c r="AA196" s="1210"/>
      <c r="AB196" s="1210"/>
      <c r="AC196" s="1218"/>
      <c r="AD196" s="1219"/>
      <c r="AE196" s="1030"/>
      <c r="AG196" s="1211"/>
      <c r="AH196" s="1211"/>
      <c r="AI196" s="1211"/>
      <c r="AJ196" s="1147"/>
      <c r="AK196" s="1220"/>
      <c r="AL196" s="1221"/>
      <c r="AM196" s="1222"/>
      <c r="AN196" s="1223"/>
      <c r="AO196" s="1224"/>
      <c r="AP196" s="1224"/>
      <c r="AQ196" s="1225"/>
      <c r="AR196" s="1223"/>
      <c r="AS196" s="42"/>
      <c r="AT196" s="1226"/>
      <c r="AU196" s="1227"/>
      <c r="AV196" s="1228"/>
      <c r="AX196" s="1198">
        <v>3</v>
      </c>
      <c r="AY196" s="1198"/>
      <c r="AZ196" s="1199"/>
      <c r="BA196" s="1228"/>
      <c r="BB196" s="1228"/>
      <c r="BC196" s="1228"/>
      <c r="BD196" s="1228"/>
      <c r="BE196" s="1228"/>
      <c r="BF196" s="1228"/>
      <c r="BH196" s="1198">
        <v>3</v>
      </c>
      <c r="BI196" s="1198"/>
      <c r="BJ196" s="1199"/>
      <c r="BK196" s="1229"/>
      <c r="BL196" s="1200">
        <v>4</v>
      </c>
      <c r="BM196" s="1201">
        <f>+AU172</f>
        <v>0.5858600273047353</v>
      </c>
      <c r="BN196" s="1193"/>
      <c r="BO196" s="1193"/>
      <c r="BP196" s="1129"/>
      <c r="BQ196" s="1129"/>
      <c r="BR196" s="1129"/>
      <c r="BS196" s="1129"/>
      <c r="BT196" s="1161" t="str">
        <f t="shared" si="189"/>
        <v>Yearly Factory average efficiency</v>
      </c>
      <c r="BU196" s="1202"/>
      <c r="BV196" s="1202"/>
      <c r="BW196" s="1203"/>
      <c r="BX196" s="1203"/>
      <c r="BY196" s="1203"/>
      <c r="BZ196" s="1203"/>
      <c r="CA196" s="1203"/>
      <c r="CB196" s="1203"/>
      <c r="CC196" s="1203"/>
      <c r="CD196" s="1203"/>
      <c r="CE196" s="1203"/>
      <c r="CF196" s="1203"/>
      <c r="CG196" s="1203"/>
      <c r="CH196" s="1203"/>
      <c r="CI196" s="1203"/>
      <c r="CJ196" s="1203"/>
      <c r="CK196" s="1203"/>
      <c r="CL196" s="1203"/>
      <c r="CM196" s="1203"/>
      <c r="CN196" s="1203"/>
      <c r="CO196" s="1203"/>
      <c r="CP196" s="1203"/>
      <c r="CQ196" s="1203"/>
      <c r="CR196" s="1203"/>
      <c r="CS196" s="1203"/>
      <c r="CT196" s="1203"/>
      <c r="CU196" s="1203"/>
      <c r="CV196" s="1203"/>
      <c r="CW196" s="1203"/>
      <c r="CX196" s="1203"/>
      <c r="CY196" s="1203"/>
      <c r="CZ196" s="1203"/>
      <c r="DA196" s="1203"/>
      <c r="DB196" s="1203"/>
      <c r="DC196" s="1203"/>
      <c r="DD196" s="1203"/>
      <c r="DE196" s="1203"/>
      <c r="DF196" s="1203"/>
      <c r="DG196" s="1203"/>
      <c r="DH196" s="1203"/>
      <c r="DI196" s="1203"/>
      <c r="DJ196" s="1203"/>
      <c r="DK196" s="1203"/>
      <c r="DL196" s="1203"/>
      <c r="DM196" s="1203"/>
      <c r="DN196" s="1203"/>
      <c r="DO196" s="1203"/>
      <c r="DP196" s="1203"/>
      <c r="DQ196" s="1203"/>
      <c r="DR196" s="1203"/>
      <c r="DS196" s="1203"/>
      <c r="DT196" s="1203"/>
      <c r="DU196" s="1203"/>
      <c r="DV196" s="1203"/>
      <c r="DW196" s="1203"/>
      <c r="DX196" s="1203"/>
      <c r="DY196" s="1203"/>
      <c r="DZ196" s="1203"/>
      <c r="EA196" s="1202"/>
      <c r="EB196" s="1202"/>
      <c r="EC196" s="1203"/>
      <c r="ED196" s="1203"/>
      <c r="EE196" s="1203"/>
      <c r="EF196" s="1129"/>
      <c r="EG196" s="921"/>
      <c r="EH196" s="921"/>
      <c r="EI196" s="953"/>
      <c r="EJ196" s="953"/>
      <c r="EK196" s="953"/>
      <c r="EL196" s="953"/>
      <c r="EM196" s="921"/>
      <c r="EN196" s="1203"/>
      <c r="EO196" s="64"/>
      <c r="EP196" s="64"/>
      <c r="EQ196" s="920"/>
      <c r="ER196" s="64"/>
      <c r="ES196" s="64"/>
      <c r="ET196" s="64"/>
      <c r="EU196" s="64"/>
      <c r="EV196" s="64"/>
      <c r="EW196" s="64"/>
      <c r="EX196" s="64"/>
    </row>
    <row r="197" spans="1:155" ht="29.4" customHeight="1" outlineLevel="1" x14ac:dyDescent="0.7">
      <c r="A197" s="1230" t="s">
        <v>335</v>
      </c>
      <c r="B197" s="1231"/>
      <c r="C197" s="1232"/>
      <c r="D197" s="1232"/>
      <c r="E197" s="1233"/>
      <c r="F197" s="1136" t="s">
        <v>317</v>
      </c>
      <c r="G197" s="1234">
        <f>+AN174/L174</f>
        <v>61.638141809290957</v>
      </c>
      <c r="H197" s="1235"/>
      <c r="I197" s="1236"/>
      <c r="J197" s="1091" t="s">
        <v>336</v>
      </c>
      <c r="K197" s="1091">
        <f>G224</f>
        <v>213</v>
      </c>
      <c r="L197" s="1092">
        <f>H224+J224</f>
        <v>27</v>
      </c>
      <c r="M197" s="1237">
        <f>K197+L197</f>
        <v>240</v>
      </c>
      <c r="N197" s="1238"/>
      <c r="O197" s="1239"/>
      <c r="P197" s="1240"/>
      <c r="Q197" s="1241"/>
      <c r="R197" s="1241"/>
      <c r="S197" s="1241"/>
      <c r="T197" s="1241"/>
      <c r="U197" s="1241"/>
      <c r="V197" s="1241"/>
      <c r="W197" s="1241"/>
      <c r="X197" s="1241"/>
      <c r="Y197" s="1241"/>
      <c r="Z197" s="1241"/>
      <c r="AA197" s="1241"/>
      <c r="AB197" s="1241"/>
      <c r="AC197" s="1242"/>
      <c r="AD197" s="1219"/>
      <c r="AE197" s="1243"/>
      <c r="AF197" s="1244"/>
      <c r="AG197" s="1211"/>
      <c r="AH197" s="1211"/>
      <c r="AI197" s="1211"/>
      <c r="AJ197" s="1245"/>
      <c r="AK197" s="1246"/>
      <c r="AM197" s="1247"/>
      <c r="AN197" s="1248"/>
      <c r="AO197" s="1249"/>
      <c r="AP197" s="1249"/>
      <c r="AQ197" s="1250"/>
      <c r="AR197" s="1248"/>
      <c r="AS197" s="42"/>
      <c r="AT197" s="1226"/>
      <c r="AU197" s="42"/>
      <c r="AV197" s="1251"/>
      <c r="AW197" s="1252"/>
      <c r="AX197" s="1198">
        <v>4</v>
      </c>
      <c r="AY197" s="1198"/>
      <c r="AZ197" s="1199"/>
      <c r="BA197" s="1253"/>
      <c r="BB197" s="1253"/>
      <c r="BC197" s="1253"/>
      <c r="BD197" s="1253"/>
      <c r="BE197" s="1253"/>
      <c r="BF197" s="1251"/>
      <c r="BG197" s="1252"/>
      <c r="BH197" s="1198">
        <v>4</v>
      </c>
      <c r="BI197" s="1198"/>
      <c r="BJ197" s="1199"/>
      <c r="BK197" s="1254"/>
      <c r="BL197" s="1255"/>
      <c r="BM197" s="1255"/>
      <c r="BN197" s="1255"/>
      <c r="BO197" s="1255"/>
      <c r="BT197" s="1161" t="str">
        <f t="shared" si="189"/>
        <v>Garments produced/machine</v>
      </c>
      <c r="BV197" s="1202"/>
      <c r="BW197" s="1203"/>
      <c r="BX197" s="1203"/>
      <c r="BY197" s="1203"/>
      <c r="BZ197" s="1203"/>
      <c r="CA197" s="1203"/>
      <c r="CB197" s="1203"/>
      <c r="CC197" s="1203"/>
      <c r="CD197" s="1203"/>
      <c r="CE197" s="1203"/>
      <c r="CF197" s="1203"/>
      <c r="CG197" s="1203"/>
      <c r="CH197" s="1203"/>
      <c r="CI197" s="1203"/>
      <c r="CJ197" s="1203"/>
      <c r="CK197" s="1203"/>
      <c r="CL197" s="1203"/>
      <c r="CM197" s="1203"/>
      <c r="CN197" s="1203"/>
      <c r="CO197" s="1203"/>
      <c r="CP197" s="1203"/>
      <c r="CQ197" s="1203"/>
      <c r="CR197" s="1203"/>
      <c r="CS197" s="1203"/>
      <c r="CT197" s="1203"/>
      <c r="CU197" s="1203"/>
      <c r="CV197" s="1203"/>
      <c r="CW197" s="1203"/>
      <c r="CX197" s="1203"/>
      <c r="CY197" s="1203"/>
      <c r="CZ197" s="1203"/>
      <c r="DA197" s="1203"/>
      <c r="DB197" s="1203"/>
      <c r="DC197" s="1203"/>
      <c r="DD197" s="1203"/>
      <c r="DE197" s="1203"/>
      <c r="DF197" s="1203"/>
      <c r="DG197" s="1203"/>
      <c r="DH197" s="1203"/>
      <c r="DI197" s="1203"/>
      <c r="DJ197" s="1203"/>
      <c r="DK197" s="1203"/>
      <c r="DL197" s="1203"/>
      <c r="DM197" s="1203"/>
      <c r="DN197" s="1203"/>
      <c r="DO197" s="1203"/>
      <c r="DP197" s="1203"/>
      <c r="DQ197" s="1203"/>
      <c r="DR197" s="1203"/>
      <c r="DS197" s="1203"/>
      <c r="DT197" s="1203"/>
      <c r="DU197" s="1203"/>
      <c r="DV197" s="1203"/>
      <c r="DW197" s="1203"/>
      <c r="DX197" s="1203"/>
      <c r="DY197" s="1203"/>
      <c r="DZ197" s="1203"/>
      <c r="EA197" s="1202"/>
      <c r="EB197" s="1202"/>
      <c r="EC197" s="1203"/>
      <c r="ED197" s="1203"/>
      <c r="EE197" s="1203"/>
      <c r="EF197" s="1129"/>
      <c r="EG197" s="921"/>
      <c r="EH197" s="921"/>
      <c r="EI197" s="953"/>
      <c r="EJ197" s="953"/>
      <c r="EK197" s="953"/>
      <c r="EL197" s="953"/>
      <c r="EM197" s="921"/>
      <c r="EN197" s="1203"/>
      <c r="EO197" s="64"/>
      <c r="EP197" s="64"/>
      <c r="EQ197" s="920"/>
      <c r="ER197" s="64"/>
      <c r="ES197" s="64"/>
      <c r="ET197" s="64"/>
      <c r="EU197" s="64"/>
      <c r="EV197" s="64"/>
      <c r="EW197" s="64"/>
      <c r="EX197" s="64"/>
      <c r="EY197" s="64"/>
    </row>
    <row r="198" spans="1:155" ht="29.4" customHeight="1" outlineLevel="1" x14ac:dyDescent="0.7">
      <c r="A198" s="1177" t="s">
        <v>337</v>
      </c>
      <c r="B198" s="1178"/>
      <c r="C198" s="1134"/>
      <c r="D198" s="1134"/>
      <c r="E198" s="1135"/>
      <c r="F198" s="1136" t="s">
        <v>317</v>
      </c>
      <c r="G198" s="1179">
        <f>+'[1]Monthly Summary'!K37</f>
        <v>50420</v>
      </c>
      <c r="H198" s="1180"/>
      <c r="I198" s="1236"/>
      <c r="J198" s="1091" t="s">
        <v>338</v>
      </c>
      <c r="K198" s="1091">
        <f>G225</f>
        <v>214</v>
      </c>
      <c r="L198" s="1092">
        <f>H225+J225</f>
        <v>23</v>
      </c>
      <c r="M198" s="1237">
        <f>K198+L198</f>
        <v>237</v>
      </c>
      <c r="N198" s="1238"/>
      <c r="O198" s="1182"/>
      <c r="P198" s="1183"/>
      <c r="Q198" s="1241"/>
      <c r="R198" s="1241"/>
      <c r="S198" s="1241"/>
      <c r="T198" s="1241"/>
      <c r="U198" s="1241"/>
      <c r="V198" s="1241"/>
      <c r="W198" s="1241"/>
      <c r="X198" s="1241"/>
      <c r="Y198" s="1241"/>
      <c r="Z198" s="1241"/>
      <c r="AA198" s="1241"/>
      <c r="AB198" s="1241"/>
      <c r="AC198" s="1242"/>
      <c r="AD198" s="1219"/>
      <c r="AE198" s="1243"/>
      <c r="AF198" s="1244"/>
      <c r="AG198" s="1211"/>
      <c r="AH198" s="1211"/>
      <c r="AI198" s="1211"/>
      <c r="AJ198" s="1245"/>
      <c r="AK198" s="1256"/>
      <c r="AL198" s="1257"/>
      <c r="AM198" s="1258"/>
      <c r="AN198" s="1259"/>
      <c r="AO198" s="1260"/>
      <c r="AP198" s="1260"/>
      <c r="AQ198" s="1261"/>
      <c r="AR198" s="1259"/>
      <c r="AT198" s="1263"/>
      <c r="AV198" s="1264"/>
      <c r="AW198" s="1264"/>
      <c r="AX198" s="1198"/>
      <c r="AY198" s="1198"/>
      <c r="AZ198" s="1265"/>
      <c r="BF198" s="1264"/>
      <c r="BG198" s="1264"/>
      <c r="BH198" s="1198"/>
      <c r="BI198" s="1198"/>
      <c r="BJ198" s="1265"/>
      <c r="BT198" s="1161" t="str">
        <f t="shared" si="189"/>
        <v xml:space="preserve">Total production upto date </v>
      </c>
      <c r="BV198" s="1202"/>
      <c r="BW198" s="1203"/>
      <c r="BX198" s="1203"/>
      <c r="BY198" s="1203"/>
      <c r="BZ198" s="1203"/>
      <c r="CA198" s="1203"/>
      <c r="CB198" s="1203"/>
      <c r="CC198" s="1203"/>
      <c r="CD198" s="1203"/>
      <c r="CE198" s="1203"/>
      <c r="CF198" s="1203"/>
      <c r="CG198" s="1203"/>
      <c r="CH198" s="1203"/>
      <c r="CI198" s="1203"/>
      <c r="CJ198" s="1203"/>
      <c r="CK198" s="1203"/>
      <c r="CL198" s="1203"/>
      <c r="CM198" s="1203"/>
      <c r="CN198" s="1203"/>
      <c r="CO198" s="1203"/>
      <c r="CP198" s="1203"/>
      <c r="CQ198" s="1203"/>
      <c r="CR198" s="1203"/>
      <c r="CS198" s="1203"/>
      <c r="CT198" s="1203"/>
      <c r="CU198" s="1203"/>
      <c r="CV198" s="1203"/>
      <c r="CW198" s="1203"/>
      <c r="CX198" s="1203"/>
      <c r="CY198" s="1203"/>
      <c r="CZ198" s="1203"/>
      <c r="DA198" s="1203"/>
      <c r="DB198" s="1203"/>
      <c r="DC198" s="1203"/>
      <c r="DD198" s="1203"/>
      <c r="DE198" s="1203"/>
      <c r="DF198" s="1203"/>
      <c r="DG198" s="1203"/>
      <c r="DH198" s="1203"/>
      <c r="DI198" s="1203"/>
      <c r="DJ198" s="1203"/>
      <c r="DK198" s="1203"/>
      <c r="DL198" s="1203"/>
      <c r="DM198" s="1203"/>
      <c r="DN198" s="1203"/>
      <c r="DO198" s="1203"/>
      <c r="DP198" s="1203"/>
      <c r="DQ198" s="1203"/>
      <c r="DR198" s="1203"/>
      <c r="DS198" s="1203"/>
      <c r="DT198" s="1203"/>
      <c r="DU198" s="1203"/>
      <c r="DV198" s="1203"/>
      <c r="DW198" s="1203"/>
      <c r="DX198" s="1203"/>
      <c r="DY198" s="1203"/>
      <c r="DZ198" s="1203"/>
      <c r="EA198" s="1202"/>
      <c r="EB198" s="1202"/>
      <c r="EC198" s="1203"/>
      <c r="ED198" s="1203"/>
      <c r="EE198" s="1203"/>
      <c r="EF198" s="1203"/>
      <c r="EN198" s="1203"/>
      <c r="EO198" s="64"/>
      <c r="EP198" s="64"/>
      <c r="EQ198" s="920"/>
      <c r="ER198" s="64"/>
      <c r="ES198" s="64"/>
      <c r="ET198" s="64"/>
      <c r="EU198" s="64"/>
      <c r="EV198" s="64"/>
      <c r="EW198" s="64"/>
      <c r="EX198" s="64"/>
      <c r="EY198" s="64"/>
    </row>
    <row r="199" spans="1:155" ht="29.4" customHeight="1" outlineLevel="1" x14ac:dyDescent="0.7">
      <c r="A199" s="1177" t="s">
        <v>339</v>
      </c>
      <c r="B199" s="1178"/>
      <c r="C199" s="1134"/>
      <c r="D199" s="1134"/>
      <c r="E199" s="1135"/>
      <c r="F199" s="1268" t="s">
        <v>317</v>
      </c>
      <c r="G199" s="1179">
        <f>+'[1]Monthly Summary'!M37</f>
        <v>5693.1236666666664</v>
      </c>
      <c r="H199" s="1180"/>
      <c r="I199" s="1269"/>
      <c r="J199" s="1091" t="s">
        <v>340</v>
      </c>
      <c r="K199" s="1091">
        <f>G226</f>
        <v>202</v>
      </c>
      <c r="L199" s="1092">
        <f>H226+J226</f>
        <v>17</v>
      </c>
      <c r="M199" s="1237">
        <f>K199+L199</f>
        <v>219</v>
      </c>
      <c r="N199" s="1238"/>
      <c r="O199" s="1182"/>
      <c r="P199" s="1183"/>
      <c r="Q199" s="1241"/>
      <c r="R199" s="1241"/>
      <c r="S199" s="1241"/>
      <c r="T199" s="1241"/>
      <c r="U199" s="1241"/>
      <c r="V199" s="1241"/>
      <c r="W199" s="1241"/>
      <c r="X199" s="1241"/>
      <c r="Y199" s="1241"/>
      <c r="Z199" s="1241"/>
      <c r="AA199" s="1241"/>
      <c r="AB199" s="1241"/>
      <c r="AC199" s="1242"/>
      <c r="AD199" s="1270"/>
      <c r="AE199" s="1269"/>
      <c r="AF199" s="64"/>
      <c r="AG199" s="1271"/>
      <c r="AH199" s="1271"/>
      <c r="AI199" s="1271"/>
      <c r="AJ199" s="1272"/>
      <c r="AK199" s="1246"/>
      <c r="AM199" s="1247"/>
      <c r="AN199" s="64"/>
      <c r="AO199" s="1269"/>
      <c r="AP199" s="1269"/>
      <c r="AQ199" s="62"/>
      <c r="AR199" s="64"/>
      <c r="AS199" s="1171"/>
      <c r="AT199" s="1273"/>
      <c r="AV199" s="20"/>
      <c r="AW199" s="1274"/>
      <c r="AX199" s="1275"/>
      <c r="AZ199" s="20"/>
      <c r="BA199" s="1276"/>
      <c r="BB199" s="1276"/>
      <c r="BC199" s="1276"/>
      <c r="BD199" s="1276"/>
      <c r="BE199" s="1276"/>
      <c r="BF199" s="20"/>
      <c r="BG199" s="1274"/>
      <c r="BH199" s="1275"/>
      <c r="BJ199" s="20"/>
      <c r="BK199" s="1277"/>
      <c r="BO199" s="1278"/>
      <c r="BP199" s="1279"/>
      <c r="BQ199" s="1202"/>
      <c r="BT199" s="1161" t="str">
        <f t="shared" si="189"/>
        <v xml:space="preserve">Total produce hours upto date </v>
      </c>
      <c r="BV199" s="1202"/>
      <c r="BW199" s="1203"/>
      <c r="BX199" s="1203"/>
      <c r="BY199" s="1203"/>
      <c r="BZ199" s="1203"/>
      <c r="CA199" s="1203"/>
      <c r="CB199" s="1203"/>
      <c r="CC199" s="1203"/>
      <c r="CD199" s="1203"/>
      <c r="CE199" s="1203"/>
      <c r="CF199" s="1203"/>
      <c r="CG199" s="1203"/>
      <c r="CH199" s="1203"/>
      <c r="CI199" s="1203"/>
      <c r="CJ199" s="1203"/>
      <c r="CK199" s="1203"/>
      <c r="CL199" s="1203"/>
      <c r="CM199" s="1203"/>
      <c r="CN199" s="1203"/>
      <c r="CO199" s="1203"/>
      <c r="CP199" s="1203"/>
      <c r="CQ199" s="1203"/>
      <c r="CR199" s="1203"/>
      <c r="CS199" s="1203"/>
      <c r="CT199" s="1203"/>
      <c r="CU199" s="1203"/>
      <c r="CV199" s="1203"/>
      <c r="CW199" s="1203"/>
      <c r="CX199" s="1203"/>
      <c r="CY199" s="1203"/>
      <c r="CZ199" s="1203"/>
      <c r="DA199" s="1203"/>
      <c r="DB199" s="1203"/>
      <c r="DC199" s="1203"/>
      <c r="DD199" s="1203"/>
      <c r="DE199" s="1203"/>
      <c r="DF199" s="1203"/>
      <c r="DG199" s="1203"/>
      <c r="DH199" s="1203"/>
      <c r="DI199" s="1203"/>
      <c r="DJ199" s="1203"/>
      <c r="DK199" s="1203"/>
      <c r="DL199" s="1203"/>
      <c r="DM199" s="1203"/>
      <c r="DN199" s="1203"/>
      <c r="DO199" s="1203"/>
      <c r="DP199" s="1203"/>
      <c r="DQ199" s="1203"/>
      <c r="DR199" s="1203"/>
      <c r="DS199" s="1203"/>
      <c r="DT199" s="1203"/>
      <c r="DU199" s="1203"/>
      <c r="DV199" s="1203"/>
      <c r="DW199" s="1203"/>
      <c r="DX199" s="1203"/>
      <c r="DY199" s="1203"/>
      <c r="DZ199" s="1203"/>
      <c r="EA199" s="1202"/>
      <c r="EB199" s="1202"/>
      <c r="EC199" s="1203"/>
      <c r="ED199" s="1203"/>
      <c r="EE199" s="1203"/>
      <c r="EF199" s="1203"/>
      <c r="EN199" s="1203"/>
      <c r="EO199" s="64"/>
      <c r="EP199" s="64"/>
      <c r="EQ199" s="920"/>
      <c r="ER199" s="64"/>
      <c r="ES199" s="64"/>
      <c r="ET199" s="64"/>
      <c r="EU199" s="64"/>
      <c r="EV199" s="64"/>
      <c r="EW199" s="64"/>
      <c r="EX199" s="64"/>
      <c r="EY199" s="64"/>
    </row>
    <row r="200" spans="1:155" ht="29.4" customHeight="1" outlineLevel="1" x14ac:dyDescent="0.7">
      <c r="A200" s="1177" t="s">
        <v>341</v>
      </c>
      <c r="B200" s="1178"/>
      <c r="C200" s="1134"/>
      <c r="D200" s="1134"/>
      <c r="E200" s="1135"/>
      <c r="F200" s="1268" t="s">
        <v>317</v>
      </c>
      <c r="G200" s="1179">
        <f>+'[1]Monthly Summary'!N37</f>
        <v>9499.75</v>
      </c>
      <c r="H200" s="1180"/>
      <c r="I200" s="1236"/>
      <c r="J200" s="1091" t="s">
        <v>342</v>
      </c>
      <c r="K200" s="1091">
        <v>210</v>
      </c>
      <c r="L200" s="1092">
        <f>H227+J227</f>
        <v>25</v>
      </c>
      <c r="M200" s="1280">
        <f>K200+L200</f>
        <v>235</v>
      </c>
      <c r="N200" s="1238"/>
      <c r="O200" s="1281"/>
      <c r="P200" s="1282"/>
      <c r="Q200" s="1241"/>
      <c r="R200" s="1241"/>
      <c r="S200" s="1241"/>
      <c r="T200" s="1241"/>
      <c r="U200" s="1241"/>
      <c r="V200" s="1241"/>
      <c r="W200" s="1241"/>
      <c r="X200" s="1241"/>
      <c r="Y200" s="1241"/>
      <c r="Z200" s="1241"/>
      <c r="AA200" s="1241"/>
      <c r="AB200" s="1241"/>
      <c r="AC200" s="1242"/>
      <c r="AD200" s="1270"/>
      <c r="AE200" s="1243"/>
      <c r="AF200" s="1244"/>
      <c r="AG200" s="1283"/>
      <c r="AH200" s="1283"/>
      <c r="AI200" s="1283"/>
      <c r="AJ200" s="1245"/>
      <c r="AK200" s="1246"/>
      <c r="AM200" s="1247"/>
      <c r="AN200" s="1247"/>
      <c r="AO200" s="1284"/>
      <c r="AP200" s="1284"/>
      <c r="AQ200" s="1285"/>
      <c r="AR200" s="1247"/>
      <c r="AT200" s="1263"/>
      <c r="AV200" s="1264"/>
      <c r="AW200" s="1264"/>
      <c r="AX200" s="1275"/>
      <c r="AZ200" s="1255"/>
      <c r="BF200" s="1264"/>
      <c r="BG200" s="1264"/>
      <c r="BH200" s="1275"/>
      <c r="BJ200" s="1255"/>
      <c r="BT200" s="1161" t="str">
        <f t="shared" si="189"/>
        <v>Total spend hours upto date</v>
      </c>
      <c r="BV200" s="1202"/>
      <c r="BW200" s="1203"/>
      <c r="BX200" s="1203"/>
      <c r="BY200" s="1203"/>
      <c r="BZ200" s="1203"/>
      <c r="CA200" s="1203"/>
      <c r="CB200" s="1203"/>
      <c r="CC200" s="1203"/>
      <c r="CD200" s="1203"/>
      <c r="CE200" s="1203"/>
      <c r="CF200" s="1203"/>
      <c r="CG200" s="1203"/>
      <c r="CH200" s="1203"/>
      <c r="CI200" s="1203"/>
      <c r="CJ200" s="1203"/>
      <c r="CK200" s="1203"/>
      <c r="CL200" s="1203"/>
      <c r="CM200" s="1203"/>
      <c r="CN200" s="1203"/>
      <c r="CO200" s="1203"/>
      <c r="CP200" s="1203"/>
      <c r="CQ200" s="1203"/>
      <c r="CR200" s="1203"/>
      <c r="CS200" s="1203"/>
      <c r="CT200" s="1203"/>
      <c r="CU200" s="1203"/>
      <c r="CV200" s="1203"/>
      <c r="CW200" s="1203"/>
      <c r="CX200" s="1203"/>
      <c r="CY200" s="1203"/>
      <c r="CZ200" s="1203"/>
      <c r="DA200" s="1203"/>
      <c r="DB200" s="1203"/>
      <c r="DC200" s="1203"/>
      <c r="DD200" s="1203"/>
      <c r="DE200" s="1203"/>
      <c r="DF200" s="1203"/>
      <c r="DG200" s="1203"/>
      <c r="DH200" s="1203"/>
      <c r="DI200" s="1203"/>
      <c r="DJ200" s="1203"/>
      <c r="DK200" s="1203"/>
      <c r="DL200" s="1203"/>
      <c r="DM200" s="1203"/>
      <c r="DN200" s="1203"/>
      <c r="DO200" s="1203"/>
      <c r="DP200" s="1203"/>
      <c r="DQ200" s="1203"/>
      <c r="DR200" s="1203"/>
      <c r="DS200" s="1203"/>
      <c r="DT200" s="1203"/>
      <c r="DU200" s="1203"/>
      <c r="DV200" s="1203"/>
      <c r="DW200" s="1203"/>
      <c r="DX200" s="1203"/>
      <c r="DY200" s="1203"/>
      <c r="DZ200" s="1203"/>
      <c r="EA200" s="1202"/>
      <c r="EB200" s="1202"/>
      <c r="EC200" s="1203"/>
      <c r="ED200" s="1203"/>
      <c r="EE200" s="1203"/>
      <c r="EF200" s="1203"/>
      <c r="EN200" s="1203"/>
      <c r="EO200" s="64"/>
      <c r="EP200" s="64"/>
      <c r="EQ200" s="920"/>
      <c r="ER200" s="64"/>
      <c r="ES200" s="64"/>
      <c r="ET200" s="64"/>
      <c r="EU200" s="64"/>
      <c r="EV200" s="64"/>
      <c r="EW200" s="64"/>
      <c r="EX200" s="64"/>
      <c r="EY200" s="64"/>
    </row>
    <row r="201" spans="1:155" ht="29.4" customHeight="1" outlineLevel="1" x14ac:dyDescent="0.5">
      <c r="A201" s="1177" t="s">
        <v>343</v>
      </c>
      <c r="B201" s="1178"/>
      <c r="C201" s="1134"/>
      <c r="D201" s="1134"/>
      <c r="E201" s="1135"/>
      <c r="F201" s="1268" t="s">
        <v>317</v>
      </c>
      <c r="G201" s="1286">
        <v>243855</v>
      </c>
      <c r="H201" s="1287"/>
      <c r="I201" s="1236"/>
      <c r="J201" s="1091"/>
      <c r="K201" s="1288"/>
      <c r="L201" s="1289"/>
      <c r="M201" s="1280"/>
      <c r="N201" s="1238"/>
      <c r="O201" s="1290"/>
      <c r="P201" s="1291"/>
      <c r="Q201" s="1241"/>
      <c r="R201" s="1241"/>
      <c r="S201" s="1241"/>
      <c r="T201" s="1241"/>
      <c r="U201" s="1241"/>
      <c r="V201" s="1241"/>
      <c r="W201" s="1241"/>
      <c r="X201" s="1241"/>
      <c r="Y201" s="1241"/>
      <c r="Z201" s="1241"/>
      <c r="AA201" s="1241"/>
      <c r="AB201" s="1241"/>
      <c r="AC201" s="1242"/>
      <c r="AD201" s="1292"/>
      <c r="AE201" s="1243"/>
      <c r="AF201" s="1244"/>
      <c r="AJ201" s="1245"/>
      <c r="AK201" s="1246"/>
      <c r="AM201" s="1247"/>
      <c r="AO201" s="1294"/>
      <c r="AP201" s="1294"/>
      <c r="AQ201" s="1295"/>
      <c r="AT201" s="1263"/>
      <c r="AV201" s="1264"/>
      <c r="AW201" s="1264"/>
      <c r="AX201" s="1275"/>
      <c r="AZ201" s="1255"/>
      <c r="BF201" s="1264"/>
      <c r="BG201" s="1264"/>
      <c r="BH201" s="1275"/>
      <c r="BJ201" s="1255"/>
      <c r="BT201" s="1161" t="str">
        <f t="shared" si="189"/>
        <v>Last month total spend hours</v>
      </c>
      <c r="BV201" s="1202"/>
      <c r="BW201" s="1203"/>
      <c r="BX201" s="1203"/>
      <c r="BY201" s="1203"/>
      <c r="BZ201" s="1203"/>
      <c r="CA201" s="1203"/>
      <c r="CB201" s="1203"/>
      <c r="CC201" s="1203"/>
      <c r="CD201" s="1203"/>
      <c r="CE201" s="1203"/>
      <c r="CF201" s="1203"/>
      <c r="CG201" s="1203"/>
      <c r="CH201" s="1203"/>
      <c r="CI201" s="1203"/>
      <c r="CJ201" s="1203"/>
      <c r="CK201" s="1203"/>
      <c r="CL201" s="1203"/>
      <c r="CM201" s="1203"/>
      <c r="CN201" s="1203"/>
      <c r="CO201" s="1203"/>
      <c r="CP201" s="1203"/>
      <c r="CQ201" s="1203"/>
      <c r="CR201" s="1203"/>
      <c r="CS201" s="1203"/>
      <c r="CT201" s="1203"/>
      <c r="CU201" s="1203"/>
      <c r="CV201" s="1203"/>
      <c r="CW201" s="1203"/>
      <c r="CX201" s="1203"/>
      <c r="CY201" s="1203"/>
      <c r="CZ201" s="1203"/>
      <c r="DA201" s="1203"/>
      <c r="DB201" s="1203"/>
      <c r="DC201" s="1203"/>
      <c r="DD201" s="1203"/>
      <c r="DE201" s="1203"/>
      <c r="DF201" s="1203"/>
      <c r="DG201" s="1203"/>
      <c r="DH201" s="1203"/>
      <c r="DI201" s="1203"/>
      <c r="DJ201" s="1203"/>
      <c r="DK201" s="1203"/>
      <c r="DL201" s="1203"/>
      <c r="DM201" s="1203"/>
      <c r="DN201" s="1203"/>
      <c r="DO201" s="1203"/>
      <c r="DP201" s="1203"/>
      <c r="DQ201" s="1203"/>
      <c r="DR201" s="1203"/>
      <c r="DS201" s="1203"/>
      <c r="DT201" s="1203"/>
      <c r="DU201" s="1203"/>
      <c r="DV201" s="1203"/>
      <c r="DW201" s="1203"/>
      <c r="DX201" s="1203"/>
      <c r="DY201" s="1203"/>
      <c r="DZ201" s="1203"/>
      <c r="EA201" s="1202"/>
      <c r="EB201" s="1202"/>
      <c r="EC201" s="1203"/>
      <c r="ED201" s="1203"/>
      <c r="EE201" s="1203"/>
      <c r="EF201" s="1203"/>
      <c r="EN201" s="1203"/>
      <c r="EO201" s="64"/>
      <c r="EP201" s="64"/>
      <c r="EQ201" s="920"/>
      <c r="ER201" s="64"/>
      <c r="ES201" s="64"/>
      <c r="ET201" s="64"/>
      <c r="EU201" s="64"/>
      <c r="EV201" s="64"/>
      <c r="EW201" s="64"/>
      <c r="EX201" s="64"/>
      <c r="EY201" s="64"/>
    </row>
    <row r="202" spans="1:155" ht="29.4" customHeight="1" outlineLevel="1" x14ac:dyDescent="0.5">
      <c r="A202" s="1177" t="s">
        <v>344</v>
      </c>
      <c r="B202" s="1178"/>
      <c r="C202" s="1134"/>
      <c r="D202" s="1134"/>
      <c r="E202" s="1135"/>
      <c r="F202" s="1268" t="s">
        <v>317</v>
      </c>
      <c r="G202" s="1286">
        <v>147065</v>
      </c>
      <c r="H202" s="1287"/>
      <c r="I202" s="1236"/>
      <c r="J202" s="1091"/>
      <c r="K202" s="1288"/>
      <c r="L202" s="1288"/>
      <c r="M202" s="1288"/>
      <c r="O202" s="1290"/>
      <c r="P202" s="1291"/>
      <c r="Q202" s="1297"/>
      <c r="R202" s="1297"/>
      <c r="S202" s="1297"/>
      <c r="U202" s="1297"/>
      <c r="W202" s="1297"/>
      <c r="X202" s="1297"/>
      <c r="Y202" s="1297"/>
      <c r="Z202" s="1297"/>
      <c r="AA202" s="1297"/>
      <c r="AB202" s="1297"/>
      <c r="AC202" s="1298"/>
      <c r="AD202" s="1297"/>
      <c r="AE202" s="1299"/>
      <c r="AF202" s="1244"/>
      <c r="AJ202" s="1245"/>
      <c r="AK202" s="1246"/>
      <c r="AM202" s="1247"/>
      <c r="AO202" s="1294"/>
      <c r="AP202" s="1294"/>
      <c r="AQ202" s="1295"/>
      <c r="AT202" s="1263"/>
      <c r="AV202" s="1264"/>
      <c r="AW202" s="1264"/>
      <c r="AX202" s="1275"/>
      <c r="AZ202" s="1255"/>
      <c r="BF202" s="1264"/>
      <c r="BG202" s="1264"/>
      <c r="BH202" s="1275"/>
      <c r="BJ202" s="1255"/>
      <c r="BT202" s="1161" t="str">
        <f t="shared" si="189"/>
        <v>Last month total produce hours</v>
      </c>
      <c r="BV202" s="1202"/>
      <c r="BW202" s="1203"/>
      <c r="BX202" s="1203"/>
      <c r="BY202" s="1203"/>
      <c r="BZ202" s="1203"/>
      <c r="CA202" s="1203"/>
      <c r="CB202" s="1203"/>
      <c r="CC202" s="1203"/>
      <c r="CD202" s="1203"/>
      <c r="CE202" s="1203"/>
      <c r="CF202" s="1203"/>
      <c r="CG202" s="1203"/>
      <c r="CH202" s="1203"/>
      <c r="CI202" s="1203"/>
      <c r="CJ202" s="1203"/>
      <c r="CK202" s="1203"/>
      <c r="CL202" s="1203"/>
      <c r="CM202" s="1203"/>
      <c r="CN202" s="1203"/>
      <c r="CO202" s="1203"/>
      <c r="CP202" s="1203"/>
      <c r="CQ202" s="1203"/>
      <c r="CR202" s="1203"/>
      <c r="CS202" s="1203"/>
      <c r="CT202" s="1203"/>
      <c r="CU202" s="1203"/>
      <c r="CV202" s="1203"/>
      <c r="CW202" s="1203"/>
      <c r="CX202" s="1203"/>
      <c r="CY202" s="1203"/>
      <c r="CZ202" s="1203"/>
      <c r="DA202" s="1203"/>
      <c r="DB202" s="1203"/>
      <c r="DC202" s="1203"/>
      <c r="DD202" s="1203"/>
      <c r="DE202" s="1203"/>
      <c r="DF202" s="1203"/>
      <c r="DG202" s="1203"/>
      <c r="DH202" s="1203"/>
      <c r="DI202" s="1203"/>
      <c r="DJ202" s="1203"/>
      <c r="DK202" s="1203"/>
      <c r="DL202" s="1203"/>
      <c r="DM202" s="1203"/>
      <c r="DN202" s="1203"/>
      <c r="DO202" s="1203"/>
      <c r="DP202" s="1203"/>
      <c r="DQ202" s="1203"/>
      <c r="DR202" s="1203"/>
      <c r="DS202" s="1203"/>
      <c r="DT202" s="1203"/>
      <c r="DU202" s="1203"/>
      <c r="DV202" s="1203"/>
      <c r="DW202" s="1203"/>
      <c r="DX202" s="1203"/>
      <c r="DY202" s="1203"/>
      <c r="DZ202" s="1203"/>
      <c r="EA202" s="1202"/>
      <c r="EB202" s="1202"/>
      <c r="EC202" s="1203"/>
      <c r="ED202" s="1203"/>
      <c r="EE202" s="1203"/>
      <c r="EF202" s="1203"/>
      <c r="EN202" s="1203"/>
      <c r="EO202" s="64"/>
      <c r="EP202" s="64"/>
      <c r="EQ202" s="920"/>
      <c r="ER202" s="64"/>
      <c r="ES202" s="64"/>
      <c r="ET202" s="64"/>
      <c r="EU202" s="64"/>
      <c r="EV202" s="64"/>
      <c r="EW202" s="64"/>
      <c r="EX202" s="64"/>
      <c r="EY202" s="64"/>
    </row>
    <row r="203" spans="1:155" ht="29.4" customHeight="1" outlineLevel="1" x14ac:dyDescent="0.5">
      <c r="A203" s="1177" t="s">
        <v>345</v>
      </c>
      <c r="B203" s="1300"/>
      <c r="C203" s="1134"/>
      <c r="D203" s="1134"/>
      <c r="E203" s="1135"/>
      <c r="F203" s="1301" t="s">
        <v>317</v>
      </c>
      <c r="G203" s="1302">
        <v>76</v>
      </c>
      <c r="H203" s="1303"/>
      <c r="I203" s="1236"/>
      <c r="J203" s="1091"/>
      <c r="K203" s="1288"/>
      <c r="L203" s="1288"/>
      <c r="M203" s="1288"/>
      <c r="O203" s="1304"/>
      <c r="P203" s="1305"/>
      <c r="Q203" s="1297"/>
      <c r="R203" s="1297"/>
      <c r="S203" s="1297"/>
      <c r="U203" s="1297"/>
      <c r="W203" s="1297"/>
      <c r="X203" s="1297"/>
      <c r="Y203" s="1297"/>
      <c r="Z203" s="1297"/>
      <c r="AA203" s="1297"/>
      <c r="AB203" s="1297"/>
      <c r="AC203" s="1298"/>
      <c r="AD203" s="1297"/>
      <c r="AE203" s="1299"/>
      <c r="AF203" s="1244"/>
      <c r="AJ203" s="1245"/>
      <c r="AK203" s="1246"/>
      <c r="AM203" s="1247"/>
      <c r="AO203" s="1294"/>
      <c r="AP203" s="1294"/>
      <c r="AQ203" s="1295"/>
      <c r="AT203" s="1263"/>
      <c r="AV203" s="1264"/>
      <c r="AW203" s="1264"/>
      <c r="AX203" s="1275"/>
      <c r="AZ203" s="1255"/>
      <c r="BF203" s="1264"/>
      <c r="BG203" s="1264"/>
      <c r="BH203" s="1275"/>
      <c r="BJ203" s="1255"/>
      <c r="BT203" s="1161" t="str">
        <f t="shared" si="189"/>
        <v>Last month total style change</v>
      </c>
      <c r="BV203" s="1202"/>
      <c r="BW203" s="1203"/>
      <c r="BX203" s="1203"/>
      <c r="BY203" s="1203"/>
      <c r="BZ203" s="1203"/>
      <c r="CA203" s="1203"/>
      <c r="CB203" s="1203"/>
      <c r="CC203" s="1203"/>
      <c r="CD203" s="1203"/>
      <c r="CE203" s="1203"/>
      <c r="CF203" s="1203"/>
      <c r="CG203" s="1203"/>
      <c r="CH203" s="1203"/>
      <c r="CI203" s="1203"/>
      <c r="CJ203" s="1203"/>
      <c r="CK203" s="1203"/>
      <c r="CL203" s="1203"/>
      <c r="CM203" s="1203"/>
      <c r="CN203" s="1203"/>
      <c r="CO203" s="1203"/>
      <c r="CP203" s="1203"/>
      <c r="CQ203" s="1203"/>
      <c r="CR203" s="1203"/>
      <c r="CS203" s="1203"/>
      <c r="CT203" s="1203"/>
      <c r="CU203" s="1203"/>
      <c r="CV203" s="1203"/>
      <c r="CW203" s="1203"/>
      <c r="CX203" s="1203"/>
      <c r="CY203" s="1203"/>
      <c r="CZ203" s="1203"/>
      <c r="DA203" s="1203"/>
      <c r="DB203" s="1203"/>
      <c r="DC203" s="1203"/>
      <c r="DD203" s="1203"/>
      <c r="DE203" s="1203"/>
      <c r="DF203" s="1203"/>
      <c r="DG203" s="1203"/>
      <c r="DH203" s="1203"/>
      <c r="DI203" s="1203"/>
      <c r="DJ203" s="1203"/>
      <c r="DK203" s="1203"/>
      <c r="DL203" s="1203"/>
      <c r="DM203" s="1203"/>
      <c r="DN203" s="1203"/>
      <c r="DO203" s="1203"/>
      <c r="DP203" s="1203"/>
      <c r="DQ203" s="1203"/>
      <c r="DR203" s="1203"/>
      <c r="DS203" s="1203"/>
      <c r="DT203" s="1203"/>
      <c r="DU203" s="1203"/>
      <c r="DV203" s="1203"/>
      <c r="DW203" s="1203"/>
      <c r="DX203" s="1203"/>
      <c r="DY203" s="1203"/>
      <c r="DZ203" s="1203"/>
      <c r="EA203" s="1202"/>
      <c r="EB203" s="1202"/>
      <c r="EC203" s="1203"/>
      <c r="ED203" s="1203"/>
      <c r="EE203" s="1203"/>
      <c r="EF203" s="1203"/>
      <c r="EN203" s="1203"/>
      <c r="EO203" s="64"/>
      <c r="EP203" s="64"/>
      <c r="EQ203" s="920"/>
      <c r="ER203" s="64"/>
      <c r="ES203" s="64"/>
      <c r="ET203" s="64"/>
      <c r="EU203" s="64"/>
      <c r="EV203" s="64"/>
      <c r="EW203" s="64"/>
      <c r="EX203" s="64"/>
      <c r="EY203" s="64"/>
    </row>
    <row r="204" spans="1:155" ht="29.4" customHeight="1" outlineLevel="1" x14ac:dyDescent="0.5">
      <c r="A204" s="1177" t="s">
        <v>346</v>
      </c>
      <c r="B204" s="1178"/>
      <c r="C204" s="1134"/>
      <c r="D204" s="1134"/>
      <c r="E204" s="1135"/>
      <c r="F204" s="1268" t="s">
        <v>317</v>
      </c>
      <c r="G204" s="1286">
        <v>1300877</v>
      </c>
      <c r="H204" s="1287"/>
      <c r="I204" s="1236"/>
      <c r="J204" s="1091"/>
      <c r="K204" s="1288">
        <f>SUM(K197:K203)</f>
        <v>839</v>
      </c>
      <c r="L204" s="1288">
        <f>SUM(L197:L203)</f>
        <v>92</v>
      </c>
      <c r="M204" s="1288">
        <f>SUM(M197:M203)</f>
        <v>931</v>
      </c>
      <c r="O204" s="1304"/>
      <c r="P204" s="1305"/>
      <c r="Q204" s="1297"/>
      <c r="R204" s="1297"/>
      <c r="S204" s="1297"/>
      <c r="U204" s="1297"/>
      <c r="W204" s="1297"/>
      <c r="X204" s="1297"/>
      <c r="Y204" s="1297"/>
      <c r="Z204" s="1297"/>
      <c r="AA204" s="1297"/>
      <c r="AB204" s="1297"/>
      <c r="AC204" s="1298"/>
      <c r="AD204" s="1297"/>
      <c r="AE204" s="1299"/>
      <c r="AF204" s="1244"/>
      <c r="AJ204" s="1245"/>
      <c r="AK204" s="1246"/>
      <c r="AM204" s="1247"/>
      <c r="AO204" s="1294"/>
      <c r="AP204" s="1294"/>
      <c r="AQ204" s="1295"/>
      <c r="AT204" s="1263"/>
      <c r="AV204" s="1264"/>
      <c r="AW204" s="1264"/>
      <c r="AX204" s="1275"/>
      <c r="AZ204" s="1255"/>
      <c r="BF204" s="1264"/>
      <c r="BG204" s="1264"/>
      <c r="BH204" s="1275"/>
      <c r="BJ204" s="1255"/>
      <c r="BT204" s="1161" t="str">
        <f t="shared" si="189"/>
        <v>Last month total production</v>
      </c>
      <c r="BV204" s="1202"/>
      <c r="BW204" s="1203"/>
      <c r="BX204" s="1203"/>
      <c r="BY204" s="1203"/>
      <c r="BZ204" s="1203"/>
      <c r="CA204" s="1203"/>
      <c r="CB204" s="1203"/>
      <c r="CC204" s="1203"/>
      <c r="CD204" s="1203"/>
      <c r="CE204" s="1203"/>
      <c r="CF204" s="1203"/>
      <c r="CG204" s="1203"/>
      <c r="CH204" s="1203"/>
      <c r="CI204" s="1203"/>
      <c r="CJ204" s="1203"/>
      <c r="CK204" s="1203"/>
      <c r="CL204" s="1203"/>
      <c r="CM204" s="1203"/>
      <c r="CN204" s="1203"/>
      <c r="CO204" s="1203"/>
      <c r="CP204" s="1203"/>
      <c r="CQ204" s="1203"/>
      <c r="CR204" s="1203"/>
      <c r="CS204" s="1203"/>
      <c r="CT204" s="1203"/>
      <c r="CU204" s="1203"/>
      <c r="CV204" s="1203"/>
      <c r="CW204" s="1203"/>
      <c r="CX204" s="1203"/>
      <c r="CY204" s="1203"/>
      <c r="CZ204" s="1203"/>
      <c r="DA204" s="1203"/>
      <c r="DB204" s="1203"/>
      <c r="DC204" s="1203"/>
      <c r="DD204" s="1203"/>
      <c r="DE204" s="1203"/>
      <c r="DF204" s="1203"/>
      <c r="DG204" s="1203"/>
      <c r="DH204" s="1203"/>
      <c r="DI204" s="1203"/>
      <c r="DJ204" s="1203"/>
      <c r="DK204" s="1203"/>
      <c r="DL204" s="1203"/>
      <c r="DM204" s="1203"/>
      <c r="DN204" s="1203"/>
      <c r="DO204" s="1203"/>
      <c r="DP204" s="1203"/>
      <c r="DQ204" s="1203"/>
      <c r="DR204" s="1203"/>
      <c r="DS204" s="1203"/>
      <c r="DT204" s="1203"/>
      <c r="DU204" s="1203"/>
      <c r="DV204" s="1203"/>
      <c r="DW204" s="1203"/>
      <c r="DX204" s="1203"/>
      <c r="DY204" s="1203"/>
      <c r="DZ204" s="1203"/>
      <c r="EA204" s="1202"/>
      <c r="EB204" s="1202"/>
      <c r="EC204" s="1203"/>
      <c r="ED204" s="1203"/>
      <c r="EE204" s="1203"/>
      <c r="EF204" s="1203"/>
      <c r="EN204" s="1203"/>
      <c r="EO204" s="64"/>
      <c r="EP204" s="64"/>
      <c r="EQ204" s="920"/>
      <c r="ER204" s="64"/>
      <c r="ES204" s="64"/>
      <c r="ET204" s="64"/>
      <c r="EU204" s="64"/>
      <c r="EV204" s="64"/>
      <c r="EW204" s="64"/>
      <c r="EX204" s="64"/>
      <c r="EY204" s="64"/>
    </row>
    <row r="205" spans="1:155" s="62" customFormat="1" ht="29.4" customHeight="1" outlineLevel="1" x14ac:dyDescent="0.4">
      <c r="B205" s="63"/>
      <c r="C205" s="223"/>
      <c r="D205" s="223"/>
      <c r="E205" s="223"/>
      <c r="F205" s="222"/>
      <c r="G205" s="1306"/>
      <c r="H205" s="1306"/>
      <c r="I205" s="1236"/>
      <c r="J205" s="1307"/>
      <c r="K205" s="1307"/>
      <c r="L205" s="1307"/>
      <c r="M205" s="1307"/>
      <c r="N205" s="1296"/>
      <c r="O205" s="1308"/>
      <c r="P205" s="1309"/>
      <c r="Q205" s="1297"/>
      <c r="R205" s="1297"/>
      <c r="S205" s="1297"/>
      <c r="T205" s="1297"/>
      <c r="U205" s="1297"/>
      <c r="V205" s="1297"/>
      <c r="W205" s="1297"/>
      <c r="X205" s="1297"/>
      <c r="Y205" s="1297"/>
      <c r="Z205" s="1297"/>
      <c r="AA205" s="1297"/>
      <c r="AB205" s="1297"/>
      <c r="AC205" s="1298"/>
      <c r="AD205" s="1297"/>
      <c r="AE205" s="1299"/>
      <c r="AF205" s="1310"/>
      <c r="AG205" s="1311"/>
      <c r="AH205" s="1311"/>
      <c r="AI205" s="1311"/>
      <c r="AJ205" s="1295"/>
      <c r="AK205" s="1312"/>
      <c r="AL205" s="1285"/>
      <c r="AM205" s="1285"/>
      <c r="AN205" s="1295"/>
      <c r="AO205" s="1294"/>
      <c r="AP205" s="1294"/>
      <c r="AQ205" s="1295"/>
      <c r="AR205" s="1294"/>
      <c r="AS205" s="1313"/>
      <c r="AT205" s="1263"/>
      <c r="AU205" s="1313"/>
      <c r="AV205" s="1314"/>
      <c r="AW205" s="1314"/>
      <c r="AX205" s="1315"/>
      <c r="AY205" s="1315"/>
      <c r="AZ205" s="1316"/>
      <c r="BA205" s="1317"/>
      <c r="BB205" s="1317"/>
      <c r="BC205" s="1317"/>
      <c r="BD205" s="1317"/>
      <c r="BE205" s="1317"/>
      <c r="BF205" s="1314"/>
      <c r="BG205" s="1314"/>
      <c r="BH205" s="1315"/>
      <c r="BI205" s="1315"/>
      <c r="BJ205" s="1316"/>
      <c r="BK205" s="1267"/>
      <c r="BL205" s="63"/>
      <c r="BM205" s="63"/>
      <c r="BN205" s="63"/>
      <c r="BO205" s="1318">
        <v>1</v>
      </c>
      <c r="BP205" s="1319">
        <f>BA7</f>
        <v>0.56559280321285144</v>
      </c>
      <c r="BT205" s="1320">
        <f t="shared" ref="BT205:BT220" si="190">B205</f>
        <v>0</v>
      </c>
      <c r="BU205" s="63"/>
      <c r="BV205" s="63"/>
      <c r="EA205" s="63"/>
      <c r="EB205" s="63"/>
      <c r="EI205" s="63"/>
      <c r="EJ205" s="63"/>
      <c r="EK205" s="63"/>
      <c r="EL205" s="63"/>
      <c r="EQ205" s="223"/>
    </row>
    <row r="206" spans="1:155" s="1321" customFormat="1" ht="29.4" customHeight="1" x14ac:dyDescent="0.5">
      <c r="B206" s="1322"/>
      <c r="C206" s="234"/>
      <c r="D206" s="234"/>
      <c r="E206" s="234"/>
      <c r="F206" s="1323"/>
      <c r="G206" s="1324"/>
      <c r="H206" s="1324"/>
      <c r="I206" s="1236"/>
      <c r="J206" s="1307"/>
      <c r="K206" s="1307"/>
      <c r="L206" s="1307"/>
      <c r="M206" s="1307"/>
      <c r="N206" s="1296"/>
      <c r="O206" s="1325"/>
      <c r="P206" s="1309"/>
      <c r="Q206" s="1297"/>
      <c r="R206" s="1297"/>
      <c r="S206" s="1297"/>
      <c r="T206" s="1297"/>
      <c r="U206" s="1297"/>
      <c r="V206" s="1297"/>
      <c r="W206" s="1297"/>
      <c r="X206" s="1297"/>
      <c r="Y206" s="1297"/>
      <c r="Z206" s="1297"/>
      <c r="AA206" s="1297"/>
      <c r="AB206" s="1297"/>
      <c r="AC206" s="1326"/>
      <c r="AD206" s="1307"/>
      <c r="AE206" s="1327"/>
      <c r="AF206" s="1299"/>
      <c r="AG206" s="1328"/>
      <c r="AH206" s="1328"/>
      <c r="AI206" s="1328"/>
      <c r="AJ206" s="1329"/>
      <c r="AK206" s="1307"/>
      <c r="AL206" s="1330"/>
      <c r="AM206" s="1330"/>
      <c r="AN206" s="1329"/>
      <c r="AO206" s="1329"/>
      <c r="AP206" s="1329"/>
      <c r="AQ206" s="1329"/>
      <c r="AR206" s="1329"/>
      <c r="AS206" s="1331"/>
      <c r="AT206" s="1332"/>
      <c r="AU206" s="1331"/>
      <c r="AV206" s="1333"/>
      <c r="AW206" s="1333"/>
      <c r="AX206" s="1334"/>
      <c r="AY206" s="1334"/>
      <c r="AZ206" s="1335"/>
      <c r="BA206" s="1332"/>
      <c r="BB206" s="1332"/>
      <c r="BC206" s="1332"/>
      <c r="BD206" s="1332"/>
      <c r="BE206" s="1332"/>
      <c r="BF206" s="1333"/>
      <c r="BG206" s="1333"/>
      <c r="BH206" s="1334"/>
      <c r="BI206" s="1334"/>
      <c r="BJ206" s="1335"/>
      <c r="BK206" s="1267"/>
      <c r="BL206" s="1322"/>
      <c r="BM206" s="1322"/>
      <c r="BN206" s="1322"/>
      <c r="BO206" s="1336"/>
      <c r="BP206" s="1337"/>
      <c r="BT206" s="1338">
        <f t="shared" si="190"/>
        <v>0</v>
      </c>
      <c r="BU206" s="1322"/>
      <c r="BV206" s="1322"/>
      <c r="EA206" s="1322"/>
      <c r="EB206" s="1322"/>
      <c r="EG206" s="62"/>
      <c r="EH206" s="62"/>
      <c r="EI206" s="63"/>
      <c r="EJ206" s="63"/>
      <c r="EK206" s="63"/>
      <c r="EL206" s="63"/>
      <c r="EM206" s="62"/>
      <c r="EQ206" s="234"/>
    </row>
    <row r="207" spans="1:155" s="1321" customFormat="1" ht="29.4" customHeight="1" outlineLevel="1" x14ac:dyDescent="0.5">
      <c r="B207" s="1322"/>
      <c r="C207" s="234"/>
      <c r="D207" s="234"/>
      <c r="E207" s="234"/>
      <c r="F207" s="1339"/>
      <c r="G207" s="1324"/>
      <c r="H207" s="1324"/>
      <c r="I207" s="1236"/>
      <c r="J207" s="1307"/>
      <c r="K207" s="1307"/>
      <c r="L207" s="1307"/>
      <c r="M207" s="1307"/>
      <c r="N207" s="1296"/>
      <c r="O207" s="1325"/>
      <c r="P207" s="1309"/>
      <c r="Q207" s="1297"/>
      <c r="R207" s="1297"/>
      <c r="S207" s="1297"/>
      <c r="T207" s="1297"/>
      <c r="U207" s="1297"/>
      <c r="V207" s="1297"/>
      <c r="W207" s="1297"/>
      <c r="X207" s="1297"/>
      <c r="Y207" s="1297"/>
      <c r="Z207" s="1297"/>
      <c r="AA207" s="1297"/>
      <c r="AB207" s="1297"/>
      <c r="AC207" s="1326"/>
      <c r="AD207" s="1307"/>
      <c r="AE207" s="1327"/>
      <c r="AF207" s="1327"/>
      <c r="AG207" s="1328"/>
      <c r="AH207" s="1328"/>
      <c r="AI207" s="1328"/>
      <c r="AJ207" s="1329"/>
      <c r="AK207" s="1307"/>
      <c r="AL207" s="1330"/>
      <c r="AM207" s="1330"/>
      <c r="AN207" s="1329"/>
      <c r="AO207" s="1329"/>
      <c r="AP207" s="1329"/>
      <c r="AQ207" s="1329"/>
      <c r="AR207" s="1329"/>
      <c r="AS207" s="1331"/>
      <c r="AT207" s="1332"/>
      <c r="AU207" s="1331"/>
      <c r="AV207" s="1333"/>
      <c r="AW207" s="1333"/>
      <c r="AX207" s="1334"/>
      <c r="AY207" s="1334"/>
      <c r="AZ207" s="1335"/>
      <c r="BA207" s="1332"/>
      <c r="BB207" s="1332"/>
      <c r="BC207" s="1332"/>
      <c r="BD207" s="1332"/>
      <c r="BE207" s="1332"/>
      <c r="BF207" s="1333"/>
      <c r="BG207" s="1333"/>
      <c r="BH207" s="1334"/>
      <c r="BI207" s="1334"/>
      <c r="BJ207" s="1335"/>
      <c r="BK207" s="1267"/>
      <c r="BL207" s="1322"/>
      <c r="BM207" s="1322"/>
      <c r="BN207" s="1322"/>
      <c r="BO207" s="1340"/>
      <c r="BP207" s="1341"/>
      <c r="BT207" s="1338">
        <f t="shared" si="190"/>
        <v>0</v>
      </c>
      <c r="BU207" s="1322"/>
      <c r="BV207" s="63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2"/>
      <c r="DW207" s="62"/>
      <c r="DX207" s="62"/>
      <c r="DY207" s="62"/>
      <c r="DZ207" s="62"/>
      <c r="EA207" s="63"/>
      <c r="EB207" s="63"/>
      <c r="EC207" s="62"/>
      <c r="ED207" s="62"/>
      <c r="EE207" s="62"/>
      <c r="EF207" s="62"/>
      <c r="EG207" s="62"/>
      <c r="EH207" s="62"/>
      <c r="EI207" s="63"/>
      <c r="EJ207" s="63"/>
      <c r="EK207" s="63"/>
      <c r="EL207" s="63"/>
      <c r="EM207" s="62"/>
      <c r="EN207" s="62"/>
      <c r="EO207" s="62"/>
      <c r="EP207" s="62"/>
      <c r="EQ207" s="223"/>
      <c r="ER207" s="62"/>
      <c r="ES207" s="62"/>
      <c r="ET207" s="62"/>
      <c r="EU207" s="62"/>
      <c r="EV207" s="62"/>
      <c r="EW207" s="62"/>
      <c r="EX207" s="62"/>
      <c r="EY207" s="62"/>
    </row>
    <row r="208" spans="1:155" s="1321" customFormat="1" ht="30" customHeight="1" outlineLevel="1" x14ac:dyDescent="0.5">
      <c r="B208" s="1322"/>
      <c r="C208" s="234"/>
      <c r="D208" s="234"/>
      <c r="E208" s="234"/>
      <c r="F208" s="1339"/>
      <c r="G208" s="1342"/>
      <c r="H208" s="1324"/>
      <c r="I208" s="1236"/>
      <c r="J208" s="1307"/>
      <c r="K208" s="1307"/>
      <c r="L208" s="1307"/>
      <c r="M208" s="1307"/>
      <c r="N208" s="1296"/>
      <c r="O208" s="1325"/>
      <c r="P208" s="1309"/>
      <c r="Q208" s="1297"/>
      <c r="R208" s="1297"/>
      <c r="S208" s="1297"/>
      <c r="T208" s="1297"/>
      <c r="U208" s="1297"/>
      <c r="V208" s="1297"/>
      <c r="W208" s="1297"/>
      <c r="X208" s="1297"/>
      <c r="Y208" s="1297"/>
      <c r="Z208" s="1297"/>
      <c r="AA208" s="1297"/>
      <c r="AB208" s="1297"/>
      <c r="AC208" s="1326"/>
      <c r="AD208" s="1307"/>
      <c r="AE208" s="1327"/>
      <c r="AF208" s="1327"/>
      <c r="AG208" s="1328"/>
      <c r="AH208" s="1328"/>
      <c r="AI208" s="1328"/>
      <c r="AJ208" s="1329"/>
      <c r="AK208" s="1307"/>
      <c r="AL208" s="1330"/>
      <c r="AM208" s="1330"/>
      <c r="AN208" s="1329"/>
      <c r="AO208" s="1329"/>
      <c r="AP208" s="1329"/>
      <c r="AQ208" s="1329"/>
      <c r="AR208" s="1329"/>
      <c r="AS208" s="1331"/>
      <c r="AT208" s="1332"/>
      <c r="AU208" s="1331"/>
      <c r="AV208" s="1343" t="s">
        <v>333</v>
      </c>
      <c r="AW208" s="1344"/>
      <c r="AX208" s="1344"/>
      <c r="AY208" s="1344"/>
      <c r="AZ208" s="1345"/>
      <c r="BA208" s="1346"/>
      <c r="BB208" s="1346"/>
      <c r="BC208" s="1346"/>
      <c r="BD208" s="1332"/>
      <c r="BE208" s="1332"/>
      <c r="BF208" s="1347" t="s">
        <v>333</v>
      </c>
      <c r="BG208" s="1347"/>
      <c r="BH208" s="1347"/>
      <c r="BI208" s="1347"/>
      <c r="BJ208" s="1347"/>
      <c r="BK208" s="1347"/>
      <c r="BL208" s="1347"/>
      <c r="BM208" s="1348"/>
      <c r="BN208" s="1349"/>
      <c r="BO208" s="1350">
        <v>2</v>
      </c>
      <c r="BP208" s="1351">
        <f>BA42</f>
        <v>0.61905704546916196</v>
      </c>
      <c r="BT208" s="1338">
        <f t="shared" si="190"/>
        <v>0</v>
      </c>
      <c r="BU208" s="1322"/>
      <c r="BV208" s="63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2"/>
      <c r="DW208" s="62"/>
      <c r="DX208" s="62"/>
      <c r="DY208" s="62"/>
      <c r="DZ208" s="62"/>
      <c r="EA208" s="63"/>
      <c r="EB208" s="63"/>
      <c r="EC208" s="62"/>
      <c r="ED208" s="62"/>
      <c r="EE208" s="62"/>
      <c r="EF208" s="62"/>
      <c r="EG208" s="62"/>
      <c r="EH208" s="62"/>
      <c r="EI208" s="63"/>
      <c r="EJ208" s="63"/>
      <c r="EK208" s="63"/>
      <c r="EL208" s="63"/>
      <c r="EM208" s="62"/>
      <c r="EN208" s="62"/>
      <c r="EO208" s="62"/>
      <c r="EP208" s="62"/>
      <c r="EQ208" s="223"/>
      <c r="ER208" s="62"/>
      <c r="ES208" s="62"/>
      <c r="ET208" s="62"/>
      <c r="EU208" s="62"/>
      <c r="EV208" s="62"/>
      <c r="EW208" s="62"/>
      <c r="EX208" s="62"/>
      <c r="EY208" s="62"/>
    </row>
    <row r="209" spans="2:155" s="1321" customFormat="1" ht="30" customHeight="1" outlineLevel="1" x14ac:dyDescent="0.65">
      <c r="B209" s="1322"/>
      <c r="C209" s="234"/>
      <c r="D209" s="234"/>
      <c r="E209" s="234"/>
      <c r="F209" s="1339"/>
      <c r="G209" s="1342"/>
      <c r="H209" s="1324"/>
      <c r="I209" s="1236"/>
      <c r="J209" s="1307"/>
      <c r="K209" s="1307"/>
      <c r="L209" s="1307"/>
      <c r="M209" s="1307"/>
      <c r="N209" s="1296"/>
      <c r="O209" s="1325"/>
      <c r="P209" s="1309"/>
      <c r="Q209" s="1297"/>
      <c r="R209" s="1297"/>
      <c r="S209" s="1297"/>
      <c r="T209" s="1297"/>
      <c r="U209" s="1297"/>
      <c r="V209" s="1297"/>
      <c r="W209" s="1297"/>
      <c r="X209" s="1297"/>
      <c r="Y209" s="1297"/>
      <c r="Z209" s="1297"/>
      <c r="AA209" s="1297"/>
      <c r="AB209" s="1297"/>
      <c r="AC209" s="1326"/>
      <c r="AD209" s="1307"/>
      <c r="AE209" s="1327"/>
      <c r="AF209" s="1327"/>
      <c r="AG209" s="1328"/>
      <c r="AH209" s="1328"/>
      <c r="AI209" s="1328"/>
      <c r="AJ209" s="1329"/>
      <c r="AK209" s="1307"/>
      <c r="AL209" s="1330"/>
      <c r="AM209" s="1330"/>
      <c r="AN209" s="1329"/>
      <c r="AO209" s="1329"/>
      <c r="AP209" s="1329"/>
      <c r="AQ209" s="1329"/>
      <c r="AR209" s="1329"/>
      <c r="AS209" s="1331"/>
      <c r="AT209" s="1332"/>
      <c r="AU209" s="1331"/>
      <c r="AV209" s="1352"/>
      <c r="AW209" s="1353"/>
      <c r="AX209" s="1354" t="s">
        <v>94</v>
      </c>
      <c r="AY209" s="1355" t="s">
        <v>95</v>
      </c>
      <c r="AZ209" s="1355" t="s">
        <v>31</v>
      </c>
      <c r="BA209" s="1356"/>
      <c r="BB209" s="954"/>
      <c r="BC209" s="1357"/>
      <c r="BD209" s="1332"/>
      <c r="BE209" s="1332"/>
      <c r="BF209" s="1358"/>
      <c r="BG209" s="1358" t="s">
        <v>94</v>
      </c>
      <c r="BH209" s="1358"/>
      <c r="BI209" s="1359" t="s">
        <v>95</v>
      </c>
      <c r="BJ209" s="1360"/>
      <c r="BK209" s="1361" t="s">
        <v>347</v>
      </c>
      <c r="BL209" s="1362" t="s">
        <v>31</v>
      </c>
      <c r="BM209" s="1362"/>
      <c r="BN209" s="1349"/>
      <c r="BO209" s="1363"/>
      <c r="BP209" s="1364"/>
      <c r="BT209" s="1338">
        <f t="shared" si="190"/>
        <v>0</v>
      </c>
      <c r="BU209" s="1322"/>
      <c r="BV209" s="63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3"/>
      <c r="EB209" s="63"/>
      <c r="EC209" s="62"/>
      <c r="ED209" s="62"/>
      <c r="EE209" s="62"/>
      <c r="EF209" s="62"/>
      <c r="EG209" s="62"/>
      <c r="EH209" s="62"/>
      <c r="EI209" s="63"/>
      <c r="EJ209" s="63"/>
      <c r="EK209" s="63"/>
      <c r="EL209" s="63"/>
      <c r="EM209" s="62"/>
      <c r="EN209" s="62"/>
      <c r="EO209" s="62"/>
      <c r="EP209" s="62"/>
      <c r="EQ209" s="223"/>
      <c r="ER209" s="62"/>
      <c r="ES209" s="62"/>
      <c r="ET209" s="62"/>
      <c r="EU209" s="62"/>
      <c r="EV209" s="62"/>
      <c r="EW209" s="62"/>
      <c r="EX209" s="62"/>
      <c r="EY209" s="62"/>
    </row>
    <row r="210" spans="2:155" s="1321" customFormat="1" ht="30" customHeight="1" outlineLevel="1" x14ac:dyDescent="0.5">
      <c r="B210" s="1322"/>
      <c r="C210" s="234"/>
      <c r="D210" s="234"/>
      <c r="E210" s="234"/>
      <c r="F210" s="1339"/>
      <c r="G210" s="1324"/>
      <c r="H210" s="1324"/>
      <c r="I210" s="1236"/>
      <c r="J210" s="1307"/>
      <c r="K210" s="1307"/>
      <c r="L210" s="1365"/>
      <c r="M210" s="1307"/>
      <c r="N210" s="1296"/>
      <c r="O210" s="1325"/>
      <c r="P210" s="1309"/>
      <c r="Q210" s="1297"/>
      <c r="R210" s="1297"/>
      <c r="S210" s="1297"/>
      <c r="T210" s="1297"/>
      <c r="U210" s="1297"/>
      <c r="V210" s="1297"/>
      <c r="W210" s="1297"/>
      <c r="X210" s="1297"/>
      <c r="Y210" s="1297"/>
      <c r="Z210" s="1297"/>
      <c r="AA210" s="1297"/>
      <c r="AB210" s="1297"/>
      <c r="AC210" s="1326"/>
      <c r="AD210" s="1307"/>
      <c r="AE210" s="1327"/>
      <c r="AF210" s="1327"/>
      <c r="AG210" s="1328"/>
      <c r="AH210" s="1328"/>
      <c r="AI210" s="1328"/>
      <c r="AJ210" s="1329"/>
      <c r="AK210" s="1307"/>
      <c r="AL210" s="1330"/>
      <c r="AM210" s="1330"/>
      <c r="AN210" s="1329"/>
      <c r="AO210" s="1329"/>
      <c r="AP210" s="1329"/>
      <c r="AQ210" s="1329"/>
      <c r="AR210" s="1329"/>
      <c r="AS210" s="1331"/>
      <c r="AT210" s="1332"/>
      <c r="AU210" s="1331"/>
      <c r="AV210" s="1366" t="str">
        <f>+BF210</f>
        <v>1 st Floor</v>
      </c>
      <c r="AW210" s="1367"/>
      <c r="AX210" s="504">
        <f>+K197</f>
        <v>213</v>
      </c>
      <c r="AY210" s="509">
        <f>+BI210</f>
        <v>27</v>
      </c>
      <c r="AZ210" s="1368">
        <f>+BL210</f>
        <v>240</v>
      </c>
      <c r="BA210" s="1356"/>
      <c r="BB210" s="954"/>
      <c r="BC210" s="1335"/>
      <c r="BD210" s="1332"/>
      <c r="BE210" s="1332"/>
      <c r="BF210" s="1369" t="s">
        <v>336</v>
      </c>
      <c r="BG210" s="1369">
        <f>K197</f>
        <v>213</v>
      </c>
      <c r="BH210" s="1369"/>
      <c r="BI210" s="1370">
        <f>H224+J224</f>
        <v>27</v>
      </c>
      <c r="BJ210" s="1360"/>
      <c r="BK210" s="1371">
        <f>+L188</f>
        <v>818</v>
      </c>
      <c r="BL210" s="1372">
        <f t="shared" ref="BL210:BL215" si="191">BI210+BG210</f>
        <v>240</v>
      </c>
      <c r="BM210" s="1372"/>
      <c r="BN210" s="1373"/>
      <c r="BO210" s="1374"/>
      <c r="BP210" s="1375"/>
      <c r="BT210" s="1338">
        <f t="shared" si="190"/>
        <v>0</v>
      </c>
      <c r="BU210" s="1322"/>
      <c r="BV210" s="63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3"/>
      <c r="EB210" s="63"/>
      <c r="EC210" s="62"/>
      <c r="ED210" s="62"/>
      <c r="EE210" s="62"/>
      <c r="EF210" s="62"/>
      <c r="EG210" s="62"/>
      <c r="EH210" s="62"/>
      <c r="EI210" s="63"/>
      <c r="EJ210" s="63"/>
      <c r="EK210" s="63"/>
      <c r="EL210" s="63"/>
      <c r="EM210" s="62"/>
      <c r="EN210" s="62"/>
      <c r="EO210" s="62"/>
      <c r="EP210" s="62"/>
      <c r="EQ210" s="223"/>
      <c r="ER210" s="62"/>
      <c r="ES210" s="62"/>
      <c r="ET210" s="62"/>
      <c r="EU210" s="62"/>
      <c r="EV210" s="62"/>
      <c r="EW210" s="62"/>
      <c r="EX210" s="62"/>
      <c r="EY210" s="62"/>
    </row>
    <row r="211" spans="2:155" s="1321" customFormat="1" ht="30" customHeight="1" outlineLevel="1" x14ac:dyDescent="0.5">
      <c r="B211" s="1322"/>
      <c r="C211" s="234"/>
      <c r="D211" s="234"/>
      <c r="E211" s="234"/>
      <c r="F211" s="1339"/>
      <c r="G211" s="1324"/>
      <c r="H211" s="1324"/>
      <c r="I211" s="1376"/>
      <c r="J211" s="1377"/>
      <c r="K211" s="1307"/>
      <c r="L211" s="1307"/>
      <c r="M211" s="1307"/>
      <c r="N211" s="1296"/>
      <c r="O211" s="1325"/>
      <c r="P211" s="1309"/>
      <c r="Q211" s="1297"/>
      <c r="R211" s="1297"/>
      <c r="S211" s="1297"/>
      <c r="T211" s="1297"/>
      <c r="U211" s="1297"/>
      <c r="V211" s="1297"/>
      <c r="W211" s="1297"/>
      <c r="X211" s="1297"/>
      <c r="Y211" s="1297"/>
      <c r="Z211" s="1297"/>
      <c r="AA211" s="1297"/>
      <c r="AB211" s="1297"/>
      <c r="AC211" s="1326"/>
      <c r="AD211" s="1307"/>
      <c r="AE211" s="1327"/>
      <c r="AF211" s="1327"/>
      <c r="AG211" s="1328"/>
      <c r="AH211" s="1328"/>
      <c r="AI211" s="1328"/>
      <c r="AJ211" s="1329"/>
      <c r="AK211" s="1307"/>
      <c r="AL211" s="1330"/>
      <c r="AM211" s="1330"/>
      <c r="AN211" s="1329"/>
      <c r="AO211" s="1329"/>
      <c r="AP211" s="1329"/>
      <c r="AQ211" s="1329"/>
      <c r="AR211" s="1329"/>
      <c r="AS211" s="1331"/>
      <c r="AT211" s="1332"/>
      <c r="AU211" s="1331"/>
      <c r="AV211" s="1366" t="str">
        <f t="shared" ref="AV211:AV219" si="192">+BF211</f>
        <v>2 nd Floor</v>
      </c>
      <c r="AW211" s="1367"/>
      <c r="AX211" s="504">
        <f t="shared" ref="AX211:AX219" si="193">+BG211</f>
        <v>214</v>
      </c>
      <c r="AY211" s="509">
        <f t="shared" ref="AY211:AY219" si="194">+BI211</f>
        <v>23</v>
      </c>
      <c r="AZ211" s="1368">
        <f t="shared" ref="AZ211:AZ219" si="195">+BL211</f>
        <v>237</v>
      </c>
      <c r="BA211" s="1356"/>
      <c r="BB211" s="954"/>
      <c r="BC211" s="1335"/>
      <c r="BD211" s="1332"/>
      <c r="BE211" s="1332"/>
      <c r="BF211" s="1369" t="s">
        <v>348</v>
      </c>
      <c r="BG211" s="1369">
        <f>K198</f>
        <v>214</v>
      </c>
      <c r="BH211" s="1369"/>
      <c r="BI211" s="1370">
        <f>H225+J225</f>
        <v>23</v>
      </c>
      <c r="BJ211" s="1360"/>
      <c r="BK211" s="1361" t="s">
        <v>349</v>
      </c>
      <c r="BL211" s="1372">
        <f t="shared" si="191"/>
        <v>237</v>
      </c>
      <c r="BM211" s="1372"/>
      <c r="BN211" s="1373"/>
      <c r="BO211" s="1378">
        <v>3</v>
      </c>
      <c r="BP211" s="1379">
        <f>BA80</f>
        <v>0.63304695071010841</v>
      </c>
      <c r="BT211" s="1338">
        <f t="shared" si="190"/>
        <v>0</v>
      </c>
      <c r="BU211" s="1322"/>
      <c r="BV211" s="63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2"/>
      <c r="DW211" s="62"/>
      <c r="DX211" s="62"/>
      <c r="DY211" s="62"/>
      <c r="DZ211" s="62"/>
      <c r="EA211" s="63"/>
      <c r="EB211" s="63"/>
      <c r="EC211" s="62"/>
      <c r="ED211" s="62"/>
      <c r="EE211" s="62"/>
      <c r="EF211" s="62"/>
      <c r="EG211" s="62"/>
      <c r="EH211" s="62"/>
      <c r="EI211" s="63"/>
      <c r="EJ211" s="63"/>
      <c r="EK211" s="63"/>
      <c r="EL211" s="63"/>
      <c r="EM211" s="62"/>
      <c r="EN211" s="62"/>
      <c r="EO211" s="62"/>
      <c r="EP211" s="62"/>
      <c r="EQ211" s="223"/>
      <c r="ER211" s="62"/>
      <c r="ES211" s="62"/>
      <c r="ET211" s="62"/>
      <c r="EU211" s="62"/>
      <c r="EV211" s="62"/>
      <c r="EW211" s="62"/>
      <c r="EX211" s="62"/>
      <c r="EY211" s="62"/>
    </row>
    <row r="212" spans="2:155" s="1321" customFormat="1" ht="30" customHeight="1" outlineLevel="1" x14ac:dyDescent="0.5">
      <c r="C212" s="234"/>
      <c r="D212" s="234"/>
      <c r="E212" s="234"/>
      <c r="F212" s="1339"/>
      <c r="G212" s="1322"/>
      <c r="H212" s="1322"/>
      <c r="I212" s="1376"/>
      <c r="J212" s="1380"/>
      <c r="K212" s="1307"/>
      <c r="L212" s="1307"/>
      <c r="M212" s="1307"/>
      <c r="N212" s="1296"/>
      <c r="O212" s="564"/>
      <c r="P212" s="1269"/>
      <c r="Q212" s="1297"/>
      <c r="R212" s="1297"/>
      <c r="S212" s="1297"/>
      <c r="T212" s="1297"/>
      <c r="U212" s="1297"/>
      <c r="V212" s="1297"/>
      <c r="W212" s="1297"/>
      <c r="X212" s="1297"/>
      <c r="Y212" s="1297"/>
      <c r="Z212" s="1297"/>
      <c r="AA212" s="1297"/>
      <c r="AB212" s="1297"/>
      <c r="AC212" s="1326"/>
      <c r="AD212" s="1307"/>
      <c r="AE212" s="1327"/>
      <c r="AF212" s="1327"/>
      <c r="AG212" s="1328"/>
      <c r="AH212" s="1328"/>
      <c r="AI212" s="1328"/>
      <c r="AJ212" s="1329"/>
      <c r="AK212" s="1330"/>
      <c r="AL212" s="1381"/>
      <c r="AM212" s="1381"/>
      <c r="AN212" s="1329"/>
      <c r="AO212" s="1329"/>
      <c r="AP212" s="1329"/>
      <c r="AQ212" s="1329"/>
      <c r="AR212" s="1329"/>
      <c r="AS212" s="1331"/>
      <c r="AT212" s="1332"/>
      <c r="AU212" s="1331"/>
      <c r="AV212" s="1366" t="str">
        <f t="shared" si="192"/>
        <v>3 rd Floor</v>
      </c>
      <c r="AW212" s="1367"/>
      <c r="AX212" s="504">
        <f t="shared" si="193"/>
        <v>202</v>
      </c>
      <c r="AY212" s="509">
        <f t="shared" si="194"/>
        <v>17</v>
      </c>
      <c r="AZ212" s="1368">
        <f t="shared" si="195"/>
        <v>219</v>
      </c>
      <c r="BA212" s="1382"/>
      <c r="BB212" s="1383"/>
      <c r="BC212" s="1335"/>
      <c r="BD212" s="1332"/>
      <c r="BE212" s="1332"/>
      <c r="BF212" s="1369" t="s">
        <v>340</v>
      </c>
      <c r="BG212" s="1369">
        <f>K199</f>
        <v>202</v>
      </c>
      <c r="BH212" s="1369"/>
      <c r="BI212" s="1370">
        <f>H226+J226</f>
        <v>17</v>
      </c>
      <c r="BJ212" s="1384"/>
      <c r="BK212" s="1385">
        <f>+L189+L190</f>
        <v>24</v>
      </c>
      <c r="BL212" s="1372">
        <f t="shared" si="191"/>
        <v>219</v>
      </c>
      <c r="BM212" s="1372"/>
      <c r="BN212" s="1386"/>
      <c r="BO212" s="1378">
        <v>4</v>
      </c>
      <c r="BP212" s="1379">
        <f>BA124</f>
        <v>0.5858600273047353</v>
      </c>
      <c r="BT212" s="1338">
        <f t="shared" si="190"/>
        <v>0</v>
      </c>
      <c r="BU212" s="1322"/>
      <c r="BV212" s="63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2"/>
      <c r="DW212" s="62"/>
      <c r="DX212" s="62"/>
      <c r="DY212" s="62"/>
      <c r="DZ212" s="62"/>
      <c r="EA212" s="63"/>
      <c r="EB212" s="63"/>
      <c r="EC212" s="62"/>
      <c r="ED212" s="62"/>
      <c r="EE212" s="62"/>
      <c r="EF212" s="62"/>
      <c r="EG212" s="62"/>
      <c r="EH212" s="62"/>
      <c r="EI212" s="63"/>
      <c r="EJ212" s="63"/>
      <c r="EK212" s="63"/>
      <c r="EL212" s="63"/>
      <c r="EM212" s="62"/>
      <c r="EN212" s="62"/>
      <c r="EO212" s="62"/>
      <c r="EP212" s="62"/>
      <c r="EQ212" s="223"/>
      <c r="ER212" s="62"/>
      <c r="ES212" s="62"/>
      <c r="ET212" s="62"/>
      <c r="EU212" s="62"/>
      <c r="EV212" s="62"/>
      <c r="EW212" s="62"/>
      <c r="EX212" s="62"/>
      <c r="EY212" s="62"/>
    </row>
    <row r="213" spans="2:155" s="1321" customFormat="1" ht="30" customHeight="1" outlineLevel="1" x14ac:dyDescent="0.5">
      <c r="C213" s="234"/>
      <c r="D213" s="234"/>
      <c r="E213" s="234"/>
      <c r="F213" s="1339"/>
      <c r="G213" s="1322"/>
      <c r="H213" s="1322"/>
      <c r="I213" s="1376"/>
      <c r="J213" s="1380"/>
      <c r="K213" s="1307"/>
      <c r="L213" s="1307"/>
      <c r="M213" s="1307"/>
      <c r="N213" s="1296"/>
      <c r="O213" s="564"/>
      <c r="P213" s="1269"/>
      <c r="Q213" s="1297"/>
      <c r="R213" s="1297"/>
      <c r="S213" s="1297"/>
      <c r="T213" s="1297"/>
      <c r="U213" s="1297"/>
      <c r="V213" s="1297"/>
      <c r="W213" s="1297"/>
      <c r="X213" s="1297"/>
      <c r="Y213" s="1297"/>
      <c r="Z213" s="1297"/>
      <c r="AA213" s="1297"/>
      <c r="AB213" s="1297"/>
      <c r="AC213" s="1326"/>
      <c r="AD213" s="1307"/>
      <c r="AE213" s="1327"/>
      <c r="AF213" s="1327"/>
      <c r="AG213" s="1328"/>
      <c r="AH213" s="1328"/>
      <c r="AI213" s="1328"/>
      <c r="AJ213" s="1329"/>
      <c r="AK213" s="1307"/>
      <c r="AL213" s="1381"/>
      <c r="AM213" s="1381"/>
      <c r="AN213" s="1329"/>
      <c r="AO213" s="1329"/>
      <c r="AP213" s="1329"/>
      <c r="AQ213" s="1329"/>
      <c r="AR213" s="1329"/>
      <c r="AS213" s="1331"/>
      <c r="AT213" s="1332"/>
      <c r="AU213" s="1331"/>
      <c r="AV213" s="1366" t="str">
        <f t="shared" si="192"/>
        <v>4 th Floor</v>
      </c>
      <c r="AW213" s="1367"/>
      <c r="AX213" s="504">
        <f t="shared" si="193"/>
        <v>210</v>
      </c>
      <c r="AY213" s="509">
        <f t="shared" si="194"/>
        <v>25</v>
      </c>
      <c r="AZ213" s="1368">
        <f t="shared" si="195"/>
        <v>235</v>
      </c>
      <c r="BA213" s="1382"/>
      <c r="BB213" s="1383"/>
      <c r="BC213" s="1335"/>
      <c r="BD213" s="1332"/>
      <c r="BE213" s="1332"/>
      <c r="BF213" s="1369" t="str">
        <f>J200</f>
        <v>4 th Floor</v>
      </c>
      <c r="BG213" s="1369">
        <f>K200</f>
        <v>210</v>
      </c>
      <c r="BH213" s="1369"/>
      <c r="BI213" s="1370">
        <f>H227+J227</f>
        <v>25</v>
      </c>
      <c r="BJ213" s="1384"/>
      <c r="BK213" s="1387" t="s">
        <v>34</v>
      </c>
      <c r="BL213" s="1372">
        <f t="shared" si="191"/>
        <v>235</v>
      </c>
      <c r="BM213" s="1372"/>
      <c r="BN213" s="1386"/>
      <c r="BO213" s="1378"/>
      <c r="BP213" s="1379"/>
      <c r="BT213" s="1338">
        <f t="shared" si="190"/>
        <v>0</v>
      </c>
      <c r="BU213" s="1322"/>
      <c r="BV213" s="63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2"/>
      <c r="DW213" s="62"/>
      <c r="DX213" s="62"/>
      <c r="DY213" s="62"/>
      <c r="DZ213" s="62"/>
      <c r="EA213" s="63"/>
      <c r="EB213" s="63"/>
      <c r="EC213" s="62"/>
      <c r="ED213" s="62"/>
      <c r="EE213" s="62"/>
      <c r="EF213" s="62"/>
      <c r="EG213" s="62"/>
      <c r="EH213" s="62"/>
      <c r="EI213" s="63"/>
      <c r="EJ213" s="63"/>
      <c r="EK213" s="63"/>
      <c r="EL213" s="63"/>
      <c r="EM213" s="62"/>
      <c r="EN213" s="62"/>
      <c r="EO213" s="62"/>
      <c r="EP213" s="62"/>
      <c r="EQ213" s="223"/>
      <c r="ER213" s="62"/>
      <c r="ES213" s="62"/>
      <c r="ET213" s="62"/>
      <c r="EU213" s="62"/>
      <c r="EV213" s="62"/>
      <c r="EW213" s="62"/>
      <c r="EX213" s="62"/>
      <c r="EY213" s="62"/>
    </row>
    <row r="214" spans="2:155" s="1321" customFormat="1" ht="30" customHeight="1" outlineLevel="1" x14ac:dyDescent="0.5">
      <c r="C214" s="234"/>
      <c r="D214" s="234"/>
      <c r="E214" s="234"/>
      <c r="F214" s="1323"/>
      <c r="G214" s="1322"/>
      <c r="H214" s="1322"/>
      <c r="I214" s="1376"/>
      <c r="J214" s="1380"/>
      <c r="K214" s="1307"/>
      <c r="L214" s="1307"/>
      <c r="M214" s="1307"/>
      <c r="N214" s="1296"/>
      <c r="O214" s="564"/>
      <c r="P214" s="1269"/>
      <c r="Q214" s="1297"/>
      <c r="R214" s="1297"/>
      <c r="S214" s="1297"/>
      <c r="T214" s="1297"/>
      <c r="U214" s="1297"/>
      <c r="V214" s="1297"/>
      <c r="W214" s="1297"/>
      <c r="X214" s="1297"/>
      <c r="Y214" s="1297"/>
      <c r="Z214" s="1297"/>
      <c r="AA214" s="1297"/>
      <c r="AB214" s="1297"/>
      <c r="AC214" s="1326"/>
      <c r="AD214" s="1307"/>
      <c r="AE214" s="1327"/>
      <c r="AF214" s="1327"/>
      <c r="AG214" s="1328"/>
      <c r="AH214" s="1328"/>
      <c r="AI214" s="1328"/>
      <c r="AJ214" s="1329"/>
      <c r="AK214" s="1307"/>
      <c r="AL214" s="1381"/>
      <c r="AM214" s="1381"/>
      <c r="AN214" s="1329"/>
      <c r="AO214" s="1329"/>
      <c r="AP214" s="1329"/>
      <c r="AQ214" s="1329"/>
      <c r="AR214" s="1329"/>
      <c r="AS214" s="1331"/>
      <c r="AT214" s="1332"/>
      <c r="AU214" s="1331"/>
      <c r="AV214" s="1366" t="s">
        <v>350</v>
      </c>
      <c r="AW214" s="1367"/>
      <c r="AX214" s="504">
        <f t="shared" si="193"/>
        <v>0</v>
      </c>
      <c r="AY214" s="509">
        <f t="shared" si="194"/>
        <v>0</v>
      </c>
      <c r="AZ214" s="1368">
        <f t="shared" si="195"/>
        <v>0</v>
      </c>
      <c r="BA214" s="1388"/>
      <c r="BB214" s="1389"/>
      <c r="BC214" s="1335"/>
      <c r="BD214" s="1332"/>
      <c r="BE214" s="1332"/>
      <c r="BF214" s="1369">
        <f>J201</f>
        <v>0</v>
      </c>
      <c r="BG214" s="1390">
        <f>+K201</f>
        <v>0</v>
      </c>
      <c r="BH214" s="1391"/>
      <c r="BI214" s="1392">
        <f>+L201</f>
        <v>0</v>
      </c>
      <c r="BJ214" s="1349"/>
      <c r="BK214" s="1393">
        <f>+BE191</f>
        <v>2.4730473047304731</v>
      </c>
      <c r="BL214" s="1372">
        <f t="shared" si="191"/>
        <v>0</v>
      </c>
      <c r="BM214" s="1372"/>
      <c r="BN214" s="1386"/>
      <c r="BO214" s="1394"/>
      <c r="BP214" s="1395"/>
      <c r="BT214" s="1338">
        <f t="shared" si="190"/>
        <v>0</v>
      </c>
      <c r="BU214" s="1322"/>
      <c r="BV214" s="63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2"/>
      <c r="DW214" s="62"/>
      <c r="DX214" s="62"/>
      <c r="DY214" s="62"/>
      <c r="DZ214" s="62"/>
      <c r="EA214" s="63"/>
      <c r="EB214" s="63"/>
      <c r="EC214" s="62"/>
      <c r="ED214" s="62"/>
      <c r="EE214" s="62"/>
      <c r="EF214" s="62"/>
      <c r="EG214" s="62"/>
      <c r="EH214" s="62"/>
      <c r="EI214" s="63"/>
      <c r="EJ214" s="63"/>
      <c r="EK214" s="63"/>
      <c r="EL214" s="63"/>
      <c r="EM214" s="62"/>
      <c r="EN214" s="62"/>
      <c r="EO214" s="62"/>
      <c r="EP214" s="62"/>
      <c r="EQ214" s="223"/>
      <c r="ER214" s="62"/>
      <c r="ES214" s="62"/>
      <c r="ET214" s="62"/>
      <c r="EU214" s="62"/>
      <c r="EV214" s="62"/>
      <c r="EW214" s="62"/>
      <c r="EX214" s="62"/>
      <c r="EY214" s="62"/>
    </row>
    <row r="215" spans="2:155" s="1321" customFormat="1" ht="30" customHeight="1" outlineLevel="1" x14ac:dyDescent="0.5">
      <c r="C215" s="234"/>
      <c r="D215" s="234"/>
      <c r="E215" s="234"/>
      <c r="F215" s="1323"/>
      <c r="G215" s="1322"/>
      <c r="H215" s="1322"/>
      <c r="I215" s="1376"/>
      <c r="J215" s="1380"/>
      <c r="K215" s="1307"/>
      <c r="L215" s="1307"/>
      <c r="M215" s="1307"/>
      <c r="N215" s="1296"/>
      <c r="O215" s="564"/>
      <c r="P215" s="1269"/>
      <c r="Q215" s="1297"/>
      <c r="R215" s="1297"/>
      <c r="S215" s="1297"/>
      <c r="T215" s="1297"/>
      <c r="U215" s="1297"/>
      <c r="V215" s="1297"/>
      <c r="W215" s="1297"/>
      <c r="X215" s="1297"/>
      <c r="Y215" s="1297"/>
      <c r="Z215" s="1297"/>
      <c r="AA215" s="1297"/>
      <c r="AB215" s="1297"/>
      <c r="AC215" s="1326"/>
      <c r="AD215" s="1307"/>
      <c r="AE215" s="1327"/>
      <c r="AF215" s="1327"/>
      <c r="AG215" s="1328"/>
      <c r="AH215" s="1328"/>
      <c r="AI215" s="1328"/>
      <c r="AJ215" s="1329"/>
      <c r="AK215" s="1307"/>
      <c r="AL215" s="1381"/>
      <c r="AM215" s="1381"/>
      <c r="AN215" s="1329"/>
      <c r="AO215" s="1329"/>
      <c r="AP215" s="1329"/>
      <c r="AQ215" s="1329"/>
      <c r="AR215" s="1329"/>
      <c r="AS215" s="1331"/>
      <c r="AT215" s="1332"/>
      <c r="AU215" s="1331"/>
      <c r="AV215" s="1366" t="s">
        <v>351</v>
      </c>
      <c r="AW215" s="1367"/>
      <c r="AX215" s="504">
        <f t="shared" si="193"/>
        <v>0</v>
      </c>
      <c r="AY215" s="509">
        <f t="shared" si="194"/>
        <v>0</v>
      </c>
      <c r="AZ215" s="1368">
        <f t="shared" si="195"/>
        <v>0</v>
      </c>
      <c r="BA215" s="1388"/>
      <c r="BB215" s="1389"/>
      <c r="BC215" s="1335"/>
      <c r="BD215" s="1332"/>
      <c r="BE215" s="1332"/>
      <c r="BF215" s="1369">
        <f>J202</f>
        <v>0</v>
      </c>
      <c r="BG215" s="1390">
        <f>+K202</f>
        <v>0</v>
      </c>
      <c r="BH215" s="1391"/>
      <c r="BI215" s="1392">
        <f>+L202</f>
        <v>0</v>
      </c>
      <c r="BJ215" s="1349">
        <f>+SUM(BJ210:BJ214)</f>
        <v>0</v>
      </c>
      <c r="BK215" s="1396">
        <f>+SUM(BK210:BK214)</f>
        <v>844.47304730473047</v>
      </c>
      <c r="BL215" s="1372">
        <f t="shared" si="191"/>
        <v>0</v>
      </c>
      <c r="BM215" s="1372"/>
      <c r="BN215" s="1386"/>
      <c r="BO215" s="1394"/>
      <c r="BP215" s="1395"/>
      <c r="BT215" s="1338">
        <f t="shared" si="190"/>
        <v>0</v>
      </c>
      <c r="BU215" s="1322"/>
      <c r="BV215" s="63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2"/>
      <c r="DW215" s="62"/>
      <c r="DX215" s="62"/>
      <c r="DY215" s="62"/>
      <c r="DZ215" s="62"/>
      <c r="EA215" s="63"/>
      <c r="EB215" s="63"/>
      <c r="EC215" s="62"/>
      <c r="ED215" s="62"/>
      <c r="EE215" s="62"/>
      <c r="EF215" s="62"/>
      <c r="EG215" s="62"/>
      <c r="EH215" s="62"/>
      <c r="EI215" s="63"/>
      <c r="EJ215" s="63"/>
      <c r="EK215" s="63"/>
      <c r="EL215" s="63"/>
      <c r="EM215" s="62"/>
      <c r="EN215" s="62"/>
      <c r="EO215" s="62"/>
      <c r="EP215" s="62"/>
      <c r="EQ215" s="223"/>
      <c r="ER215" s="62"/>
      <c r="ES215" s="62"/>
      <c r="ET215" s="62"/>
      <c r="EU215" s="62"/>
      <c r="EV215" s="62"/>
      <c r="EW215" s="62"/>
      <c r="EX215" s="62"/>
      <c r="EY215" s="62"/>
    </row>
    <row r="216" spans="2:155" ht="30" customHeight="1" outlineLevel="1" x14ac:dyDescent="0.5">
      <c r="B216" s="64"/>
      <c r="F216" s="1120"/>
      <c r="G216" s="20"/>
      <c r="H216" s="20"/>
      <c r="I216" s="64"/>
      <c r="J216" s="20"/>
      <c r="L216" s="1307"/>
      <c r="M216" s="1307"/>
      <c r="O216" s="564"/>
      <c r="P216" s="1269"/>
      <c r="Q216" s="1297"/>
      <c r="R216" s="1297"/>
      <c r="S216" s="1297"/>
      <c r="U216" s="1297"/>
      <c r="W216" s="1297"/>
      <c r="X216" s="1297"/>
      <c r="Y216" s="1297"/>
      <c r="Z216" s="1297"/>
      <c r="AA216" s="1297"/>
      <c r="AB216" s="1297"/>
      <c r="AC216" s="1326"/>
      <c r="AD216" s="1307"/>
      <c r="AE216" s="1327"/>
      <c r="AF216" s="1244"/>
      <c r="AJ216" s="1245"/>
      <c r="AK216" s="1246"/>
      <c r="AM216" s="1247"/>
      <c r="AQ216" s="1329"/>
      <c r="AT216" s="1332"/>
      <c r="AV216" s="1366">
        <f t="shared" si="192"/>
        <v>0</v>
      </c>
      <c r="AW216" s="1367"/>
      <c r="AX216" s="504">
        <f t="shared" si="193"/>
        <v>0</v>
      </c>
      <c r="AY216" s="509">
        <f t="shared" si="194"/>
        <v>0</v>
      </c>
      <c r="AZ216" s="1368" t="str">
        <f t="shared" si="195"/>
        <v>:</v>
      </c>
      <c r="BA216" s="1388"/>
      <c r="BB216" s="1389"/>
      <c r="BC216" s="1335"/>
      <c r="BF216" s="1369">
        <f>J203</f>
        <v>0</v>
      </c>
      <c r="BG216" s="1390">
        <f>+K203</f>
        <v>0</v>
      </c>
      <c r="BH216" s="1397"/>
      <c r="BI216" s="1392">
        <f>+L203</f>
        <v>0</v>
      </c>
      <c r="BJ216" s="1349">
        <f>+SUM(BJ211:BJ215)</f>
        <v>0</v>
      </c>
      <c r="BK216" s="1396">
        <f>+SUM(BK211:BK215)</f>
        <v>870.94609460946094</v>
      </c>
      <c r="BL216" s="1398" t="s">
        <v>317</v>
      </c>
      <c r="BM216" s="1372"/>
      <c r="BN216" s="1386" t="e">
        <f>+BL216-BN218</f>
        <v>#VALUE!</v>
      </c>
      <c r="BO216" s="1399"/>
      <c r="BP216" s="1400"/>
      <c r="BT216" s="1401">
        <f t="shared" si="190"/>
        <v>0</v>
      </c>
      <c r="EQ216" s="223"/>
    </row>
    <row r="217" spans="2:155" ht="30" customHeight="1" outlineLevel="1" x14ac:dyDescent="0.5">
      <c r="B217" s="64"/>
      <c r="G217" s="64"/>
      <c r="H217" s="64"/>
      <c r="I217" s="1236"/>
      <c r="L217" s="1307"/>
      <c r="M217" s="1307"/>
      <c r="O217" s="564"/>
      <c r="P217" s="1269"/>
      <c r="Q217" s="1297"/>
      <c r="R217" s="1297"/>
      <c r="S217" s="1297"/>
      <c r="U217" s="1297"/>
      <c r="W217" s="1297"/>
      <c r="X217" s="1297"/>
      <c r="Y217" s="1297"/>
      <c r="Z217" s="1297"/>
      <c r="AA217" s="1297"/>
      <c r="AB217" s="1297"/>
      <c r="AC217" s="1326"/>
      <c r="AD217" s="1307"/>
      <c r="AE217" s="1327"/>
      <c r="AF217" s="1244"/>
      <c r="AJ217" s="1245"/>
      <c r="AK217" s="1246"/>
      <c r="AM217" s="1247"/>
      <c r="AQ217" s="1329"/>
      <c r="AT217" s="1332"/>
      <c r="AV217" s="1366" t="str">
        <f t="shared" si="192"/>
        <v>Total</v>
      </c>
      <c r="AW217" s="1367"/>
      <c r="AX217" s="509">
        <f>+BG217</f>
        <v>839</v>
      </c>
      <c r="AY217" s="509">
        <f t="shared" si="194"/>
        <v>92</v>
      </c>
      <c r="AZ217" s="1368">
        <f t="shared" si="195"/>
        <v>931</v>
      </c>
      <c r="BA217" s="1402"/>
      <c r="BB217" s="1402"/>
      <c r="BC217" s="1402"/>
      <c r="BF217" s="1369" t="s">
        <v>31</v>
      </c>
      <c r="BG217" s="1390">
        <f t="shared" ref="BG217:BL217" si="196">SUM(BG210:BG216)</f>
        <v>839</v>
      </c>
      <c r="BH217" s="1390">
        <f t="shared" si="196"/>
        <v>0</v>
      </c>
      <c r="BI217" s="1390">
        <f t="shared" si="196"/>
        <v>92</v>
      </c>
      <c r="BJ217" s="1390">
        <f t="shared" si="196"/>
        <v>0</v>
      </c>
      <c r="BK217" s="1390">
        <f t="shared" si="196"/>
        <v>2559.8921892189219</v>
      </c>
      <c r="BL217" s="1390">
        <f t="shared" si="196"/>
        <v>931</v>
      </c>
      <c r="BM217" s="1372"/>
      <c r="BN217" s="1386"/>
      <c r="BO217" s="1399"/>
      <c r="BP217" s="1400"/>
      <c r="BT217" s="1401">
        <f t="shared" si="190"/>
        <v>0</v>
      </c>
      <c r="EQ217" s="223"/>
    </row>
    <row r="218" spans="2:155" ht="30" customHeight="1" outlineLevel="1" x14ac:dyDescent="0.45">
      <c r="B218" s="64"/>
      <c r="G218" s="64"/>
      <c r="H218" s="1403"/>
      <c r="I218" s="1236"/>
      <c r="L218" s="1307"/>
      <c r="M218" s="1307"/>
      <c r="O218" s="564"/>
      <c r="P218" s="1269"/>
      <c r="Q218" s="1297"/>
      <c r="R218" s="1297"/>
      <c r="S218" s="1297"/>
      <c r="U218" s="1297"/>
      <c r="W218" s="1297"/>
      <c r="X218" s="1297"/>
      <c r="Y218" s="1297"/>
      <c r="Z218" s="1297"/>
      <c r="AA218" s="1297"/>
      <c r="AB218" s="1297"/>
      <c r="AC218" s="1326"/>
      <c r="AD218" s="1307"/>
      <c r="AE218" s="1327"/>
      <c r="AF218" s="1244"/>
      <c r="AJ218" s="1245"/>
      <c r="AK218" s="1246"/>
      <c r="AM218" s="1247"/>
      <c r="AQ218" s="1329"/>
      <c r="AT218" s="1332"/>
      <c r="AV218" s="1366" t="str">
        <f t="shared" si="192"/>
        <v>KTL Running MC</v>
      </c>
      <c r="AW218" s="1367"/>
      <c r="AX218" s="509">
        <f>+BG218</f>
        <v>818</v>
      </c>
      <c r="AY218" s="509">
        <f t="shared" si="194"/>
        <v>0</v>
      </c>
      <c r="AZ218" s="1368">
        <f t="shared" si="195"/>
        <v>818</v>
      </c>
      <c r="BA218" s="1404"/>
      <c r="BB218" s="954"/>
      <c r="BC218" s="1255"/>
      <c r="BF218" s="1405" t="s">
        <v>352</v>
      </c>
      <c r="BG218" s="1406">
        <f>+L174-BG214-BG215-BG216</f>
        <v>818</v>
      </c>
      <c r="BH218" s="1407"/>
      <c r="BI218" s="1408"/>
      <c r="BJ218" s="1409"/>
      <c r="BK218" s="1410"/>
      <c r="BL218" s="1411">
        <f>+BI218+BG218</f>
        <v>818</v>
      </c>
      <c r="BM218" s="1411"/>
      <c r="BN218" s="1412">
        <f>+SUM(BL218:BL219)</f>
        <v>818</v>
      </c>
      <c r="BO218" s="1413"/>
      <c r="BP218" s="1414"/>
      <c r="BT218" s="1401">
        <f t="shared" si="190"/>
        <v>0</v>
      </c>
      <c r="EQ218" s="223"/>
    </row>
    <row r="219" spans="2:155" ht="30" customHeight="1" outlineLevel="1" x14ac:dyDescent="0.45">
      <c r="B219" s="64"/>
      <c r="G219" s="64"/>
      <c r="H219" s="20"/>
      <c r="I219" s="1236"/>
      <c r="L219" s="1307"/>
      <c r="M219" s="1307"/>
      <c r="O219" s="564"/>
      <c r="P219" s="1269"/>
      <c r="Q219" s="1297"/>
      <c r="R219" s="1297"/>
      <c r="S219" s="1297"/>
      <c r="U219" s="1297"/>
      <c r="W219" s="1297"/>
      <c r="X219" s="1297"/>
      <c r="Y219" s="1297"/>
      <c r="Z219" s="1297"/>
      <c r="AA219" s="1297"/>
      <c r="AB219" s="1297"/>
      <c r="AC219" s="1326"/>
      <c r="AD219" s="1307"/>
      <c r="AE219" s="1327"/>
      <c r="AF219" s="1244"/>
      <c r="AJ219" s="1245"/>
      <c r="AK219" s="1246"/>
      <c r="AM219" s="1247"/>
      <c r="AQ219" s="1329"/>
      <c r="AT219" s="1332"/>
      <c r="AV219" s="1366" t="str">
        <f t="shared" si="192"/>
        <v>Con. Running MC</v>
      </c>
      <c r="AW219" s="1367"/>
      <c r="AX219" s="504">
        <f t="shared" si="193"/>
        <v>0</v>
      </c>
      <c r="AY219" s="509">
        <f t="shared" si="194"/>
        <v>0</v>
      </c>
      <c r="AZ219" s="1368">
        <f t="shared" si="195"/>
        <v>0</v>
      </c>
      <c r="BA219" s="1415"/>
      <c r="BB219" s="1383"/>
      <c r="BC219" s="1255"/>
      <c r="BE219" s="1253"/>
      <c r="BF219" s="1405" t="s">
        <v>353</v>
      </c>
      <c r="BG219" s="1406">
        <f>+BG214+BG215+BG216</f>
        <v>0</v>
      </c>
      <c r="BH219" s="1407"/>
      <c r="BI219" s="1408"/>
      <c r="BJ219" s="1416"/>
      <c r="BK219" s="1417"/>
      <c r="BL219" s="1411">
        <f>+BI219+BG219</f>
        <v>0</v>
      </c>
      <c r="BM219" s="1411"/>
      <c r="BN219" s="1412"/>
      <c r="BO219" s="1413"/>
      <c r="BP219" s="1414"/>
      <c r="BT219" s="1401">
        <f t="shared" si="190"/>
        <v>0</v>
      </c>
      <c r="EQ219" s="223"/>
    </row>
    <row r="220" spans="2:155" ht="48" customHeight="1" x14ac:dyDescent="0.5">
      <c r="B220" s="64"/>
      <c r="G220" s="64"/>
      <c r="H220" s="64"/>
      <c r="I220" s="1152"/>
      <c r="J220" s="1418">
        <f>+L191</f>
        <v>13</v>
      </c>
      <c r="K220" s="1419"/>
      <c r="L220" s="1420"/>
      <c r="M220" s="1420"/>
      <c r="N220" s="1181"/>
      <c r="O220" s="564"/>
      <c r="P220" s="1269"/>
      <c r="Q220" s="1421"/>
      <c r="R220" s="1421"/>
      <c r="S220" s="1421"/>
      <c r="T220" s="1030"/>
      <c r="U220" s="1421"/>
      <c r="V220" s="1030"/>
      <c r="W220" s="1421"/>
      <c r="X220" s="1421"/>
      <c r="Y220" s="1421"/>
      <c r="Z220" s="1421"/>
      <c r="AA220" s="1421"/>
      <c r="AB220" s="1421"/>
      <c r="AC220" s="1422"/>
      <c r="AD220" s="1423"/>
      <c r="AF220" s="1425" t="s">
        <v>354</v>
      </c>
      <c r="AG220" s="1426"/>
      <c r="AH220" s="1427"/>
      <c r="AI220" s="1427"/>
      <c r="AJ220" s="1428">
        <f>+AN174</f>
        <v>50420</v>
      </c>
      <c r="AK220" s="1246"/>
      <c r="AM220" s="1247"/>
      <c r="BO220" s="1413"/>
      <c r="BP220" s="1414"/>
      <c r="BT220" s="1433">
        <f t="shared" si="190"/>
        <v>0</v>
      </c>
      <c r="BU220" s="1434" t="s">
        <v>29</v>
      </c>
      <c r="BV220" s="1434" t="s">
        <v>30</v>
      </c>
      <c r="EQ220" s="223"/>
    </row>
    <row r="221" spans="2:155" ht="48" customHeight="1" thickBot="1" x14ac:dyDescent="0.55000000000000004">
      <c r="B221" s="62"/>
      <c r="C221" s="223"/>
      <c r="D221" s="223"/>
      <c r="E221" s="223"/>
      <c r="F221" s="1435"/>
      <c r="G221" s="62"/>
      <c r="H221" s="62"/>
      <c r="I221" s="1436"/>
      <c r="J221" s="1437">
        <f>+L193+L194</f>
        <v>34</v>
      </c>
      <c r="K221" s="1307">
        <f>+G228-(J221+J220)</f>
        <v>779</v>
      </c>
      <c r="L221" s="1438"/>
      <c r="M221" s="1438"/>
      <c r="O221" s="670"/>
      <c r="P221" s="1269"/>
      <c r="Q221" s="1439"/>
      <c r="R221" s="1439"/>
      <c r="S221" s="1439"/>
      <c r="T221" s="1440"/>
      <c r="U221" s="1439"/>
      <c r="V221" s="1440"/>
      <c r="W221" s="1439"/>
      <c r="X221" s="1439"/>
      <c r="Y221" s="1439"/>
      <c r="Z221" s="1439"/>
      <c r="AA221" s="1439"/>
      <c r="AB221" s="1439"/>
      <c r="AC221" s="1441"/>
      <c r="AD221" s="1423"/>
      <c r="AF221" s="1425" t="s">
        <v>355</v>
      </c>
      <c r="AG221" s="1426"/>
      <c r="AH221" s="1442"/>
      <c r="AI221" s="1442"/>
      <c r="AJ221" s="1428">
        <f>+N228</f>
        <v>826</v>
      </c>
      <c r="AK221" s="1246"/>
      <c r="AM221" s="1247"/>
      <c r="AV221" s="1443">
        <v>42</v>
      </c>
      <c r="AX221" s="1191">
        <v>1</v>
      </c>
      <c r="AY221" s="1444">
        <f>+AK40</f>
        <v>0.77226024096385537</v>
      </c>
      <c r="BF221" s="1443">
        <v>42</v>
      </c>
      <c r="BH221" s="1191">
        <v>1</v>
      </c>
      <c r="BI221" s="1444">
        <f>+AU40</f>
        <v>0.56559280321285144</v>
      </c>
      <c r="BO221" s="1413" t="str">
        <f>+B7</f>
        <v>L-01</v>
      </c>
      <c r="BP221" s="1445">
        <f>+AU7</f>
        <v>0.75468609865470859</v>
      </c>
      <c r="BQ221" s="1203">
        <v>1</v>
      </c>
      <c r="BR221" s="1446">
        <f>+AU40</f>
        <v>0.56559280321285144</v>
      </c>
      <c r="BT221" s="1447">
        <f>+BP221</f>
        <v>0.75468609865470859</v>
      </c>
      <c r="BU221" s="1434">
        <f>+G228</f>
        <v>826</v>
      </c>
      <c r="BV221" s="1448">
        <f>+I228</f>
        <v>92</v>
      </c>
      <c r="EQ221" s="223"/>
    </row>
    <row r="222" spans="2:155" ht="48" customHeight="1" thickBot="1" x14ac:dyDescent="0.3">
      <c r="B222" s="1449" t="s">
        <v>356</v>
      </c>
      <c r="C222" s="1450"/>
      <c r="D222" s="1450"/>
      <c r="E222" s="1450"/>
      <c r="F222" s="1451"/>
      <c r="G222" s="1452" t="s">
        <v>321</v>
      </c>
      <c r="H222" s="1453"/>
      <c r="I222" s="1453"/>
      <c r="J222" s="1453"/>
      <c r="K222" s="1454"/>
      <c r="L222" s="1307"/>
      <c r="M222" s="1455" t="s">
        <v>357</v>
      </c>
      <c r="N222" s="1456"/>
      <c r="O222" s="1456"/>
      <c r="P222" s="1456"/>
      <c r="Q222" s="1457"/>
      <c r="AD222" s="1321"/>
      <c r="AE222" s="1321"/>
      <c r="AF222" s="1460" t="s">
        <v>347</v>
      </c>
      <c r="AG222" s="1461"/>
      <c r="AH222" s="1462"/>
      <c r="AI222" s="1462"/>
      <c r="AJ222" s="1463">
        <f>+N187</f>
        <v>909</v>
      </c>
      <c r="AK222" s="64"/>
      <c r="AL222" s="1403"/>
      <c r="AM222" s="1403"/>
      <c r="AN222" s="64"/>
      <c r="AO222" s="1321"/>
      <c r="AP222" s="1321"/>
      <c r="AQ222" s="1321"/>
      <c r="AR222" s="64"/>
      <c r="AS222" s="1171"/>
      <c r="AT222" s="1464"/>
      <c r="AU222" s="1171"/>
      <c r="AV222" s="1120">
        <v>12</v>
      </c>
      <c r="AW222" s="920"/>
      <c r="AX222" s="1200">
        <v>2</v>
      </c>
      <c r="AY222" s="1465">
        <f>+AK78</f>
        <v>0.77222072158981292</v>
      </c>
      <c r="AZ222" s="1466"/>
      <c r="BA222" s="64"/>
      <c r="BB222" s="64"/>
      <c r="BC222" s="64"/>
      <c r="BD222" s="64"/>
      <c r="BE222" s="64"/>
      <c r="BF222" s="1120">
        <v>12</v>
      </c>
      <c r="BG222" s="920"/>
      <c r="BH222" s="1200">
        <v>2</v>
      </c>
      <c r="BI222" s="1465">
        <f>+AU78</f>
        <v>0.61905704546916196</v>
      </c>
      <c r="BJ222" s="1466"/>
      <c r="BK222" s="1467" t="s">
        <v>358</v>
      </c>
      <c r="BL222" s="1468"/>
      <c r="BM222" s="1468"/>
      <c r="BN222" s="1469"/>
      <c r="BO222" s="1413" t="str">
        <f>+B10</f>
        <v>L-02</v>
      </c>
      <c r="BP222" s="1445">
        <f>+AU10</f>
        <v>0.85952941176470588</v>
      </c>
      <c r="BQ222" s="1203">
        <v>2</v>
      </c>
      <c r="BR222" s="1446">
        <f>+AU78</f>
        <v>0.61905704546916196</v>
      </c>
      <c r="BT222" s="1447">
        <f t="shared" ref="BT222:BT268" si="197">+BP222</f>
        <v>0.85952941176470588</v>
      </c>
      <c r="BU222" s="1448">
        <f>+K201</f>
        <v>0</v>
      </c>
      <c r="BV222" s="1448">
        <f>+L201</f>
        <v>0</v>
      </c>
      <c r="EQ222" s="223"/>
    </row>
    <row r="223" spans="2:155" ht="48" customHeight="1" thickBot="1" x14ac:dyDescent="0.3">
      <c r="B223" s="1470" t="s">
        <v>48</v>
      </c>
      <c r="C223" s="1471" t="s">
        <v>359</v>
      </c>
      <c r="D223" s="1471" t="s">
        <v>29</v>
      </c>
      <c r="E223" s="1472" t="s">
        <v>30</v>
      </c>
      <c r="F223" s="1473" t="s">
        <v>360</v>
      </c>
      <c r="G223" s="1474" t="s">
        <v>29</v>
      </c>
      <c r="H223" s="1475" t="s">
        <v>30</v>
      </c>
      <c r="I223" s="1476"/>
      <c r="J223" s="1474" t="s">
        <v>360</v>
      </c>
      <c r="K223" s="1477" t="s">
        <v>31</v>
      </c>
      <c r="L223" s="1321"/>
      <c r="M223" s="1478"/>
      <c r="N223" s="1479" t="s">
        <v>29</v>
      </c>
      <c r="O223" s="1479" t="s">
        <v>30</v>
      </c>
      <c r="P223" s="1478" t="s">
        <v>360</v>
      </c>
      <c r="Q223" s="1478" t="s">
        <v>31</v>
      </c>
      <c r="R223" s="1269"/>
      <c r="S223" s="1269"/>
      <c r="T223" s="1269"/>
      <c r="U223" s="1269"/>
      <c r="V223" s="1269"/>
      <c r="W223" s="1269"/>
      <c r="X223" s="1269"/>
      <c r="Y223" s="1269"/>
      <c r="Z223" s="1269"/>
      <c r="AA223" s="1269"/>
      <c r="AB223" s="1269"/>
      <c r="AC223" s="1480"/>
      <c r="AD223" s="1321"/>
      <c r="AE223" s="1321"/>
      <c r="AF223" s="1460" t="s">
        <v>361</v>
      </c>
      <c r="AG223" s="1461"/>
      <c r="AH223" s="1462"/>
      <c r="AI223" s="1462"/>
      <c r="AJ223" s="1481">
        <f>+BE191</f>
        <v>2.4730473047304731</v>
      </c>
      <c r="AK223" s="64"/>
      <c r="AL223" s="1403"/>
      <c r="AM223" s="1403"/>
      <c r="AN223" s="64"/>
      <c r="AO223" s="1321"/>
      <c r="AP223" s="1321"/>
      <c r="AQ223" s="1321"/>
      <c r="AR223" s="64"/>
      <c r="AS223" s="1171"/>
      <c r="AT223" s="1464"/>
      <c r="AU223" s="1171"/>
      <c r="AV223" s="1120">
        <v>25</v>
      </c>
      <c r="AW223" s="920"/>
      <c r="AX223" s="1200">
        <v>3</v>
      </c>
      <c r="AY223" s="1465">
        <f>+AK122</f>
        <v>0.81357894736842118</v>
      </c>
      <c r="AZ223" s="1466"/>
      <c r="BA223" s="64"/>
      <c r="BB223" s="64"/>
      <c r="BC223" s="64"/>
      <c r="BD223" s="64"/>
      <c r="BE223" s="64"/>
      <c r="BF223" s="1120">
        <v>25</v>
      </c>
      <c r="BG223" s="920"/>
      <c r="BH223" s="1200">
        <v>3</v>
      </c>
      <c r="BI223" s="1465">
        <f>+AU122</f>
        <v>0.63304695071010841</v>
      </c>
      <c r="BJ223" s="1466"/>
      <c r="BK223" s="1467" t="s">
        <v>362</v>
      </c>
      <c r="BL223" s="1468"/>
      <c r="BM223" s="1468"/>
      <c r="BN223" s="1469"/>
      <c r="BO223" s="1413" t="str">
        <f>+B13</f>
        <v>L-03</v>
      </c>
      <c r="BP223" s="1445">
        <f>+AU13</f>
        <v>0.64145294855708912</v>
      </c>
      <c r="BQ223" s="1203">
        <v>3</v>
      </c>
      <c r="BR223" s="1446">
        <f>+AU122</f>
        <v>0.63304695071010841</v>
      </c>
      <c r="BT223" s="1447">
        <f t="shared" si="197"/>
        <v>0.64145294855708912</v>
      </c>
      <c r="BU223" s="1448">
        <f>+K202</f>
        <v>0</v>
      </c>
      <c r="BV223" s="1448">
        <f>+L202</f>
        <v>0</v>
      </c>
      <c r="EQ223" s="223"/>
    </row>
    <row r="224" spans="2:155" ht="48" customHeight="1" x14ac:dyDescent="0.25">
      <c r="B224" s="1482">
        <v>1</v>
      </c>
      <c r="C224" s="1483">
        <f>+D224+E224+F224</f>
        <v>256</v>
      </c>
      <c r="D224" s="1483">
        <v>229</v>
      </c>
      <c r="E224" s="1484">
        <v>21</v>
      </c>
      <c r="F224" s="1485">
        <v>6</v>
      </c>
      <c r="G224" s="1482">
        <v>213</v>
      </c>
      <c r="H224" s="1486">
        <v>21</v>
      </c>
      <c r="I224" s="1487">
        <f>+H224+J224</f>
        <v>27</v>
      </c>
      <c r="J224" s="1488">
        <v>6</v>
      </c>
      <c r="K224" s="1486">
        <f>+J224+H224+G224</f>
        <v>240</v>
      </c>
      <c r="L224" s="1321"/>
      <c r="M224" s="1479" t="s">
        <v>363</v>
      </c>
      <c r="N224" s="1482">
        <v>212</v>
      </c>
      <c r="O224" s="1486">
        <v>21</v>
      </c>
      <c r="P224" s="1488">
        <v>6</v>
      </c>
      <c r="Q224" s="1489">
        <f>+P224+O224+N224</f>
        <v>239</v>
      </c>
      <c r="R224" s="1269"/>
      <c r="S224" s="1269">
        <f>+O224+P224</f>
        <v>27</v>
      </c>
      <c r="T224" s="1269"/>
      <c r="U224" s="1269"/>
      <c r="V224" s="1269"/>
      <c r="W224" s="1269"/>
      <c r="X224" s="1269"/>
      <c r="Y224" s="1269"/>
      <c r="Z224" s="1269"/>
      <c r="AA224" s="1269"/>
      <c r="AB224" s="1269"/>
      <c r="AC224" s="1480"/>
      <c r="AD224" s="1321"/>
      <c r="AE224" s="1321"/>
      <c r="AF224" s="64"/>
      <c r="AG224" s="1271"/>
      <c r="AH224" s="1271"/>
      <c r="AI224" s="1271"/>
      <c r="AJ224" s="1272"/>
      <c r="AK224" s="64"/>
      <c r="AL224" s="1490" t="s">
        <v>364</v>
      </c>
      <c r="AM224" s="1491">
        <f>+AJ174/60</f>
        <v>7342.8</v>
      </c>
      <c r="AN224" s="64"/>
      <c r="AO224" s="1321"/>
      <c r="AP224" s="1321"/>
      <c r="AQ224" s="1321"/>
      <c r="AR224" s="64"/>
      <c r="AS224" s="1171"/>
      <c r="AT224" s="1464"/>
      <c r="AU224" s="1171"/>
      <c r="AV224" s="1120"/>
      <c r="AW224" s="920"/>
      <c r="AX224" s="1200">
        <v>4</v>
      </c>
      <c r="AY224" s="1465">
        <f>+AK172</f>
        <v>0.73957749514981663</v>
      </c>
      <c r="AZ224" s="1466"/>
      <c r="BA224" s="64"/>
      <c r="BB224" s="64"/>
      <c r="BC224" s="64"/>
      <c r="BD224" s="64"/>
      <c r="BE224" s="64"/>
      <c r="BF224" s="1120"/>
      <c r="BG224" s="920"/>
      <c r="BH224" s="1200">
        <v>4</v>
      </c>
      <c r="BI224" s="1465">
        <f>+AU172</f>
        <v>0.5858600273047353</v>
      </c>
      <c r="BJ224" s="1466"/>
      <c r="BK224" s="1389"/>
      <c r="BN224" s="64"/>
      <c r="BO224" s="1413" t="str">
        <f>+B16</f>
        <v>L-04</v>
      </c>
      <c r="BP224" s="1445">
        <f>+AU16</f>
        <v>8.5567010309278352E-2</v>
      </c>
      <c r="BQ224" s="1203">
        <v>4</v>
      </c>
      <c r="BR224" s="1446">
        <f>+AU172</f>
        <v>0.5858600273047353</v>
      </c>
      <c r="BT224" s="1447">
        <f t="shared" si="197"/>
        <v>8.5567010309278352E-2</v>
      </c>
      <c r="BU224" s="1434">
        <f>SUM(BU221:BU223)</f>
        <v>826</v>
      </c>
      <c r="BV224" s="1434">
        <f>SUM(BV221:BV223)</f>
        <v>92</v>
      </c>
      <c r="EQ224" s="223"/>
    </row>
    <row r="225" spans="2:147" ht="48" customHeight="1" x14ac:dyDescent="0.25">
      <c r="B225" s="1492">
        <v>2</v>
      </c>
      <c r="C225" s="1493">
        <f>+D225+E225+F225</f>
        <v>258</v>
      </c>
      <c r="D225" s="1493">
        <v>234</v>
      </c>
      <c r="E225" s="671">
        <v>20</v>
      </c>
      <c r="F225" s="1494">
        <v>4</v>
      </c>
      <c r="G225" s="1495">
        <v>214</v>
      </c>
      <c r="H225" s="1496">
        <v>19</v>
      </c>
      <c r="I225" s="1497">
        <f>+H225+J225</f>
        <v>23</v>
      </c>
      <c r="J225" s="1498">
        <v>4</v>
      </c>
      <c r="K225" s="1499">
        <f>+J225+H225+G225</f>
        <v>237</v>
      </c>
      <c r="L225" s="1307"/>
      <c r="M225" s="1500" t="s">
        <v>365</v>
      </c>
      <c r="N225" s="1495">
        <v>217</v>
      </c>
      <c r="O225" s="1496">
        <v>19</v>
      </c>
      <c r="P225" s="1498">
        <v>4</v>
      </c>
      <c r="Q225" s="1489">
        <f>+P225+O225+N225</f>
        <v>240</v>
      </c>
      <c r="S225" s="1269">
        <f>+O225+P225</f>
        <v>23</v>
      </c>
      <c r="AF225" s="1244"/>
      <c r="AJ225" s="1245"/>
      <c r="AK225" s="1246"/>
      <c r="AL225" s="1502"/>
      <c r="AM225" s="1503"/>
      <c r="BK225" s="1504"/>
      <c r="BO225" s="1413" t="str">
        <f>+B19</f>
        <v>L-05</v>
      </c>
      <c r="BP225" s="1445">
        <f>+AU19</f>
        <v>0.42452853881278535</v>
      </c>
      <c r="BT225" s="1447">
        <f t="shared" si="197"/>
        <v>0.42452853881278535</v>
      </c>
      <c r="BU225" s="1448">
        <f>+L174</f>
        <v>818</v>
      </c>
      <c r="BV225" s="1505"/>
      <c r="EQ225" s="223"/>
    </row>
    <row r="226" spans="2:147" ht="48" customHeight="1" x14ac:dyDescent="0.25">
      <c r="B226" s="1492">
        <v>3</v>
      </c>
      <c r="C226" s="1493">
        <f>+D226+E226+F226</f>
        <v>240</v>
      </c>
      <c r="D226" s="1493">
        <v>222</v>
      </c>
      <c r="E226" s="671">
        <v>15</v>
      </c>
      <c r="F226" s="1494">
        <v>3</v>
      </c>
      <c r="G226" s="1495">
        <v>202</v>
      </c>
      <c r="H226" s="1496">
        <v>14</v>
      </c>
      <c r="I226" s="1497">
        <f>+H226+J226</f>
        <v>17</v>
      </c>
      <c r="J226" s="1498">
        <v>3</v>
      </c>
      <c r="K226" s="1499">
        <f>+J226+H226+G226</f>
        <v>219</v>
      </c>
      <c r="L226" s="1307"/>
      <c r="M226" s="1500" t="s">
        <v>366</v>
      </c>
      <c r="N226" s="1495">
        <v>202</v>
      </c>
      <c r="O226" s="1496">
        <v>14</v>
      </c>
      <c r="P226" s="1498">
        <v>3</v>
      </c>
      <c r="Q226" s="1489">
        <f>+P226+O226+N226</f>
        <v>219</v>
      </c>
      <c r="S226" s="1269">
        <f>+O226+P226</f>
        <v>17</v>
      </c>
      <c r="AF226" s="1244"/>
      <c r="AJ226" s="1245"/>
      <c r="AK226" s="1246"/>
      <c r="AL226" s="1502" t="s">
        <v>367</v>
      </c>
      <c r="AM226" s="1503">
        <f>+AR174</f>
        <v>5693.1236666666664</v>
      </c>
      <c r="BO226" s="1413" t="str">
        <f>+B22</f>
        <v>L-06</v>
      </c>
      <c r="BP226" s="1445">
        <f>+AU22</f>
        <v>0.23868839634941325</v>
      </c>
      <c r="BT226" s="1447">
        <f t="shared" si="197"/>
        <v>0.23868839634941325</v>
      </c>
      <c r="BU226" s="1448" t="e">
        <f>+#REF!</f>
        <v>#REF!</v>
      </c>
      <c r="BV226" s="1506"/>
      <c r="EQ226" s="223"/>
    </row>
    <row r="227" spans="2:147" ht="48" customHeight="1" thickBot="1" x14ac:dyDescent="0.3">
      <c r="B227" s="1507">
        <v>4</v>
      </c>
      <c r="C227" s="1493">
        <f>+D227+E227+F227</f>
        <v>242</v>
      </c>
      <c r="D227" s="1508">
        <v>215</v>
      </c>
      <c r="E227" s="1509">
        <v>20</v>
      </c>
      <c r="F227" s="1510">
        <v>7</v>
      </c>
      <c r="G227" s="1511">
        <v>197</v>
      </c>
      <c r="H227" s="1512">
        <v>18</v>
      </c>
      <c r="I227" s="1497">
        <v>25</v>
      </c>
      <c r="J227" s="1513">
        <v>7</v>
      </c>
      <c r="K227" s="1499">
        <f>+J227+H227+G227</f>
        <v>222</v>
      </c>
      <c r="L227" s="1514"/>
      <c r="M227" s="1500" t="s">
        <v>368</v>
      </c>
      <c r="N227" s="1511">
        <v>195</v>
      </c>
      <c r="O227" s="1512">
        <v>18</v>
      </c>
      <c r="P227" s="1513">
        <v>7</v>
      </c>
      <c r="Q227" s="1489">
        <f>+P227+O227+N227</f>
        <v>220</v>
      </c>
      <c r="S227" s="1269">
        <f>+O227+P227</f>
        <v>25</v>
      </c>
      <c r="AF227" s="1515" t="s">
        <v>64</v>
      </c>
      <c r="AG227" s="1516" t="s">
        <v>369</v>
      </c>
      <c r="AH227" s="1517"/>
      <c r="AI227" s="1517"/>
      <c r="AJ227" s="1245"/>
      <c r="AK227" s="1246"/>
      <c r="AM227" s="1247"/>
      <c r="BO227" s="1413" t="str">
        <f>+B25</f>
        <v>L-07</v>
      </c>
      <c r="BP227" s="1445">
        <f>+AU25</f>
        <v>0.54632159624413146</v>
      </c>
      <c r="BT227" s="1447">
        <f t="shared" si="197"/>
        <v>0.54632159624413146</v>
      </c>
      <c r="BU227" s="1448" t="e">
        <f>+BU226+BU225</f>
        <v>#REF!</v>
      </c>
      <c r="BV227" s="1505"/>
      <c r="EQ227" s="223"/>
    </row>
    <row r="228" spans="2:147" ht="48" customHeight="1" thickBot="1" x14ac:dyDescent="0.3">
      <c r="B228" s="1474" t="s">
        <v>31</v>
      </c>
      <c r="C228" s="1471">
        <f t="shared" ref="C228:K228" si="198">SUM(C224:C227)</f>
        <v>996</v>
      </c>
      <c r="D228" s="1471">
        <f t="shared" si="198"/>
        <v>900</v>
      </c>
      <c r="E228" s="1472">
        <f t="shared" si="198"/>
        <v>76</v>
      </c>
      <c r="F228" s="1473">
        <f t="shared" si="198"/>
        <v>20</v>
      </c>
      <c r="G228" s="1518">
        <f t="shared" si="198"/>
        <v>826</v>
      </c>
      <c r="H228" s="1518">
        <f t="shared" si="198"/>
        <v>72</v>
      </c>
      <c r="I228" s="1519">
        <f t="shared" si="198"/>
        <v>92</v>
      </c>
      <c r="J228" s="1520">
        <f t="shared" si="198"/>
        <v>20</v>
      </c>
      <c r="K228" s="1521">
        <f t="shared" si="198"/>
        <v>918</v>
      </c>
      <c r="L228" s="1522"/>
      <c r="M228" s="1523" t="s">
        <v>31</v>
      </c>
      <c r="N228" s="1523">
        <f>SUBTOTAL(9,N224:N227)</f>
        <v>826</v>
      </c>
      <c r="O228" s="1523">
        <f>SUBTOTAL(9,O224:O227)</f>
        <v>72</v>
      </c>
      <c r="P228" s="1523">
        <f>SUBTOTAL(9,P224:P227)</f>
        <v>20</v>
      </c>
      <c r="Q228" s="1523">
        <f>SUBTOTAL(9,Q224:Q227)</f>
        <v>918</v>
      </c>
      <c r="S228" s="1269">
        <f>+O228+P228</f>
        <v>92</v>
      </c>
      <c r="AF228" s="1524">
        <f>+AF174</f>
        <v>9499.75</v>
      </c>
      <c r="AG228" s="1525">
        <f>+AR174</f>
        <v>5693.1236666666664</v>
      </c>
      <c r="AH228" s="1526"/>
      <c r="AI228" s="1526"/>
      <c r="AJ228" s="1245"/>
      <c r="AK228" s="1246"/>
      <c r="AM228" s="1247"/>
      <c r="BO228" s="1413" t="str">
        <f>+B28</f>
        <v>L-08</v>
      </c>
      <c r="BP228" s="1445">
        <f>+AU28</f>
        <v>0.77913903743315516</v>
      </c>
      <c r="BT228" s="1447">
        <f t="shared" si="197"/>
        <v>0.77913903743315516</v>
      </c>
      <c r="BU228" s="1434" t="s">
        <v>29</v>
      </c>
      <c r="BV228" s="1434" t="s">
        <v>30</v>
      </c>
      <c r="EQ228" s="223"/>
    </row>
    <row r="229" spans="2:147" ht="63" hidden="1" customHeight="1" x14ac:dyDescent="0.25">
      <c r="B229" s="63"/>
      <c r="C229" s="223"/>
      <c r="D229" s="223"/>
      <c r="E229" s="223"/>
      <c r="F229" s="1435"/>
      <c r="G229" s="1306"/>
      <c r="H229" s="1306"/>
      <c r="I229" s="1236"/>
      <c r="J229" s="1312"/>
      <c r="K229" s="1312"/>
      <c r="L229" s="1307"/>
      <c r="M229" s="1307"/>
      <c r="O229" s="1527">
        <f>+O230-21</f>
        <v>2228</v>
      </c>
      <c r="AF229" s="1244"/>
      <c r="AJ229" s="1245"/>
      <c r="AK229" s="1246"/>
      <c r="AL229" s="1503" t="s">
        <v>370</v>
      </c>
      <c r="AM229" s="1529">
        <f>+AQ174</f>
        <v>5693.1236666666664</v>
      </c>
      <c r="AN229" s="1428">
        <f>+AM229*60</f>
        <v>341587.42</v>
      </c>
      <c r="BO229" s="1413" t="str">
        <f>+B31</f>
        <v>L-09</v>
      </c>
      <c r="BP229" s="1445" t="e">
        <f>+AU31</f>
        <v>#DIV/0!</v>
      </c>
      <c r="BT229" s="1447" t="e">
        <f t="shared" si="197"/>
        <v>#DIV/0!</v>
      </c>
      <c r="BU229" s="1434">
        <f ca="1">+SUMIF(BL7:BL171,BT229,BM7:BM170)</f>
        <v>0</v>
      </c>
      <c r="BV229" s="1434">
        <f ca="1">+SUMIF(BM7:BM171,BU229,BN7:BN170)</f>
        <v>0</v>
      </c>
      <c r="EQ229" s="223"/>
    </row>
    <row r="230" spans="2:147" s="1321" customFormat="1" ht="48" customHeight="1" x14ac:dyDescent="0.25">
      <c r="B230" s="1322"/>
      <c r="C230" s="234"/>
      <c r="D230" s="234"/>
      <c r="E230" s="234"/>
      <c r="F230" s="1339"/>
      <c r="G230" s="1324"/>
      <c r="H230" s="1324"/>
      <c r="I230" s="1236"/>
      <c r="J230" s="1307"/>
      <c r="K230" s="1307"/>
      <c r="L230" s="1307"/>
      <c r="M230" s="1307"/>
      <c r="N230" s="1296"/>
      <c r="O230" s="1530">
        <v>2249</v>
      </c>
      <c r="P230" s="1528"/>
      <c r="Q230" s="1458"/>
      <c r="R230" s="1458"/>
      <c r="S230" s="1458"/>
      <c r="T230" s="1297"/>
      <c r="U230" s="1458"/>
      <c r="V230" s="1297"/>
      <c r="W230" s="1458"/>
      <c r="X230" s="1458"/>
      <c r="Y230" s="1458"/>
      <c r="Z230" s="1458"/>
      <c r="AA230" s="1458"/>
      <c r="AB230" s="1458"/>
      <c r="AC230" s="1459"/>
      <c r="AD230" s="1501"/>
      <c r="AE230" s="1424"/>
      <c r="AF230" s="1327"/>
      <c r="AG230" s="1328"/>
      <c r="AH230" s="1328"/>
      <c r="AI230" s="1328"/>
      <c r="AJ230" s="1329"/>
      <c r="AK230" s="1307"/>
      <c r="AL230" s="1531" t="s">
        <v>371</v>
      </c>
      <c r="AM230" s="1532"/>
      <c r="AN230" s="1533">
        <f>+AM230*60</f>
        <v>0</v>
      </c>
      <c r="AO230" s="1329"/>
      <c r="AP230" s="1329"/>
      <c r="AQ230" s="1429"/>
      <c r="AR230" s="1329"/>
      <c r="AS230" s="1331"/>
      <c r="AT230" s="1430"/>
      <c r="AU230" s="1331"/>
      <c r="AV230" s="1534"/>
      <c r="AW230" s="1534"/>
      <c r="AX230" s="1535"/>
      <c r="AY230" s="1334"/>
      <c r="AZ230" s="1536"/>
      <c r="BA230" s="1332"/>
      <c r="BB230" s="1332"/>
      <c r="BC230" s="1332"/>
      <c r="BD230" s="1332"/>
      <c r="BE230" s="1332"/>
      <c r="BF230" s="1534"/>
      <c r="BG230" s="1534"/>
      <c r="BH230" s="1535"/>
      <c r="BI230" s="1334"/>
      <c r="BJ230" s="1536"/>
      <c r="BK230" s="1267"/>
      <c r="BL230" s="1322"/>
      <c r="BM230" s="1322"/>
      <c r="BN230" s="1322"/>
      <c r="BO230" s="1537" t="str">
        <f>+B34</f>
        <v>L-10</v>
      </c>
      <c r="BP230" s="1538">
        <f>+AU34</f>
        <v>0.69545969498910676</v>
      </c>
      <c r="BT230" s="1447">
        <f t="shared" si="197"/>
        <v>0.69545969498910676</v>
      </c>
      <c r="BU230" s="1434">
        <f>+SUMIF(BL7:BL172,BT230,BM7:BM172)</f>
        <v>0</v>
      </c>
      <c r="BV230" s="1434">
        <f>+SUMIF(BL8:BL172,BT230,BN8:BN172)</f>
        <v>0</v>
      </c>
      <c r="EA230" s="1322"/>
      <c r="EB230" s="1322"/>
      <c r="EG230" s="62"/>
      <c r="EH230" s="62"/>
      <c r="EI230" s="63"/>
      <c r="EJ230" s="63"/>
      <c r="EK230" s="63"/>
      <c r="EL230" s="63"/>
      <c r="EM230" s="62"/>
      <c r="EQ230" s="234"/>
    </row>
    <row r="231" spans="2:147" s="1321" customFormat="1" ht="48" hidden="1" customHeight="1" x14ac:dyDescent="0.25">
      <c r="B231" s="1335"/>
      <c r="C231" s="1110" t="s">
        <v>315</v>
      </c>
      <c r="D231" s="1111"/>
      <c r="E231" s="1111"/>
      <c r="F231" s="1112"/>
      <c r="G231" s="1335"/>
      <c r="H231" s="1335"/>
      <c r="I231" s="1335"/>
      <c r="J231" s="1335"/>
      <c r="K231" s="1335"/>
      <c r="L231" s="1539"/>
      <c r="M231" s="1539"/>
      <c r="N231" s="1540"/>
      <c r="O231" s="1530"/>
      <c r="P231" s="1528"/>
      <c r="Q231" s="1541"/>
      <c r="R231" s="1541"/>
      <c r="S231" s="1541"/>
      <c r="T231" s="1297"/>
      <c r="U231" s="1458"/>
      <c r="V231" s="1297"/>
      <c r="W231" s="1458"/>
      <c r="X231" s="1458"/>
      <c r="Y231" s="1458"/>
      <c r="Z231" s="1458"/>
      <c r="AA231" s="1458"/>
      <c r="AB231" s="1458"/>
      <c r="AC231" s="1459"/>
      <c r="AD231" s="1501"/>
      <c r="AE231" s="1424"/>
      <c r="AF231" s="1327"/>
      <c r="AG231" s="1328"/>
      <c r="AH231" s="1328"/>
      <c r="AI231" s="1328"/>
      <c r="AJ231" s="1329"/>
      <c r="AK231" s="1307"/>
      <c r="AL231" s="1330"/>
      <c r="AM231" s="1330"/>
      <c r="AN231" s="1533">
        <f>+AN230+AN229</f>
        <v>341587.42</v>
      </c>
      <c r="AO231" s="1329"/>
      <c r="AP231" s="1329"/>
      <c r="AQ231" s="1429"/>
      <c r="AR231" s="1329"/>
      <c r="AS231" s="1331"/>
      <c r="AT231" s="1430"/>
      <c r="AU231" s="1331"/>
      <c r="AV231" s="1534"/>
      <c r="AW231" s="1534"/>
      <c r="AX231" s="1535"/>
      <c r="AY231" s="1334"/>
      <c r="AZ231" s="1536"/>
      <c r="BA231" s="1332"/>
      <c r="BB231" s="1332"/>
      <c r="BC231" s="1332"/>
      <c r="BD231" s="1332"/>
      <c r="BE231" s="1332"/>
      <c r="BF231" s="1534"/>
      <c r="BG231" s="1534"/>
      <c r="BH231" s="1535"/>
      <c r="BI231" s="1334"/>
      <c r="BJ231" s="1536"/>
      <c r="BK231" s="1267"/>
      <c r="BL231" s="1322"/>
      <c r="BM231" s="1322"/>
      <c r="BN231" s="1322"/>
      <c r="BO231" s="1537">
        <f>+B37</f>
        <v>0</v>
      </c>
      <c r="BP231" s="1538" t="e">
        <f>+AU37</f>
        <v>#DIV/0!</v>
      </c>
      <c r="BT231" s="1447" t="e">
        <f t="shared" si="197"/>
        <v>#DIV/0!</v>
      </c>
      <c r="BU231" s="1434">
        <f>+SUMIF(BL8:BL173,BT231,BM8:BM173)</f>
        <v>0</v>
      </c>
      <c r="BV231" s="1434">
        <f>+SUMIF(BL9:BL173,BT231,BN9:BN173)</f>
        <v>0</v>
      </c>
      <c r="EA231" s="1322"/>
      <c r="EB231" s="1322"/>
      <c r="EG231" s="62"/>
      <c r="EH231" s="62"/>
      <c r="EI231" s="63"/>
      <c r="EJ231" s="63"/>
      <c r="EK231" s="63"/>
      <c r="EL231" s="63"/>
      <c r="EM231" s="62"/>
      <c r="EQ231" s="234"/>
    </row>
    <row r="232" spans="2:147" ht="48" customHeight="1" x14ac:dyDescent="0.25">
      <c r="B232" s="1316"/>
      <c r="C232" s="1124" t="s">
        <v>320</v>
      </c>
      <c r="D232" s="1125" t="s">
        <v>321</v>
      </c>
      <c r="E232" s="1125" t="s">
        <v>322</v>
      </c>
      <c r="F232" s="1125" t="s">
        <v>323</v>
      </c>
      <c r="G232" s="1542"/>
      <c r="H232" s="1542"/>
      <c r="I232" s="1543"/>
      <c r="J232" s="1544"/>
      <c r="K232" s="1544"/>
      <c r="L232" s="1539"/>
      <c r="M232" s="1539"/>
      <c r="N232" s="1540"/>
      <c r="O232" s="1545"/>
      <c r="Q232" s="1541"/>
      <c r="R232" s="1541"/>
      <c r="S232" s="1541"/>
      <c r="AF232" s="1244"/>
      <c r="AJ232" s="1245"/>
      <c r="AK232" s="1246"/>
      <c r="AM232" s="1247"/>
      <c r="BO232" s="1413" t="str">
        <f>+B42</f>
        <v>L-11</v>
      </c>
      <c r="BP232" s="1445">
        <f>+AU42</f>
        <v>0.61327320261437912</v>
      </c>
      <c r="BT232" s="1447">
        <f t="shared" si="197"/>
        <v>0.61327320261437912</v>
      </c>
      <c r="BU232" s="1434">
        <f>+SUMIF(BL9:BL174,BT232,BM9:BM174)</f>
        <v>0</v>
      </c>
      <c r="BV232" s="1434">
        <f>+SUMIF(BL10:BL174,BT232,BN10:BN174)</f>
        <v>0</v>
      </c>
      <c r="EQ232" s="223"/>
    </row>
    <row r="233" spans="2:147" ht="48" customHeight="1" x14ac:dyDescent="0.25">
      <c r="B233" s="63"/>
      <c r="C233" s="1546">
        <v>909</v>
      </c>
      <c r="D233" s="1546">
        <v>835</v>
      </c>
      <c r="E233" s="1546">
        <v>59</v>
      </c>
      <c r="F233" s="1546">
        <v>15</v>
      </c>
      <c r="G233" s="951"/>
      <c r="H233" s="1547"/>
      <c r="I233" s="1376"/>
      <c r="J233" s="1548"/>
      <c r="K233" s="1549"/>
      <c r="L233" s="1539"/>
      <c r="M233" s="1539"/>
      <c r="N233" s="1540"/>
      <c r="O233" s="1545"/>
      <c r="Q233" s="1541"/>
      <c r="R233" s="1541"/>
      <c r="S233" s="1541"/>
      <c r="AF233" s="1244"/>
      <c r="AJ233" s="1245"/>
      <c r="AK233" s="1246"/>
      <c r="AM233" s="1247"/>
      <c r="BO233" s="1413" t="str">
        <f>+B45</f>
        <v>L-12</v>
      </c>
      <c r="BP233" s="1445">
        <f>+AU45</f>
        <v>0.67480942480942474</v>
      </c>
      <c r="BT233" s="1447">
        <f t="shared" si="197"/>
        <v>0.67480942480942474</v>
      </c>
      <c r="BU233" s="1434">
        <f>+SUMIF(BL10:BL175,BT233,BM10:BM175)</f>
        <v>0</v>
      </c>
      <c r="BV233" s="1434">
        <f>+SUMIF(BL11:BL175,BT233,BN11:BN175)</f>
        <v>0</v>
      </c>
      <c r="EQ233" s="223"/>
    </row>
    <row r="234" spans="2:147" ht="48" customHeight="1" x14ac:dyDescent="0.25">
      <c r="B234" s="63"/>
      <c r="C234" s="222"/>
      <c r="D234" s="1550"/>
      <c r="E234" s="223"/>
      <c r="F234" s="1551"/>
      <c r="G234" s="951"/>
      <c r="H234" s="1547"/>
      <c r="I234" s="1376"/>
      <c r="J234" s="1548"/>
      <c r="K234" s="1549"/>
      <c r="L234" s="1539"/>
      <c r="M234" s="1539"/>
      <c r="N234" s="1540"/>
      <c r="O234" s="1545"/>
      <c r="Q234" s="1541"/>
      <c r="R234" s="1541"/>
      <c r="S234" s="1541"/>
      <c r="AF234" s="1244"/>
      <c r="AJ234" s="1245"/>
      <c r="AK234" s="1246"/>
      <c r="AM234" s="1247"/>
      <c r="BO234" s="1413" t="str">
        <f>+B48</f>
        <v>L-13</v>
      </c>
      <c r="BP234" s="1445">
        <f>+AU48</f>
        <v>0.48188383045525901</v>
      </c>
      <c r="BT234" s="1447">
        <f t="shared" si="197"/>
        <v>0.48188383045525901</v>
      </c>
      <c r="BU234" s="1434">
        <f>+SUMIF(BL11:BL183,BT234,BM11:BM183)</f>
        <v>0</v>
      </c>
      <c r="BV234" s="1434">
        <f>+SUMIF(BL12:BL183,BT234,BN12:BN183)</f>
        <v>0</v>
      </c>
      <c r="EQ234" s="223"/>
    </row>
    <row r="235" spans="2:147" ht="48" customHeight="1" x14ac:dyDescent="0.25">
      <c r="B235" s="63"/>
      <c r="C235" s="1552"/>
      <c r="D235" s="1553"/>
      <c r="E235" s="1553"/>
      <c r="F235" s="1553"/>
      <c r="G235" s="1554"/>
      <c r="H235" s="1547"/>
      <c r="I235" s="1376"/>
      <c r="J235" s="1548"/>
      <c r="K235" s="1549"/>
      <c r="L235" s="1539"/>
      <c r="M235" s="1555"/>
      <c r="N235" s="1540"/>
      <c r="O235" s="1545"/>
      <c r="Q235" s="1541"/>
      <c r="R235" s="1541"/>
      <c r="S235" s="1541"/>
      <c r="AF235" s="1244"/>
      <c r="AJ235" s="1245"/>
      <c r="AK235" s="1246"/>
      <c r="AM235" s="1247"/>
      <c r="BO235" s="1413" t="str">
        <f>+B51</f>
        <v>L-14</v>
      </c>
      <c r="BP235" s="1445">
        <f>+AU51</f>
        <v>0.59692992644212162</v>
      </c>
      <c r="BT235" s="1447">
        <f t="shared" si="197"/>
        <v>0.59692992644212162</v>
      </c>
      <c r="BU235" s="1434">
        <f>+SUMIF(BL12:BL184,BT235,BM12:BM184)</f>
        <v>0</v>
      </c>
      <c r="BV235" s="1434">
        <f>+SUMIF(BL13:BL184,BT235,BN13:BN184)</f>
        <v>0</v>
      </c>
      <c r="EQ235" s="223"/>
    </row>
    <row r="236" spans="2:147" ht="48" hidden="1" customHeight="1" x14ac:dyDescent="0.25">
      <c r="B236" s="63"/>
      <c r="C236" s="1552"/>
      <c r="D236" s="1553"/>
      <c r="E236" s="1553"/>
      <c r="F236" s="1553"/>
      <c r="G236" s="1554"/>
      <c r="H236" s="1547"/>
      <c r="I236" s="1376"/>
      <c r="J236" s="1548"/>
      <c r="K236" s="1549"/>
      <c r="L236" s="1539"/>
      <c r="M236" s="1555"/>
      <c r="N236" s="1540"/>
      <c r="O236" s="1545"/>
      <c r="Q236" s="1541"/>
      <c r="R236" s="1541"/>
      <c r="S236" s="1541"/>
      <c r="AF236" s="1244"/>
      <c r="AJ236" s="1245"/>
      <c r="AK236" s="1246"/>
      <c r="AM236" s="1247"/>
      <c r="BO236" s="1413" t="str">
        <f>+B54</f>
        <v>L-15</v>
      </c>
      <c r="BP236" s="1445" t="e">
        <f>+AU54</f>
        <v>#DIV/0!</v>
      </c>
      <c r="BT236" s="1447" t="e">
        <f t="shared" si="197"/>
        <v>#DIV/0!</v>
      </c>
      <c r="BU236" s="1434">
        <f>+SUMIF(BL13:BL185,BT236,BM13:BM185)</f>
        <v>0</v>
      </c>
      <c r="BV236" s="1434">
        <f>+SUMIF(BL14:BL185,BT236,BN14:BN185)</f>
        <v>0</v>
      </c>
      <c r="EQ236" s="223"/>
    </row>
    <row r="237" spans="2:147" ht="48" customHeight="1" x14ac:dyDescent="0.25">
      <c r="B237" s="63"/>
      <c r="C237" s="1552"/>
      <c r="D237" s="1553"/>
      <c r="E237" s="1553"/>
      <c r="F237" s="1553"/>
      <c r="G237" s="1554"/>
      <c r="H237" s="1556"/>
      <c r="I237" s="1376"/>
      <c r="J237" s="668"/>
      <c r="K237" s="1557"/>
      <c r="L237" s="1539"/>
      <c r="M237" s="1539"/>
      <c r="N237" s="1540"/>
      <c r="O237" s="1545"/>
      <c r="Q237" s="1541"/>
      <c r="R237" s="1541"/>
      <c r="S237" s="1541"/>
      <c r="AF237" s="1244"/>
      <c r="AJ237" s="1245"/>
      <c r="AK237" s="1246"/>
      <c r="AM237" s="1247"/>
      <c r="BO237" s="1413" t="str">
        <f>+B57</f>
        <v>L-16</v>
      </c>
      <c r="BP237" s="1445">
        <f>+AU57</f>
        <v>0.44419250645994829</v>
      </c>
      <c r="BT237" s="1447">
        <f t="shared" si="197"/>
        <v>0.44419250645994829</v>
      </c>
      <c r="BU237" s="1434">
        <f>+SUMIF(BL14:BL186,BT237,BM14:BM186)</f>
        <v>0</v>
      </c>
      <c r="BV237" s="1434">
        <f>+SUMIF(BL15:BL186,BT237,BN15:BN186)</f>
        <v>0</v>
      </c>
      <c r="EQ237" s="223"/>
    </row>
    <row r="238" spans="2:147" ht="48" customHeight="1" x14ac:dyDescent="0.25">
      <c r="B238" s="63"/>
      <c r="C238" s="1552"/>
      <c r="D238" s="1553"/>
      <c r="E238" s="1553"/>
      <c r="F238" s="1553"/>
      <c r="G238" s="1554"/>
      <c r="H238" s="1306"/>
      <c r="I238" s="1376"/>
      <c r="J238" s="1539"/>
      <c r="K238" s="1539"/>
      <c r="L238" s="1539"/>
      <c r="M238" s="1539"/>
      <c r="N238" s="1540"/>
      <c r="O238" s="1545"/>
      <c r="Q238" s="1541"/>
      <c r="R238" s="1541"/>
      <c r="S238" s="1541"/>
      <c r="AF238" s="1244"/>
      <c r="AJ238" s="1245"/>
      <c r="AK238" s="1246"/>
      <c r="AM238" s="1247"/>
      <c r="BO238" s="1413" t="str">
        <f>+B60</f>
        <v>L-17</v>
      </c>
      <c r="BP238" s="1445">
        <f>+AU60</f>
        <v>0.68585489599188221</v>
      </c>
      <c r="BT238" s="1447">
        <f t="shared" si="197"/>
        <v>0.68585489599188221</v>
      </c>
      <c r="BU238" s="1434">
        <f>+SUMIF(BL15:BL187,BT238,BM15:BM187)</f>
        <v>0</v>
      </c>
      <c r="BV238" s="1434">
        <f>+SUMIF(BL16:BL187,BT238,BN16:BN187)</f>
        <v>0</v>
      </c>
      <c r="EQ238" s="223"/>
    </row>
    <row r="239" spans="2:147" s="1389" customFormat="1" ht="48" customHeight="1" x14ac:dyDescent="0.25">
      <c r="B239" s="1558"/>
      <c r="C239" s="1559"/>
      <c r="D239" s="1559"/>
      <c r="E239" s="1560"/>
      <c r="F239" s="1561"/>
      <c r="G239" s="1162"/>
      <c r="H239" s="1162"/>
      <c r="I239" s="1562"/>
      <c r="J239" s="1563"/>
      <c r="K239" s="1564"/>
      <c r="L239" s="1564"/>
      <c r="M239" s="1564"/>
      <c r="N239" s="1563"/>
      <c r="O239" s="1565"/>
      <c r="P239" s="1566"/>
      <c r="Q239" s="1567"/>
      <c r="R239" s="1568"/>
      <c r="S239" s="1567"/>
      <c r="T239" s="1569"/>
      <c r="U239" s="1570"/>
      <c r="V239" s="1569"/>
      <c r="W239" s="1570"/>
      <c r="X239" s="1570"/>
      <c r="Y239" s="1570"/>
      <c r="Z239" s="1570"/>
      <c r="AA239" s="1570"/>
      <c r="AB239" s="1570"/>
      <c r="AC239" s="1571"/>
      <c r="AD239" s="1572"/>
      <c r="AE239" s="1573"/>
      <c r="AF239" s="1574"/>
      <c r="AG239" s="1575"/>
      <c r="AH239" s="1575"/>
      <c r="AI239" s="1575"/>
      <c r="AJ239" s="1576"/>
      <c r="AK239" s="1569"/>
      <c r="AL239" s="1577"/>
      <c r="AM239" s="1577"/>
      <c r="AN239" s="1576"/>
      <c r="AO239" s="1576"/>
      <c r="AP239" s="1576"/>
      <c r="AQ239" s="1578"/>
      <c r="AR239" s="1576"/>
      <c r="AS239" s="1579"/>
      <c r="AT239" s="1580"/>
      <c r="AU239" s="1579"/>
      <c r="AV239" s="1581"/>
      <c r="AW239" s="1582"/>
      <c r="AX239" s="1583"/>
      <c r="AY239" s="1584"/>
      <c r="AZ239" s="1585"/>
      <c r="BA239" s="1586"/>
      <c r="BB239" s="1586"/>
      <c r="BC239" s="1586"/>
      <c r="BD239" s="1586"/>
      <c r="BE239" s="1586"/>
      <c r="BF239" s="1582"/>
      <c r="BG239" s="1582"/>
      <c r="BH239" s="1583"/>
      <c r="BI239" s="1584"/>
      <c r="BJ239" s="1585"/>
      <c r="BK239" s="1267"/>
      <c r="BL239" s="1587"/>
      <c r="BM239" s="1587"/>
      <c r="BN239" s="1587"/>
      <c r="BO239" s="1588" t="str">
        <f>+B63</f>
        <v>L-18</v>
      </c>
      <c r="BP239" s="1589">
        <f>+AU63</f>
        <v>0.70925247902364608</v>
      </c>
      <c r="BT239" s="1447">
        <f t="shared" si="197"/>
        <v>0.70925247902364608</v>
      </c>
      <c r="BU239" s="1434">
        <f>+SUMIF(BL7:BL171,BT239,BM7:BM171)</f>
        <v>0</v>
      </c>
      <c r="BV239" s="1434">
        <f>+SUMIF(BL7:BL170,BT239,BN7:BN170)</f>
        <v>0</v>
      </c>
      <c r="EA239" s="1587"/>
      <c r="EB239" s="1587"/>
      <c r="EI239" s="1587"/>
      <c r="EJ239" s="1587"/>
      <c r="EK239" s="1587"/>
      <c r="EL239" s="1587"/>
      <c r="EQ239" s="1560"/>
    </row>
    <row r="240" spans="2:147" s="1321" customFormat="1" ht="48" hidden="1" customHeight="1" x14ac:dyDescent="0.25">
      <c r="B240" s="1322"/>
      <c r="C240" s="234"/>
      <c r="D240" s="234"/>
      <c r="E240" s="234"/>
      <c r="F240" s="1339"/>
      <c r="G240" s="1324"/>
      <c r="H240" s="1324"/>
      <c r="I240" s="1376"/>
      <c r="J240" s="1539"/>
      <c r="K240" s="1539"/>
      <c r="L240" s="1539"/>
      <c r="M240" s="1539"/>
      <c r="N240" s="1540"/>
      <c r="O240" s="1530"/>
      <c r="P240" s="1528"/>
      <c r="Q240" s="1541"/>
      <c r="R240" s="1541"/>
      <c r="S240" s="1541"/>
      <c r="T240" s="1297"/>
      <c r="U240" s="1458"/>
      <c r="V240" s="1297"/>
      <c r="W240" s="1458"/>
      <c r="X240" s="1458"/>
      <c r="Y240" s="1458"/>
      <c r="Z240" s="1458"/>
      <c r="AA240" s="1458"/>
      <c r="AB240" s="1458"/>
      <c r="AC240" s="1459"/>
      <c r="AD240" s="1501"/>
      <c r="AE240" s="1424"/>
      <c r="AF240" s="1327"/>
      <c r="AG240" s="1328"/>
      <c r="AH240" s="1328"/>
      <c r="AI240" s="1328"/>
      <c r="AJ240" s="1329"/>
      <c r="AK240" s="1307"/>
      <c r="AL240" s="1330"/>
      <c r="AM240" s="1330"/>
      <c r="AN240" s="1329"/>
      <c r="AO240" s="1329"/>
      <c r="AP240" s="1329"/>
      <c r="AQ240" s="1429"/>
      <c r="AR240" s="1329"/>
      <c r="AS240" s="1331"/>
      <c r="AT240" s="1430"/>
      <c r="AU240" s="1331"/>
      <c r="AV240" s="1534"/>
      <c r="AW240" s="1534"/>
      <c r="AX240" s="1535"/>
      <c r="AY240" s="1334"/>
      <c r="AZ240" s="1536"/>
      <c r="BA240" s="1332"/>
      <c r="BB240" s="1332"/>
      <c r="BC240" s="1332"/>
      <c r="BD240" s="1332"/>
      <c r="BE240" s="1332"/>
      <c r="BF240" s="1534"/>
      <c r="BG240" s="1534"/>
      <c r="BH240" s="1535"/>
      <c r="BI240" s="1334"/>
      <c r="BJ240" s="1536"/>
      <c r="BK240" s="1267"/>
      <c r="BL240" s="1322"/>
      <c r="BM240" s="1322"/>
      <c r="BN240" s="1322"/>
      <c r="BO240" s="1537" t="str">
        <f>+B66</f>
        <v>L-19</v>
      </c>
      <c r="BP240" s="1538" t="e">
        <f>+AU66</f>
        <v>#DIV/0!</v>
      </c>
      <c r="BT240" s="1447" t="e">
        <f t="shared" si="197"/>
        <v>#DIV/0!</v>
      </c>
      <c r="BU240" s="1434">
        <f>+SUMIF(BL17:BL189,BT240,BM17:BM189)</f>
        <v>0</v>
      </c>
      <c r="BV240" s="1434">
        <f>+SUMIF(BL18:BL189,BT240,BN18:BN189)</f>
        <v>0</v>
      </c>
      <c r="EA240" s="1322"/>
      <c r="EB240" s="1322"/>
      <c r="EG240" s="62"/>
      <c r="EH240" s="62"/>
      <c r="EI240" s="63"/>
      <c r="EJ240" s="63"/>
      <c r="EK240" s="63"/>
      <c r="EL240" s="63"/>
      <c r="EM240" s="62"/>
      <c r="EQ240" s="234"/>
    </row>
    <row r="241" spans="2:147" ht="33.75" customHeight="1" x14ac:dyDescent="0.25">
      <c r="B241" s="63"/>
      <c r="C241" s="223"/>
      <c r="D241" s="223"/>
      <c r="E241" s="223"/>
      <c r="F241" s="1435"/>
      <c r="G241" s="223"/>
      <c r="H241" s="223"/>
      <c r="I241" s="1590"/>
      <c r="J241" s="234"/>
      <c r="K241" s="234"/>
      <c r="L241" s="234"/>
      <c r="M241" s="1591"/>
      <c r="N241" s="288"/>
      <c r="O241" s="1545"/>
      <c r="Q241" s="1541"/>
      <c r="R241" s="1541"/>
      <c r="S241" s="1541"/>
      <c r="AF241" s="1244"/>
      <c r="AJ241" s="1245"/>
      <c r="AK241" s="1246"/>
      <c r="AM241" s="1247"/>
      <c r="BO241" s="1413" t="str">
        <f>+B69</f>
        <v>L-20</v>
      </c>
      <c r="BP241" s="1445">
        <f>+AU69</f>
        <v>0.69645543534260679</v>
      </c>
      <c r="BT241" s="1447">
        <f t="shared" si="197"/>
        <v>0.69645543534260679</v>
      </c>
      <c r="BU241" s="1434">
        <f>+SUMIF(BL18:BL190,BT241,BM18:BM190)</f>
        <v>0</v>
      </c>
      <c r="BV241" s="1434">
        <f>+SUMIF(BL19:BL190,BT241,BN19:BN190)</f>
        <v>0</v>
      </c>
      <c r="EQ241" s="223"/>
    </row>
    <row r="242" spans="2:147" ht="48" hidden="1" customHeight="1" x14ac:dyDescent="0.25">
      <c r="B242" s="63"/>
      <c r="C242" s="223"/>
      <c r="D242" s="223"/>
      <c r="E242" s="223"/>
      <c r="F242" s="1435"/>
      <c r="G242" s="1306"/>
      <c r="H242" s="1306"/>
      <c r="I242" s="1376"/>
      <c r="J242" s="1539"/>
      <c r="K242" s="1539"/>
      <c r="L242" s="1539"/>
      <c r="M242" s="1539"/>
      <c r="N242" s="1540"/>
      <c r="O242" s="1545"/>
      <c r="Q242" s="1541"/>
      <c r="R242" s="1541"/>
      <c r="S242" s="1541"/>
      <c r="AF242" s="1244"/>
      <c r="AJ242" s="1245"/>
      <c r="AK242" s="1246"/>
      <c r="AM242" s="1247"/>
      <c r="BO242" s="1413">
        <f>+B72</f>
        <v>0</v>
      </c>
      <c r="BP242" s="1445" t="e">
        <f>+AU72</f>
        <v>#DIV/0!</v>
      </c>
      <c r="BT242" s="1447" t="e">
        <f t="shared" si="197"/>
        <v>#DIV/0!</v>
      </c>
      <c r="BU242" s="1434">
        <f>+SUMIF(BL19:BL191,BT242,BM19:BM191)</f>
        <v>0</v>
      </c>
      <c r="BV242" s="1434">
        <f>+SUMIF(BL20:BL191,BT242,BN20:BN191)</f>
        <v>0</v>
      </c>
      <c r="EQ242" s="223"/>
    </row>
    <row r="243" spans="2:147" s="1321" customFormat="1" ht="57" hidden="1" customHeight="1" x14ac:dyDescent="0.25">
      <c r="B243" s="1592"/>
      <c r="C243" s="1323"/>
      <c r="D243" s="1323"/>
      <c r="E243" s="234"/>
      <c r="F243" s="1593"/>
      <c r="G243" s="1323"/>
      <c r="H243" s="1323"/>
      <c r="I243" s="259"/>
      <c r="J243" s="1594"/>
      <c r="K243" s="1323"/>
      <c r="L243" s="1323"/>
      <c r="M243" s="1323"/>
      <c r="N243" s="1595"/>
      <c r="O243" s="1323"/>
      <c r="P243" s="259"/>
      <c r="Q243" s="259"/>
      <c r="R243" s="1595"/>
      <c r="S243" s="1541"/>
      <c r="T243" s="1297"/>
      <c r="U243" s="1458"/>
      <c r="V243" s="1297"/>
      <c r="W243" s="1458"/>
      <c r="X243" s="1458"/>
      <c r="Y243" s="1458"/>
      <c r="Z243" s="1458"/>
      <c r="AA243" s="1458"/>
      <c r="AB243" s="1458"/>
      <c r="AC243" s="1459"/>
      <c r="AD243" s="1501"/>
      <c r="AE243" s="1424"/>
      <c r="AF243" s="1327"/>
      <c r="AG243" s="1328"/>
      <c r="AH243" s="1328"/>
      <c r="AI243" s="1328"/>
      <c r="AJ243" s="1329"/>
      <c r="AK243" s="1307"/>
      <c r="AL243" s="1330"/>
      <c r="AM243" s="1330"/>
      <c r="AN243" s="1329"/>
      <c r="AO243" s="1329"/>
      <c r="AP243" s="1329"/>
      <c r="AQ243" s="1429"/>
      <c r="AR243" s="1329"/>
      <c r="AS243" s="1331"/>
      <c r="AT243" s="1430"/>
      <c r="AU243" s="1331"/>
      <c r="AV243" s="1534"/>
      <c r="AW243" s="1534"/>
      <c r="AX243" s="1535"/>
      <c r="AY243" s="1334"/>
      <c r="AZ243" s="1536"/>
      <c r="BA243" s="1332"/>
      <c r="BB243" s="1332"/>
      <c r="BC243" s="1332"/>
      <c r="BD243" s="1332"/>
      <c r="BE243" s="1332"/>
      <c r="BF243" s="1534"/>
      <c r="BG243" s="1534"/>
      <c r="BH243" s="1535"/>
      <c r="BI243" s="1334"/>
      <c r="BJ243" s="1536"/>
      <c r="BK243" s="1267"/>
      <c r="BL243" s="1322"/>
      <c r="BM243" s="1322"/>
      <c r="BN243" s="1322"/>
      <c r="BO243" s="1537">
        <f>+B75</f>
        <v>0</v>
      </c>
      <c r="BP243" s="1538" t="e">
        <f>+AU75</f>
        <v>#DIV/0!</v>
      </c>
      <c r="BT243" s="1447" t="e">
        <f t="shared" si="197"/>
        <v>#DIV/0!</v>
      </c>
      <c r="BU243" s="1434">
        <f>+SUMIF(BL20:BL192,BT243,BM20:BM192)</f>
        <v>0</v>
      </c>
      <c r="BV243" s="1434">
        <f>+SUMIF(BL21:BL192,BT243,BN21:BN192)</f>
        <v>0</v>
      </c>
      <c r="EA243" s="1322"/>
      <c r="EB243" s="1322"/>
      <c r="EG243" s="62"/>
      <c r="EH243" s="62"/>
      <c r="EI243" s="63"/>
      <c r="EJ243" s="63"/>
      <c r="EK243" s="63"/>
      <c r="EL243" s="63"/>
      <c r="EM243" s="62"/>
      <c r="EQ243" s="234"/>
    </row>
    <row r="244" spans="2:147" ht="57" customHeight="1" x14ac:dyDescent="0.25">
      <c r="B244" s="1596"/>
      <c r="C244" s="1323"/>
      <c r="D244" s="1323"/>
      <c r="E244" s="234"/>
      <c r="F244" s="1593"/>
      <c r="G244" s="1323"/>
      <c r="H244" s="1323"/>
      <c r="I244" s="259"/>
      <c r="J244" s="1594"/>
      <c r="K244" s="1323"/>
      <c r="L244" s="1323"/>
      <c r="M244" s="1323"/>
      <c r="N244" s="1595"/>
      <c r="O244" s="1323"/>
      <c r="P244" s="259"/>
      <c r="Q244" s="259"/>
      <c r="R244" s="1595"/>
      <c r="S244" s="1541"/>
      <c r="AF244" s="1244"/>
      <c r="AJ244" s="1245"/>
      <c r="AK244" s="1246"/>
      <c r="AM244" s="1247"/>
      <c r="BO244" s="1413" t="str">
        <f>+B80</f>
        <v>L-21</v>
      </c>
      <c r="BP244" s="1445">
        <f>+AU80</f>
        <v>0.66550520833333338</v>
      </c>
      <c r="BT244" s="1447">
        <f t="shared" si="197"/>
        <v>0.66550520833333338</v>
      </c>
      <c r="BU244" s="1434"/>
      <c r="BV244" s="1434"/>
      <c r="EQ244" s="223"/>
    </row>
    <row r="245" spans="2:147" ht="57" customHeight="1" x14ac:dyDescent="0.25">
      <c r="B245" s="1596"/>
      <c r="C245" s="1323"/>
      <c r="D245" s="1323"/>
      <c r="E245" s="234"/>
      <c r="F245" s="1593"/>
      <c r="G245" s="1323"/>
      <c r="H245" s="1323"/>
      <c r="I245" s="259"/>
      <c r="J245" s="1594"/>
      <c r="K245" s="1323"/>
      <c r="L245" s="1323"/>
      <c r="M245" s="1323"/>
      <c r="N245" s="1595"/>
      <c r="O245" s="1323"/>
      <c r="P245" s="259"/>
      <c r="Q245" s="259"/>
      <c r="R245" s="1595"/>
      <c r="S245" s="1541"/>
      <c r="AF245" s="1244"/>
      <c r="AJ245" s="1245"/>
      <c r="AK245" s="1246"/>
      <c r="AM245" s="1247"/>
      <c r="BO245" s="1413" t="str">
        <f>+B83</f>
        <v>L-22</v>
      </c>
      <c r="BP245" s="1445">
        <f>+AU83</f>
        <v>0.50400287976961844</v>
      </c>
      <c r="BT245" s="1447">
        <f t="shared" si="197"/>
        <v>0.50400287976961844</v>
      </c>
      <c r="BU245" s="1434">
        <f ca="1">SUM(BU229:BU244)</f>
        <v>0</v>
      </c>
      <c r="BV245" s="1434">
        <f ca="1">SUM(BV229:BV244)</f>
        <v>0</v>
      </c>
      <c r="EQ245" s="223"/>
    </row>
    <row r="246" spans="2:147" ht="57" hidden="1" customHeight="1" x14ac:dyDescent="0.25">
      <c r="B246" s="1596"/>
      <c r="C246" s="1323"/>
      <c r="D246" s="1323"/>
      <c r="E246" s="234"/>
      <c r="F246" s="1593"/>
      <c r="G246" s="1323"/>
      <c r="H246" s="1323"/>
      <c r="I246" s="259"/>
      <c r="J246" s="1594"/>
      <c r="K246" s="1323"/>
      <c r="L246" s="1323"/>
      <c r="M246" s="1323"/>
      <c r="N246" s="1595"/>
      <c r="O246" s="1323"/>
      <c r="P246" s="259"/>
      <c r="Q246" s="259"/>
      <c r="R246" s="1595"/>
      <c r="S246" s="1541"/>
      <c r="AF246" s="1244"/>
      <c r="AJ246" s="1245"/>
      <c r="AK246" s="1246"/>
      <c r="AM246" s="1247"/>
      <c r="BO246" s="1413" t="str">
        <f>+B86</f>
        <v>L-23</v>
      </c>
      <c r="BP246" s="1445" t="e">
        <f>+AU86</f>
        <v>#DIV/0!</v>
      </c>
      <c r="BT246" s="1447" t="e">
        <f t="shared" si="197"/>
        <v>#DIV/0!</v>
      </c>
      <c r="BU246" s="1597">
        <f ca="1">+BU245+BV245</f>
        <v>0</v>
      </c>
      <c r="BV246" s="1598"/>
      <c r="EQ246" s="223"/>
    </row>
    <row r="247" spans="2:147" ht="57" customHeight="1" x14ac:dyDescent="0.25">
      <c r="B247" s="1596"/>
      <c r="C247" s="1323"/>
      <c r="D247" s="1323"/>
      <c r="E247" s="234"/>
      <c r="F247" s="1593"/>
      <c r="G247" s="1323"/>
      <c r="H247" s="1323"/>
      <c r="I247" s="259"/>
      <c r="J247" s="1594"/>
      <c r="K247" s="1323"/>
      <c r="L247" s="1323"/>
      <c r="M247" s="1323"/>
      <c r="N247" s="1595"/>
      <c r="O247" s="1323"/>
      <c r="P247" s="259"/>
      <c r="Q247" s="259"/>
      <c r="R247" s="1595"/>
      <c r="S247" s="1541"/>
      <c r="AF247" s="1244"/>
      <c r="AJ247" s="1245"/>
      <c r="AK247" s="1246"/>
      <c r="AM247" s="1247"/>
      <c r="BO247" s="1413" t="str">
        <f>+B89</f>
        <v>L-24</v>
      </c>
      <c r="BP247" s="1445">
        <f>+AU89</f>
        <v>0.88831934731934725</v>
      </c>
      <c r="BT247" s="1447">
        <f t="shared" si="197"/>
        <v>0.88831934731934725</v>
      </c>
      <c r="EQ247" s="223"/>
    </row>
    <row r="248" spans="2:147" ht="57" customHeight="1" x14ac:dyDescent="0.25">
      <c r="B248" s="1596"/>
      <c r="C248" s="1323"/>
      <c r="D248" s="1323"/>
      <c r="E248" s="234"/>
      <c r="F248" s="1593"/>
      <c r="G248" s="1323"/>
      <c r="H248" s="1323"/>
      <c r="I248" s="259"/>
      <c r="J248" s="1594"/>
      <c r="K248" s="1323"/>
      <c r="L248" s="1323"/>
      <c r="M248" s="1323"/>
      <c r="N248" s="1599"/>
      <c r="O248" s="1323"/>
      <c r="P248" s="259"/>
      <c r="Q248" s="259"/>
      <c r="R248" s="1595"/>
      <c r="S248" s="1541"/>
      <c r="AF248" s="1244"/>
      <c r="AJ248" s="1245"/>
      <c r="AK248" s="1246"/>
      <c r="AM248" s="1247"/>
      <c r="BO248" s="1413" t="str">
        <f>+B92</f>
        <v>L-25</v>
      </c>
      <c r="BP248" s="1445">
        <f>+AU92</f>
        <v>0.76542637540453073</v>
      </c>
      <c r="BT248" s="1447">
        <f t="shared" si="197"/>
        <v>0.76542637540453073</v>
      </c>
      <c r="EQ248" s="223"/>
    </row>
    <row r="249" spans="2:147" ht="57" customHeight="1" x14ac:dyDescent="0.25">
      <c r="B249" s="1596"/>
      <c r="C249" s="1323"/>
      <c r="D249" s="1323"/>
      <c r="E249" s="234"/>
      <c r="F249" s="1593"/>
      <c r="G249" s="1323"/>
      <c r="H249" s="1323"/>
      <c r="I249" s="259"/>
      <c r="J249" s="1594"/>
      <c r="K249" s="1323"/>
      <c r="L249" s="1323"/>
      <c r="M249" s="1323"/>
      <c r="N249" s="1599"/>
      <c r="O249" s="1323"/>
      <c r="P249" s="259"/>
      <c r="Q249" s="259"/>
      <c r="R249" s="1595"/>
      <c r="S249" s="1541"/>
      <c r="AF249" s="1244"/>
      <c r="AJ249" s="1245"/>
      <c r="AK249" s="1246"/>
      <c r="AM249" s="1247"/>
      <c r="BO249" s="1413" t="str">
        <f>+B95</f>
        <v>L-26</v>
      </c>
      <c r="BP249" s="1445">
        <f>+AU95</f>
        <v>0.58895687645687644</v>
      </c>
      <c r="BT249" s="1447">
        <f t="shared" si="197"/>
        <v>0.58895687645687644</v>
      </c>
      <c r="EQ249" s="223"/>
    </row>
    <row r="250" spans="2:147" ht="57" customHeight="1" x14ac:dyDescent="0.25">
      <c r="B250" s="1596"/>
      <c r="C250" s="1323"/>
      <c r="D250" s="1323"/>
      <c r="E250" s="234"/>
      <c r="F250" s="1593"/>
      <c r="G250" s="1323"/>
      <c r="H250" s="1323"/>
      <c r="I250" s="259"/>
      <c r="J250" s="1594"/>
      <c r="K250" s="1323"/>
      <c r="L250" s="1323"/>
      <c r="M250" s="1323"/>
      <c r="N250" s="1595"/>
      <c r="O250" s="1323"/>
      <c r="P250" s="259"/>
      <c r="Q250" s="259"/>
      <c r="R250" s="1595"/>
      <c r="S250" s="1541"/>
      <c r="AF250" s="1244"/>
      <c r="AJ250" s="1245"/>
      <c r="AK250" s="1246"/>
      <c r="AM250" s="1247"/>
      <c r="BO250" s="1413" t="str">
        <f>+B98</f>
        <v>L-27</v>
      </c>
      <c r="BP250" s="1445">
        <f>+AU98</f>
        <v>0.82132499999999997</v>
      </c>
      <c r="BT250" s="1447">
        <f t="shared" si="197"/>
        <v>0.82132499999999997</v>
      </c>
      <c r="EQ250" s="223"/>
    </row>
    <row r="251" spans="2:147" ht="57" customHeight="1" x14ac:dyDescent="0.25">
      <c r="B251" s="1596"/>
      <c r="C251" s="1323"/>
      <c r="D251" s="1323"/>
      <c r="E251" s="234"/>
      <c r="F251" s="1593"/>
      <c r="G251" s="1323"/>
      <c r="H251" s="1323"/>
      <c r="I251" s="259"/>
      <c r="J251" s="1594"/>
      <c r="K251" s="1323"/>
      <c r="L251" s="1323"/>
      <c r="M251" s="1323"/>
      <c r="N251" s="1595"/>
      <c r="O251" s="1323"/>
      <c r="P251" s="259"/>
      <c r="Q251" s="259"/>
      <c r="R251" s="1595"/>
      <c r="S251" s="1541"/>
      <c r="AF251" s="1244"/>
      <c r="AJ251" s="1245"/>
      <c r="AK251" s="1246"/>
      <c r="AM251" s="1247"/>
      <c r="BO251" s="1413" t="str">
        <f>+B101</f>
        <v>L-28</v>
      </c>
      <c r="BP251" s="1445">
        <f>+AU101</f>
        <v>0.27272307692307685</v>
      </c>
      <c r="BT251" s="1447">
        <f t="shared" si="197"/>
        <v>0.27272307692307685</v>
      </c>
      <c r="EQ251" s="223"/>
    </row>
    <row r="252" spans="2:147" ht="57" customHeight="1" x14ac:dyDescent="0.25">
      <c r="B252" s="1596"/>
      <c r="C252" s="1323"/>
      <c r="D252" s="1323"/>
      <c r="E252" s="234"/>
      <c r="F252" s="1593"/>
      <c r="G252" s="1323"/>
      <c r="H252" s="1323"/>
      <c r="I252" s="259"/>
      <c r="J252" s="1594"/>
      <c r="K252" s="1323"/>
      <c r="L252" s="1323"/>
      <c r="M252" s="1323"/>
      <c r="N252" s="1595"/>
      <c r="O252" s="1323"/>
      <c r="P252" s="259"/>
      <c r="Q252" s="259"/>
      <c r="R252" s="1595"/>
      <c r="S252" s="1541"/>
      <c r="AF252" s="1244"/>
      <c r="AJ252" s="1245"/>
      <c r="AK252" s="1246"/>
      <c r="AM252" s="1247"/>
      <c r="BO252" s="1413" t="str">
        <f>+B104</f>
        <v>L-29</v>
      </c>
      <c r="BP252" s="1445">
        <f>+AU104</f>
        <v>0.40692640692640691</v>
      </c>
      <c r="BT252" s="1447">
        <f t="shared" si="197"/>
        <v>0.40692640692640691</v>
      </c>
      <c r="EQ252" s="223"/>
    </row>
    <row r="253" spans="2:147" ht="57" customHeight="1" x14ac:dyDescent="0.25">
      <c r="B253" s="1596"/>
      <c r="C253" s="1323"/>
      <c r="D253" s="1323"/>
      <c r="E253" s="234"/>
      <c r="F253" s="1593"/>
      <c r="G253" s="1323"/>
      <c r="H253" s="1323"/>
      <c r="I253" s="259"/>
      <c r="J253" s="1594"/>
      <c r="K253" s="1323"/>
      <c r="L253" s="1323"/>
      <c r="M253" s="1323"/>
      <c r="N253" s="1595"/>
      <c r="O253" s="1323"/>
      <c r="P253" s="259"/>
      <c r="Q253" s="259"/>
      <c r="R253" s="1595"/>
      <c r="S253" s="1541"/>
      <c r="AF253" s="1244"/>
      <c r="AJ253" s="1245"/>
      <c r="AK253" s="1246"/>
      <c r="AM253" s="1247"/>
      <c r="BO253" s="1413" t="str">
        <f>+B107</f>
        <v>L-30</v>
      </c>
      <c r="BP253" s="1445">
        <f>+AU107</f>
        <v>0.9302083333333333</v>
      </c>
      <c r="BT253" s="1447">
        <f t="shared" si="197"/>
        <v>0.9302083333333333</v>
      </c>
      <c r="EQ253" s="223"/>
    </row>
    <row r="254" spans="2:147" s="1321" customFormat="1" ht="57" hidden="1" customHeight="1" x14ac:dyDescent="0.25">
      <c r="B254" s="1596"/>
      <c r="C254" s="1323"/>
      <c r="D254" s="1323"/>
      <c r="E254" s="234"/>
      <c r="F254" s="1593"/>
      <c r="G254" s="1323"/>
      <c r="H254" s="1323"/>
      <c r="I254" s="259"/>
      <c r="J254" s="1594"/>
      <c r="K254" s="1323"/>
      <c r="L254" s="1323"/>
      <c r="M254" s="1323"/>
      <c r="N254" s="1595"/>
      <c r="O254" s="1323"/>
      <c r="P254" s="259"/>
      <c r="Q254" s="259"/>
      <c r="R254" s="1595"/>
      <c r="S254" s="1541"/>
      <c r="T254" s="1297"/>
      <c r="U254" s="1458"/>
      <c r="V254" s="1297"/>
      <c r="W254" s="1458"/>
      <c r="X254" s="1458"/>
      <c r="Y254" s="1458"/>
      <c r="Z254" s="1458"/>
      <c r="AA254" s="1458"/>
      <c r="AB254" s="1458"/>
      <c r="AC254" s="1459"/>
      <c r="AD254" s="1501"/>
      <c r="AE254" s="1424"/>
      <c r="AF254" s="1327"/>
      <c r="AG254" s="1328"/>
      <c r="AH254" s="1328"/>
      <c r="AI254" s="1328"/>
      <c r="AJ254" s="1329"/>
      <c r="AK254" s="1307"/>
      <c r="AL254" s="1330"/>
      <c r="AM254" s="1330"/>
      <c r="AN254" s="1329"/>
      <c r="AO254" s="1329"/>
      <c r="AP254" s="1329"/>
      <c r="AQ254" s="1429"/>
      <c r="AR254" s="1329"/>
      <c r="AS254" s="1331"/>
      <c r="AT254" s="1430"/>
      <c r="AU254" s="1331"/>
      <c r="AV254" s="1534"/>
      <c r="AW254" s="1534"/>
      <c r="AX254" s="1535"/>
      <c r="AY254" s="1334"/>
      <c r="AZ254" s="1536"/>
      <c r="BA254" s="1332"/>
      <c r="BB254" s="1332"/>
      <c r="BC254" s="1332"/>
      <c r="BD254" s="1332"/>
      <c r="BE254" s="1332"/>
      <c r="BF254" s="1534"/>
      <c r="BG254" s="1534"/>
      <c r="BH254" s="1535"/>
      <c r="BI254" s="1334"/>
      <c r="BJ254" s="1536"/>
      <c r="BK254" s="1267"/>
      <c r="BL254" s="1322"/>
      <c r="BM254" s="1322"/>
      <c r="BN254" s="1322"/>
      <c r="BO254" s="1537">
        <f>+B110</f>
        <v>0</v>
      </c>
      <c r="BP254" s="1538" t="e">
        <f>+AU110</f>
        <v>#DIV/0!</v>
      </c>
      <c r="BT254" s="1447" t="e">
        <f t="shared" si="197"/>
        <v>#DIV/0!</v>
      </c>
      <c r="BU254" s="1322"/>
      <c r="BV254" s="1322"/>
      <c r="EA254" s="1322"/>
      <c r="EB254" s="1322"/>
      <c r="EG254" s="62"/>
      <c r="EH254" s="62"/>
      <c r="EI254" s="63"/>
      <c r="EJ254" s="63"/>
      <c r="EK254" s="63"/>
      <c r="EL254" s="63"/>
      <c r="EM254" s="62"/>
      <c r="EQ254" s="234"/>
    </row>
    <row r="255" spans="2:147" s="1321" customFormat="1" ht="57" hidden="1" customHeight="1" x14ac:dyDescent="0.25">
      <c r="B255" s="1596"/>
      <c r="C255" s="1323"/>
      <c r="D255" s="1323"/>
      <c r="E255" s="234"/>
      <c r="F255" s="1593"/>
      <c r="G255" s="1323"/>
      <c r="H255" s="1323"/>
      <c r="I255" s="259"/>
      <c r="J255" s="1594"/>
      <c r="K255" s="1323"/>
      <c r="L255" s="1323"/>
      <c r="M255" s="1323"/>
      <c r="N255" s="1595"/>
      <c r="O255" s="1323"/>
      <c r="P255" s="259"/>
      <c r="Q255" s="259"/>
      <c r="R255" s="1595"/>
      <c r="S255" s="1541"/>
      <c r="T255" s="1297"/>
      <c r="U255" s="1458"/>
      <c r="V255" s="1297"/>
      <c r="W255" s="1458"/>
      <c r="X255" s="1458"/>
      <c r="Y255" s="1458"/>
      <c r="Z255" s="1458"/>
      <c r="AA255" s="1458"/>
      <c r="AB255" s="1458"/>
      <c r="AC255" s="1459"/>
      <c r="AD255" s="1501"/>
      <c r="AE255" s="1424"/>
      <c r="AF255" s="1327"/>
      <c r="AG255" s="1328"/>
      <c r="AH255" s="1328"/>
      <c r="AI255" s="1328"/>
      <c r="AJ255" s="1329"/>
      <c r="AK255" s="1307"/>
      <c r="AL255" s="1330"/>
      <c r="AM255" s="1330"/>
      <c r="AN255" s="1329"/>
      <c r="AO255" s="1329"/>
      <c r="AP255" s="1329"/>
      <c r="AQ255" s="1429"/>
      <c r="AR255" s="1329"/>
      <c r="AS255" s="1331"/>
      <c r="AT255" s="1430"/>
      <c r="AU255" s="1331"/>
      <c r="AV255" s="1534"/>
      <c r="AW255" s="1534"/>
      <c r="AX255" s="1535"/>
      <c r="AY255" s="1334"/>
      <c r="AZ255" s="1536"/>
      <c r="BA255" s="1332"/>
      <c r="BB255" s="1332"/>
      <c r="BC255" s="1332"/>
      <c r="BD255" s="1332"/>
      <c r="BE255" s="1332"/>
      <c r="BF255" s="1534"/>
      <c r="BG255" s="1534"/>
      <c r="BH255" s="1535"/>
      <c r="BI255" s="1334"/>
      <c r="BJ255" s="1536"/>
      <c r="BK255" s="1267"/>
      <c r="BL255" s="1322"/>
      <c r="BM255" s="1322"/>
      <c r="BN255" s="1322"/>
      <c r="BO255" s="1537" t="str">
        <f>+B113</f>
        <v>A</v>
      </c>
      <c r="BP255" s="1538" t="e">
        <f>+AU113</f>
        <v>#DIV/0!</v>
      </c>
      <c r="BT255" s="1447" t="e">
        <f t="shared" si="197"/>
        <v>#DIV/0!</v>
      </c>
      <c r="BU255" s="1322"/>
      <c r="BV255" s="1322"/>
      <c r="EA255" s="1322"/>
      <c r="EB255" s="1322"/>
      <c r="EG255" s="62"/>
      <c r="EH255" s="62"/>
      <c r="EI255" s="63"/>
      <c r="EJ255" s="63"/>
      <c r="EK255" s="63"/>
      <c r="EL255" s="63"/>
      <c r="EM255" s="62"/>
      <c r="EQ255" s="234"/>
    </row>
    <row r="256" spans="2:147" s="1321" customFormat="1" ht="57" hidden="1" customHeight="1" x14ac:dyDescent="0.25">
      <c r="B256" s="1596"/>
      <c r="C256" s="1323"/>
      <c r="D256" s="1323"/>
      <c r="E256" s="234"/>
      <c r="F256" s="1593"/>
      <c r="G256" s="1323"/>
      <c r="H256" s="1323"/>
      <c r="I256" s="259"/>
      <c r="J256" s="1594"/>
      <c r="K256" s="1323"/>
      <c r="L256" s="1323"/>
      <c r="M256" s="1323"/>
      <c r="N256" s="1595"/>
      <c r="O256" s="1323"/>
      <c r="P256" s="259"/>
      <c r="Q256" s="259"/>
      <c r="R256" s="1595"/>
      <c r="S256" s="1541"/>
      <c r="T256" s="1297"/>
      <c r="U256" s="1458"/>
      <c r="V256" s="1297"/>
      <c r="W256" s="1458"/>
      <c r="X256" s="1458"/>
      <c r="Y256" s="1458"/>
      <c r="Z256" s="1458"/>
      <c r="AA256" s="1458"/>
      <c r="AB256" s="1458"/>
      <c r="AC256" s="1459"/>
      <c r="AD256" s="1501"/>
      <c r="AE256" s="1424"/>
      <c r="AF256" s="1327"/>
      <c r="AG256" s="1328"/>
      <c r="AH256" s="1328"/>
      <c r="AI256" s="1328"/>
      <c r="AJ256" s="1329"/>
      <c r="AK256" s="1307"/>
      <c r="AL256" s="1330"/>
      <c r="AM256" s="1330"/>
      <c r="AN256" s="1329"/>
      <c r="AO256" s="1329"/>
      <c r="AP256" s="1329"/>
      <c r="AQ256" s="1429"/>
      <c r="AR256" s="1329"/>
      <c r="AS256" s="1331"/>
      <c r="AT256" s="1430"/>
      <c r="AU256" s="1331"/>
      <c r="AV256" s="1534"/>
      <c r="AW256" s="1534"/>
      <c r="AX256" s="1535"/>
      <c r="AY256" s="1334"/>
      <c r="AZ256" s="1536"/>
      <c r="BA256" s="1332"/>
      <c r="BB256" s="1332"/>
      <c r="BC256" s="1332"/>
      <c r="BD256" s="1332"/>
      <c r="BE256" s="1332"/>
      <c r="BF256" s="1534"/>
      <c r="BG256" s="1534"/>
      <c r="BH256" s="1535"/>
      <c r="BI256" s="1334"/>
      <c r="BJ256" s="1536"/>
      <c r="BK256" s="1267"/>
      <c r="BL256" s="1322"/>
      <c r="BM256" s="1322"/>
      <c r="BN256" s="1322"/>
      <c r="BO256" s="1537" t="str">
        <f>+B116</f>
        <v>B</v>
      </c>
      <c r="BP256" s="1538" t="e">
        <f>+AU116</f>
        <v>#DIV/0!</v>
      </c>
      <c r="BT256" s="1447" t="e">
        <f t="shared" si="197"/>
        <v>#DIV/0!</v>
      </c>
      <c r="BU256" s="1322"/>
      <c r="BV256" s="1322"/>
      <c r="EA256" s="1322"/>
      <c r="EB256" s="1322"/>
      <c r="EG256" s="62"/>
      <c r="EH256" s="62"/>
      <c r="EI256" s="63"/>
      <c r="EJ256" s="63"/>
      <c r="EK256" s="63"/>
      <c r="EL256" s="63"/>
      <c r="EM256" s="62"/>
      <c r="EQ256" s="234"/>
    </row>
    <row r="257" spans="2:147" s="1389" customFormat="1" ht="57" hidden="1" customHeight="1" x14ac:dyDescent="0.25">
      <c r="B257" s="1596"/>
      <c r="C257" s="1323"/>
      <c r="D257" s="1323"/>
      <c r="E257" s="234"/>
      <c r="F257" s="1593"/>
      <c r="G257" s="1323"/>
      <c r="H257" s="1323"/>
      <c r="I257" s="259"/>
      <c r="J257" s="1594"/>
      <c r="K257" s="1323"/>
      <c r="L257" s="1323"/>
      <c r="M257" s="1323"/>
      <c r="N257" s="1595"/>
      <c r="O257" s="1323"/>
      <c r="P257" s="259"/>
      <c r="Q257" s="259"/>
      <c r="R257" s="1595"/>
      <c r="S257" s="1567"/>
      <c r="T257" s="1569"/>
      <c r="U257" s="1570"/>
      <c r="V257" s="1569"/>
      <c r="W257" s="1570"/>
      <c r="X257" s="1570"/>
      <c r="Y257" s="1570"/>
      <c r="Z257" s="1570"/>
      <c r="AA257" s="1570"/>
      <c r="AB257" s="1570"/>
      <c r="AC257" s="1571"/>
      <c r="AD257" s="1572"/>
      <c r="AE257" s="1573"/>
      <c r="AF257" s="1574"/>
      <c r="AG257" s="1575"/>
      <c r="AH257" s="1575"/>
      <c r="AI257" s="1575"/>
      <c r="AJ257" s="1576"/>
      <c r="AK257" s="1569"/>
      <c r="AL257" s="1577"/>
      <c r="AM257" s="1577"/>
      <c r="AN257" s="1576"/>
      <c r="AO257" s="1576"/>
      <c r="AP257" s="1576"/>
      <c r="AQ257" s="1578"/>
      <c r="AR257" s="1576"/>
      <c r="AS257" s="1579"/>
      <c r="AT257" s="1580"/>
      <c r="AU257" s="1579"/>
      <c r="AV257" s="1582"/>
      <c r="AW257" s="1582"/>
      <c r="AX257" s="1583"/>
      <c r="AY257" s="1584"/>
      <c r="AZ257" s="1585"/>
      <c r="BA257" s="1586"/>
      <c r="BB257" s="1586"/>
      <c r="BC257" s="1586"/>
      <c r="BD257" s="1586"/>
      <c r="BE257" s="1586"/>
      <c r="BF257" s="1582"/>
      <c r="BG257" s="1582"/>
      <c r="BH257" s="1583"/>
      <c r="BI257" s="1584"/>
      <c r="BJ257" s="1585"/>
      <c r="BK257" s="1267"/>
      <c r="BL257" s="1587"/>
      <c r="BM257" s="1587"/>
      <c r="BN257" s="1587"/>
      <c r="BO257" s="1588" t="str">
        <f>+B119</f>
        <v>C</v>
      </c>
      <c r="BP257" s="1589" t="e">
        <f>+AU119</f>
        <v>#DIV/0!</v>
      </c>
      <c r="BT257" s="1447" t="e">
        <f t="shared" si="197"/>
        <v>#DIV/0!</v>
      </c>
      <c r="BU257" s="1587"/>
      <c r="BV257" s="1587"/>
      <c r="EA257" s="1587"/>
      <c r="EB257" s="1587"/>
      <c r="EI257" s="1587"/>
      <c r="EJ257" s="1587"/>
      <c r="EK257" s="1587"/>
      <c r="EL257" s="1587"/>
      <c r="EQ257" s="1560"/>
    </row>
    <row r="258" spans="2:147" ht="57" customHeight="1" x14ac:dyDescent="0.25">
      <c r="B258" s="1596"/>
      <c r="C258" s="1323"/>
      <c r="D258" s="1323"/>
      <c r="E258" s="234"/>
      <c r="F258" s="1593"/>
      <c r="G258" s="1323"/>
      <c r="H258" s="1323"/>
      <c r="I258" s="259"/>
      <c r="J258" s="1594"/>
      <c r="K258" s="1323"/>
      <c r="L258" s="1323"/>
      <c r="M258" s="1323"/>
      <c r="N258" s="1595"/>
      <c r="O258" s="1323"/>
      <c r="P258" s="259"/>
      <c r="Q258" s="259"/>
      <c r="R258" s="1595"/>
      <c r="S258" s="1541"/>
      <c r="AF258" s="1244"/>
      <c r="AJ258" s="1245"/>
      <c r="AK258" s="1246"/>
      <c r="AM258" s="1247"/>
      <c r="BO258" s="1413" t="str">
        <f>+B124</f>
        <v>L-31</v>
      </c>
      <c r="BP258" s="1445">
        <f>+AU124</f>
        <v>0.52380952380952372</v>
      </c>
      <c r="BT258" s="1447">
        <f t="shared" si="197"/>
        <v>0.52380952380952372</v>
      </c>
      <c r="EQ258" s="223"/>
    </row>
    <row r="259" spans="2:147" ht="57" customHeight="1" x14ac:dyDescent="0.25">
      <c r="B259" s="1596"/>
      <c r="C259" s="1323"/>
      <c r="D259" s="1323"/>
      <c r="E259" s="234"/>
      <c r="F259" s="1593"/>
      <c r="G259" s="1323"/>
      <c r="H259" s="1323"/>
      <c r="I259" s="259"/>
      <c r="J259" s="1594"/>
      <c r="K259" s="1323"/>
      <c r="L259" s="1323"/>
      <c r="M259" s="1323"/>
      <c r="N259" s="1595"/>
      <c r="O259" s="1323"/>
      <c r="P259" s="259"/>
      <c r="Q259" s="259"/>
      <c r="R259" s="1595"/>
      <c r="S259" s="1541"/>
      <c r="AF259" s="1244"/>
      <c r="AJ259" s="1245"/>
      <c r="AK259" s="1246"/>
      <c r="AM259" s="1247"/>
      <c r="BO259" s="1413" t="str">
        <f>+B127</f>
        <v>L-32</v>
      </c>
      <c r="BP259" s="1445">
        <f>+AU127</f>
        <v>0.62919642857142855</v>
      </c>
      <c r="BT259" s="1447">
        <f t="shared" si="197"/>
        <v>0.62919642857142855</v>
      </c>
      <c r="EQ259" s="223"/>
    </row>
    <row r="260" spans="2:147" ht="57" customHeight="1" x14ac:dyDescent="0.25">
      <c r="B260" s="1596"/>
      <c r="C260" s="1323"/>
      <c r="D260" s="1323"/>
      <c r="E260" s="234"/>
      <c r="F260" s="1593"/>
      <c r="G260" s="1323"/>
      <c r="H260" s="1323"/>
      <c r="I260" s="259"/>
      <c r="J260" s="1594"/>
      <c r="K260" s="1323"/>
      <c r="L260" s="1323"/>
      <c r="M260" s="1323"/>
      <c r="N260" s="1595"/>
      <c r="O260" s="1323"/>
      <c r="P260" s="259"/>
      <c r="Q260" s="259"/>
      <c r="R260" s="1595"/>
      <c r="S260" s="1541"/>
      <c r="AF260" s="1244"/>
      <c r="AJ260" s="1245"/>
      <c r="AK260" s="1246"/>
      <c r="AM260" s="1247"/>
      <c r="BO260" s="1413" t="str">
        <f>+B130</f>
        <v>L-33</v>
      </c>
      <c r="BP260" s="1445">
        <f>+AU130</f>
        <v>0.39533670033670026</v>
      </c>
      <c r="BT260" s="1447">
        <f t="shared" si="197"/>
        <v>0.39533670033670026</v>
      </c>
      <c r="EQ260" s="223"/>
    </row>
    <row r="261" spans="2:147" ht="57" customHeight="1" x14ac:dyDescent="0.25">
      <c r="B261" s="1596"/>
      <c r="C261" s="1323"/>
      <c r="D261" s="1323"/>
      <c r="E261" s="234"/>
      <c r="F261" s="1593"/>
      <c r="G261" s="1323"/>
      <c r="H261" s="1323"/>
      <c r="I261" s="259"/>
      <c r="J261" s="1594"/>
      <c r="K261" s="1323"/>
      <c r="L261" s="1323"/>
      <c r="M261" s="1323"/>
      <c r="N261" s="1595"/>
      <c r="O261" s="1323"/>
      <c r="P261" s="259"/>
      <c r="Q261" s="259"/>
      <c r="R261" s="1595"/>
      <c r="S261" s="1541"/>
      <c r="AF261" s="1244"/>
      <c r="AJ261" s="1245"/>
      <c r="AK261" s="1246"/>
      <c r="AM261" s="1247"/>
      <c r="BO261" s="1413" t="str">
        <f>+B133</f>
        <v>L-34</v>
      </c>
      <c r="BP261" s="1445">
        <f>+AU133</f>
        <v>0.74563184079601996</v>
      </c>
      <c r="BT261" s="1447">
        <f t="shared" si="197"/>
        <v>0.74563184079601996</v>
      </c>
    </row>
    <row r="262" spans="2:147" ht="57" customHeight="1" x14ac:dyDescent="0.25">
      <c r="B262" s="1596"/>
      <c r="C262" s="1323"/>
      <c r="D262" s="1323"/>
      <c r="E262" s="234"/>
      <c r="F262" s="1593"/>
      <c r="G262" s="1323"/>
      <c r="H262" s="1323"/>
      <c r="I262" s="259"/>
      <c r="J262" s="1594"/>
      <c r="K262" s="1323"/>
      <c r="L262" s="1323"/>
      <c r="M262" s="1323"/>
      <c r="N262" s="1595"/>
      <c r="O262" s="1323"/>
      <c r="P262" s="259"/>
      <c r="Q262" s="259"/>
      <c r="R262" s="1595"/>
      <c r="S262" s="1541"/>
      <c r="AF262" s="1244"/>
      <c r="AJ262" s="1245"/>
      <c r="AK262" s="1246"/>
      <c r="AM262" s="1247"/>
      <c r="BO262" s="1413" t="str">
        <f>+B136</f>
        <v>L-35</v>
      </c>
      <c r="BP262" s="1445">
        <f>+AU136</f>
        <v>0.95437575757575766</v>
      </c>
      <c r="BT262" s="1447">
        <f t="shared" si="197"/>
        <v>0.95437575757575766</v>
      </c>
    </row>
    <row r="263" spans="2:147" ht="57" hidden="1" customHeight="1" x14ac:dyDescent="0.25">
      <c r="B263" s="1596"/>
      <c r="C263" s="1323"/>
      <c r="D263" s="1323"/>
      <c r="E263" s="234"/>
      <c r="F263" s="1593"/>
      <c r="G263" s="1323"/>
      <c r="H263" s="1323"/>
      <c r="I263" s="259"/>
      <c r="J263" s="1594"/>
      <c r="K263" s="1323"/>
      <c r="L263" s="1323"/>
      <c r="M263" s="1323"/>
      <c r="N263" s="1595"/>
      <c r="O263" s="1323"/>
      <c r="P263" s="259"/>
      <c r="Q263" s="259"/>
      <c r="R263" s="1595"/>
      <c r="S263" s="1541"/>
      <c r="AF263" s="1244"/>
      <c r="AJ263" s="1245"/>
      <c r="AK263" s="1246"/>
      <c r="AM263" s="1247"/>
      <c r="BO263" s="1413">
        <f>+B139</f>
        <v>0</v>
      </c>
      <c r="BP263" s="1445" t="e">
        <f>+AU139</f>
        <v>#DIV/0!</v>
      </c>
      <c r="BT263" s="1447" t="e">
        <f t="shared" si="197"/>
        <v>#DIV/0!</v>
      </c>
    </row>
    <row r="264" spans="2:147" ht="57" customHeight="1" x14ac:dyDescent="0.25">
      <c r="B264" s="1596"/>
      <c r="C264" s="1323"/>
      <c r="D264" s="1323"/>
      <c r="E264" s="234"/>
      <c r="F264" s="1593"/>
      <c r="G264" s="1323"/>
      <c r="H264" s="1323"/>
      <c r="I264" s="259"/>
      <c r="J264" s="1594"/>
      <c r="K264" s="1323"/>
      <c r="L264" s="1323"/>
      <c r="M264" s="1323"/>
      <c r="N264" s="1595"/>
      <c r="O264" s="1323"/>
      <c r="P264" s="259"/>
      <c r="Q264" s="259"/>
      <c r="R264" s="1595"/>
      <c r="S264" s="1541"/>
      <c r="AF264" s="1244"/>
      <c r="AJ264" s="1245"/>
      <c r="AK264" s="1246"/>
      <c r="AM264" s="1247"/>
      <c r="BO264" s="1413" t="str">
        <f>+B142</f>
        <v>L-36</v>
      </c>
      <c r="BP264" s="1445">
        <f>+AU142</f>
        <v>0.72535588723051414</v>
      </c>
      <c r="BT264" s="1447">
        <f t="shared" si="197"/>
        <v>0.72535588723051414</v>
      </c>
    </row>
    <row r="265" spans="2:147" ht="57" customHeight="1" x14ac:dyDescent="0.25">
      <c r="B265" s="1596"/>
      <c r="C265" s="1323"/>
      <c r="D265" s="1323"/>
      <c r="E265" s="234"/>
      <c r="F265" s="1593"/>
      <c r="G265" s="1323"/>
      <c r="H265" s="1323"/>
      <c r="I265" s="259"/>
      <c r="J265" s="1594"/>
      <c r="K265" s="1323"/>
      <c r="L265" s="1323"/>
      <c r="M265" s="1323"/>
      <c r="N265" s="1595"/>
      <c r="O265" s="1323"/>
      <c r="P265" s="259"/>
      <c r="Q265" s="259"/>
      <c r="R265" s="1595"/>
      <c r="S265" s="1541"/>
      <c r="AF265" s="1244"/>
      <c r="AJ265" s="1245"/>
      <c r="AK265" s="1246"/>
      <c r="AM265" s="1247"/>
      <c r="BO265" s="1413" t="str">
        <f>+B145</f>
        <v>L-37</v>
      </c>
      <c r="BP265" s="1445">
        <f>+AU145</f>
        <v>0.4149268018018018</v>
      </c>
      <c r="BT265" s="1447">
        <f t="shared" si="197"/>
        <v>0.4149268018018018</v>
      </c>
    </row>
    <row r="266" spans="2:147" ht="57" customHeight="1" x14ac:dyDescent="0.25">
      <c r="B266" s="1596"/>
      <c r="C266" s="1323"/>
      <c r="D266" s="1323"/>
      <c r="E266" s="234"/>
      <c r="F266" s="1593"/>
      <c r="G266" s="1323"/>
      <c r="H266" s="1323"/>
      <c r="I266" s="259"/>
      <c r="J266" s="1594"/>
      <c r="K266" s="1323"/>
      <c r="L266" s="1323"/>
      <c r="M266" s="1323"/>
      <c r="N266" s="1595"/>
      <c r="O266" s="1323"/>
      <c r="P266" s="259"/>
      <c r="Q266" s="259"/>
      <c r="R266" s="1595"/>
      <c r="S266" s="1541"/>
      <c r="AF266" s="1244"/>
      <c r="AJ266" s="1245"/>
      <c r="AK266" s="1246"/>
      <c r="AM266" s="1247"/>
      <c r="BO266" s="1413" t="str">
        <f>+B148</f>
        <v>L-38</v>
      </c>
      <c r="BP266" s="1445">
        <f>+AU148</f>
        <v>8.249999999999999E-2</v>
      </c>
      <c r="BT266" s="1447">
        <f t="shared" si="197"/>
        <v>8.249999999999999E-2</v>
      </c>
    </row>
    <row r="267" spans="2:147" ht="57" customHeight="1" x14ac:dyDescent="0.25">
      <c r="B267" s="1596"/>
      <c r="C267" s="1323"/>
      <c r="D267" s="1323"/>
      <c r="E267" s="234"/>
      <c r="F267" s="1593"/>
      <c r="G267" s="1323"/>
      <c r="H267" s="1323"/>
      <c r="I267" s="259"/>
      <c r="J267" s="1594"/>
      <c r="K267" s="1323"/>
      <c r="L267" s="1323"/>
      <c r="M267" s="1323"/>
      <c r="N267" s="1595"/>
      <c r="O267" s="1323"/>
      <c r="P267" s="259"/>
      <c r="Q267" s="259"/>
      <c r="R267" s="1595"/>
      <c r="S267" s="1541"/>
      <c r="AF267" s="1244"/>
      <c r="AJ267" s="1245"/>
      <c r="AK267" s="1246"/>
      <c r="AM267" s="1247"/>
      <c r="BO267" s="1413" t="str">
        <f>+B151</f>
        <v>L-39</v>
      </c>
      <c r="BP267" s="1445">
        <f>+AU151</f>
        <v>0.61665277777777783</v>
      </c>
      <c r="BT267" s="1447">
        <f t="shared" si="197"/>
        <v>0.61665277777777783</v>
      </c>
    </row>
    <row r="268" spans="2:147" ht="57" customHeight="1" x14ac:dyDescent="0.25">
      <c r="B268" s="1596"/>
      <c r="C268" s="1323"/>
      <c r="D268" s="1323"/>
      <c r="E268" s="234"/>
      <c r="F268" s="1593"/>
      <c r="G268" s="1323"/>
      <c r="H268" s="1323"/>
      <c r="I268" s="259"/>
      <c r="J268" s="1594"/>
      <c r="K268" s="1323"/>
      <c r="L268" s="1323"/>
      <c r="M268" s="1323"/>
      <c r="N268" s="1595"/>
      <c r="O268" s="1323"/>
      <c r="P268" s="259"/>
      <c r="Q268" s="259"/>
      <c r="R268" s="1595"/>
      <c r="S268" s="1541"/>
      <c r="AF268" s="1244"/>
      <c r="AJ268" s="1245"/>
      <c r="AK268" s="1246"/>
      <c r="AM268" s="1247"/>
      <c r="BO268" s="1413" t="str">
        <f>+B154</f>
        <v>L-40</v>
      </c>
      <c r="BP268" s="1445">
        <f>+AU154</f>
        <v>0.69188405797101449</v>
      </c>
      <c r="BT268" s="1447">
        <f t="shared" si="197"/>
        <v>0.69188405797101449</v>
      </c>
    </row>
    <row r="269" spans="2:147" ht="57" hidden="1" customHeight="1" x14ac:dyDescent="0.25">
      <c r="B269" s="1596"/>
      <c r="C269" s="1323"/>
      <c r="D269" s="1323"/>
      <c r="E269" s="234"/>
      <c r="F269" s="1593"/>
      <c r="G269" s="1323"/>
      <c r="H269" s="1323"/>
      <c r="I269" s="259"/>
      <c r="J269" s="1594"/>
      <c r="K269" s="1323"/>
      <c r="L269" s="1323"/>
      <c r="M269" s="1323"/>
      <c r="N269" s="1595"/>
      <c r="O269" s="1323"/>
      <c r="P269" s="259"/>
      <c r="Q269" s="259"/>
      <c r="R269" s="1595"/>
      <c r="S269" s="1541"/>
      <c r="AF269" s="1244"/>
      <c r="AJ269" s="1245"/>
      <c r="AK269" s="1246"/>
      <c r="AM269" s="1247"/>
      <c r="BO269" s="1413"/>
      <c r="BP269" s="1445"/>
      <c r="BT269" s="1447"/>
    </row>
    <row r="270" spans="2:147" s="1321" customFormat="1" ht="57" hidden="1" customHeight="1" x14ac:dyDescent="0.25">
      <c r="B270" s="1596"/>
      <c r="C270" s="1323"/>
      <c r="D270" s="1323"/>
      <c r="E270" s="234"/>
      <c r="F270" s="1593"/>
      <c r="G270" s="1323"/>
      <c r="H270" s="1323"/>
      <c r="I270" s="259"/>
      <c r="J270" s="1594"/>
      <c r="K270" s="1323"/>
      <c r="L270" s="1323"/>
      <c r="M270" s="1323"/>
      <c r="N270" s="1595"/>
      <c r="O270" s="1323"/>
      <c r="P270" s="259"/>
      <c r="Q270" s="259"/>
      <c r="R270" s="1595"/>
      <c r="S270" s="1541"/>
      <c r="T270" s="1297"/>
      <c r="U270" s="1458"/>
      <c r="V270" s="1297"/>
      <c r="W270" s="1458"/>
      <c r="X270" s="1458"/>
      <c r="Y270" s="1458"/>
      <c r="Z270" s="1458"/>
      <c r="AA270" s="1458"/>
      <c r="AB270" s="1458"/>
      <c r="AC270" s="1459"/>
      <c r="AD270" s="1501"/>
      <c r="AE270" s="1424"/>
      <c r="AF270" s="1327"/>
      <c r="AG270" s="1328"/>
      <c r="AH270" s="1328"/>
      <c r="AI270" s="1328"/>
      <c r="AJ270" s="1329"/>
      <c r="AK270" s="1307"/>
      <c r="AL270" s="1330"/>
      <c r="AM270" s="1330"/>
      <c r="AN270" s="1329"/>
      <c r="AO270" s="1329"/>
      <c r="AP270" s="1329"/>
      <c r="AQ270" s="1429"/>
      <c r="AR270" s="1329"/>
      <c r="AS270" s="1331"/>
      <c r="AT270" s="1430"/>
      <c r="AU270" s="1331"/>
      <c r="AV270" s="1534"/>
      <c r="AW270" s="1534"/>
      <c r="AX270" s="1535"/>
      <c r="AY270" s="1334"/>
      <c r="AZ270" s="1536"/>
      <c r="BA270" s="1332"/>
      <c r="BB270" s="1332"/>
      <c r="BC270" s="1332"/>
      <c r="BD270" s="1332"/>
      <c r="BE270" s="1332"/>
      <c r="BF270" s="1534"/>
      <c r="BG270" s="1534"/>
      <c r="BH270" s="1535"/>
      <c r="BI270" s="1334"/>
      <c r="BJ270" s="1536"/>
      <c r="BK270" s="1267"/>
      <c r="BL270" s="1322"/>
      <c r="BM270" s="1322"/>
      <c r="BN270" s="1322"/>
      <c r="BO270" s="1413"/>
      <c r="BP270" s="1445"/>
      <c r="BT270" s="1447"/>
      <c r="BU270" s="1322"/>
      <c r="BV270" s="1322"/>
      <c r="EA270" s="1322"/>
      <c r="EB270" s="1322"/>
      <c r="EG270" s="62"/>
      <c r="EH270" s="62"/>
      <c r="EI270" s="63"/>
      <c r="EJ270" s="63"/>
      <c r="EK270" s="63"/>
      <c r="EL270" s="63"/>
      <c r="EM270" s="62"/>
    </row>
    <row r="271" spans="2:147" s="1321" customFormat="1" ht="57" hidden="1" customHeight="1" x14ac:dyDescent="0.25">
      <c r="B271" s="1596"/>
      <c r="C271" s="1323"/>
      <c r="D271" s="1323"/>
      <c r="E271" s="234"/>
      <c r="F271" s="1593"/>
      <c r="G271" s="1323"/>
      <c r="H271" s="1323"/>
      <c r="I271" s="259"/>
      <c r="J271" s="1594"/>
      <c r="K271" s="1323"/>
      <c r="L271" s="1323"/>
      <c r="M271" s="1323"/>
      <c r="N271" s="1595"/>
      <c r="O271" s="1323"/>
      <c r="P271" s="259"/>
      <c r="Q271" s="259"/>
      <c r="R271" s="1595"/>
      <c r="S271" s="1541"/>
      <c r="T271" s="1297"/>
      <c r="U271" s="1458"/>
      <c r="V271" s="1297"/>
      <c r="W271" s="1458"/>
      <c r="X271" s="1458"/>
      <c r="Y271" s="1458"/>
      <c r="Z271" s="1458"/>
      <c r="AA271" s="1458"/>
      <c r="AB271" s="1458"/>
      <c r="AC271" s="1459"/>
      <c r="AD271" s="1501"/>
      <c r="AE271" s="1424"/>
      <c r="AF271" s="1327"/>
      <c r="AG271" s="1328"/>
      <c r="AH271" s="1328"/>
      <c r="AI271" s="1328"/>
      <c r="AJ271" s="1329"/>
      <c r="AK271" s="1307"/>
      <c r="AL271" s="1330"/>
      <c r="AM271" s="1330"/>
      <c r="AN271" s="1329"/>
      <c r="AO271" s="1329"/>
      <c r="AP271" s="1329"/>
      <c r="AQ271" s="1429"/>
      <c r="AR271" s="1329"/>
      <c r="AS271" s="1331"/>
      <c r="AT271" s="1430"/>
      <c r="AU271" s="1331"/>
      <c r="AV271" s="1534"/>
      <c r="AW271" s="1534"/>
      <c r="AX271" s="1535"/>
      <c r="AY271" s="1334"/>
      <c r="AZ271" s="1536"/>
      <c r="BA271" s="1332"/>
      <c r="BB271" s="1332"/>
      <c r="BC271" s="1332"/>
      <c r="BD271" s="1332"/>
      <c r="BE271" s="1332"/>
      <c r="BF271" s="1534"/>
      <c r="BG271" s="1534"/>
      <c r="BH271" s="1535"/>
      <c r="BI271" s="1334"/>
      <c r="BJ271" s="1536"/>
      <c r="BK271" s="1267"/>
      <c r="BL271" s="1322"/>
      <c r="BM271" s="1322"/>
      <c r="BN271" s="1322"/>
      <c r="BO271" s="1413"/>
      <c r="BP271" s="1445"/>
      <c r="BT271" s="1447"/>
      <c r="BU271" s="1322"/>
      <c r="BV271" s="1322"/>
      <c r="EA271" s="1322"/>
      <c r="EB271" s="1322"/>
      <c r="EG271" s="62"/>
      <c r="EH271" s="62"/>
      <c r="EI271" s="63"/>
      <c r="EJ271" s="63"/>
      <c r="EK271" s="63"/>
      <c r="EL271" s="63"/>
      <c r="EM271" s="62"/>
    </row>
    <row r="272" spans="2:147" s="1321" customFormat="1" ht="57" hidden="1" customHeight="1" x14ac:dyDescent="0.25">
      <c r="B272" s="1596"/>
      <c r="C272" s="1323"/>
      <c r="D272" s="1323"/>
      <c r="E272" s="234"/>
      <c r="F272" s="1593"/>
      <c r="G272" s="1323"/>
      <c r="H272" s="1323"/>
      <c r="I272" s="259"/>
      <c r="J272" s="1594"/>
      <c r="K272" s="1323"/>
      <c r="L272" s="1323"/>
      <c r="M272" s="1323"/>
      <c r="N272" s="1595"/>
      <c r="O272" s="1323"/>
      <c r="P272" s="259"/>
      <c r="Q272" s="259"/>
      <c r="R272" s="1595"/>
      <c r="S272" s="1541"/>
      <c r="T272" s="1297"/>
      <c r="U272" s="1458"/>
      <c r="V272" s="1297"/>
      <c r="W272" s="1458"/>
      <c r="X272" s="1458"/>
      <c r="Y272" s="1458"/>
      <c r="Z272" s="1458"/>
      <c r="AA272" s="1458"/>
      <c r="AB272" s="1458"/>
      <c r="AC272" s="1459"/>
      <c r="AD272" s="1501"/>
      <c r="AE272" s="1424"/>
      <c r="AF272" s="1327"/>
      <c r="AG272" s="1328"/>
      <c r="AH272" s="1328"/>
      <c r="AI272" s="1328"/>
      <c r="AJ272" s="1329"/>
      <c r="AK272" s="1307"/>
      <c r="AL272" s="1330"/>
      <c r="AM272" s="1330"/>
      <c r="AN272" s="1329"/>
      <c r="AO272" s="1329"/>
      <c r="AP272" s="1329"/>
      <c r="AQ272" s="1429"/>
      <c r="AR272" s="1329"/>
      <c r="AS272" s="1331"/>
      <c r="AT272" s="1430"/>
      <c r="AU272" s="1331"/>
      <c r="AV272" s="1534"/>
      <c r="AW272" s="1534"/>
      <c r="AX272" s="1535"/>
      <c r="AY272" s="1334"/>
      <c r="AZ272" s="1536"/>
      <c r="BA272" s="1332"/>
      <c r="BB272" s="1332"/>
      <c r="BC272" s="1332"/>
      <c r="BD272" s="1332"/>
      <c r="BE272" s="1332"/>
      <c r="BF272" s="1534"/>
      <c r="BG272" s="1534"/>
      <c r="BH272" s="1535"/>
      <c r="BI272" s="1334"/>
      <c r="BJ272" s="1536"/>
      <c r="BK272" s="1267"/>
      <c r="BL272" s="1322"/>
      <c r="BM272" s="1322"/>
      <c r="BN272" s="1322"/>
      <c r="BO272" s="1413"/>
      <c r="BP272" s="1445"/>
      <c r="BT272" s="1447"/>
      <c r="BU272" s="1322"/>
      <c r="BV272" s="1322"/>
      <c r="EA272" s="1322"/>
      <c r="EB272" s="1322"/>
      <c r="EG272" s="62"/>
      <c r="EH272" s="62"/>
      <c r="EI272" s="63"/>
      <c r="EJ272" s="63"/>
      <c r="EK272" s="63"/>
      <c r="EL272" s="63"/>
      <c r="EM272" s="62"/>
    </row>
    <row r="273" spans="2:143" s="1321" customFormat="1" ht="57" hidden="1" customHeight="1" x14ac:dyDescent="0.25">
      <c r="B273" s="1596"/>
      <c r="C273" s="1323"/>
      <c r="D273" s="1323"/>
      <c r="E273" s="234"/>
      <c r="F273" s="1593"/>
      <c r="G273" s="1323"/>
      <c r="H273" s="1323"/>
      <c r="I273" s="259"/>
      <c r="J273" s="1594"/>
      <c r="K273" s="1323"/>
      <c r="L273" s="1323"/>
      <c r="M273" s="1323"/>
      <c r="N273" s="1595"/>
      <c r="O273" s="1323"/>
      <c r="P273" s="259"/>
      <c r="Q273" s="259"/>
      <c r="R273" s="1595"/>
      <c r="S273" s="1541"/>
      <c r="T273" s="1297"/>
      <c r="U273" s="1458"/>
      <c r="V273" s="1297"/>
      <c r="W273" s="1458"/>
      <c r="X273" s="1458"/>
      <c r="Y273" s="1458"/>
      <c r="Z273" s="1458"/>
      <c r="AA273" s="1458"/>
      <c r="AB273" s="1458"/>
      <c r="AC273" s="1459"/>
      <c r="AD273" s="1501"/>
      <c r="AE273" s="1424"/>
      <c r="AF273" s="1327"/>
      <c r="AG273" s="1328"/>
      <c r="AH273" s="1328"/>
      <c r="AI273" s="1328"/>
      <c r="AJ273" s="1329"/>
      <c r="AK273" s="1307"/>
      <c r="AL273" s="1330"/>
      <c r="AM273" s="1330"/>
      <c r="AN273" s="1329"/>
      <c r="AO273" s="1329"/>
      <c r="AP273" s="1329"/>
      <c r="AQ273" s="1429"/>
      <c r="AR273" s="1329"/>
      <c r="AS273" s="1331"/>
      <c r="AT273" s="1430"/>
      <c r="AU273" s="1331"/>
      <c r="AV273" s="1534"/>
      <c r="AW273" s="1534"/>
      <c r="AX273" s="1535"/>
      <c r="AY273" s="1334"/>
      <c r="AZ273" s="1536"/>
      <c r="BA273" s="1332"/>
      <c r="BB273" s="1332"/>
      <c r="BC273" s="1332"/>
      <c r="BD273" s="1332"/>
      <c r="BE273" s="1332"/>
      <c r="BF273" s="1534"/>
      <c r="BG273" s="1534"/>
      <c r="BH273" s="1535"/>
      <c r="BI273" s="1334"/>
      <c r="BJ273" s="1536"/>
      <c r="BK273" s="1267"/>
      <c r="BL273" s="1322"/>
      <c r="BM273" s="1322"/>
      <c r="BN273" s="1322"/>
      <c r="BO273" s="1413"/>
      <c r="BP273" s="1445"/>
      <c r="BT273" s="1447"/>
      <c r="BU273" s="1322"/>
      <c r="BV273" s="1322"/>
      <c r="EA273" s="1322"/>
      <c r="EB273" s="1322"/>
      <c r="EG273" s="62"/>
      <c r="EH273" s="62"/>
      <c r="EI273" s="63"/>
      <c r="EJ273" s="63"/>
      <c r="EK273" s="63"/>
      <c r="EL273" s="63"/>
      <c r="EM273" s="62"/>
    </row>
    <row r="274" spans="2:143" ht="57" hidden="1" customHeight="1" x14ac:dyDescent="0.25">
      <c r="B274" s="1600"/>
      <c r="C274" s="1323"/>
      <c r="D274" s="1323"/>
      <c r="E274" s="234"/>
      <c r="F274" s="1593"/>
      <c r="G274" s="1323"/>
      <c r="H274" s="1323"/>
      <c r="I274" s="1323"/>
      <c r="J274" s="1594"/>
      <c r="K274" s="1323"/>
      <c r="L274" s="1323"/>
      <c r="M274" s="1323"/>
      <c r="N274" s="1594"/>
      <c r="O274" s="1323"/>
      <c r="P274" s="1323"/>
      <c r="Q274" s="1323"/>
      <c r="R274" s="1594"/>
      <c r="S274" s="1541"/>
      <c r="AF274" s="1244"/>
      <c r="AJ274" s="1245"/>
      <c r="AK274" s="1246"/>
      <c r="AM274" s="1247"/>
      <c r="BO274" s="1413"/>
      <c r="BP274" s="1445"/>
      <c r="BT274" s="1447"/>
    </row>
    <row r="275" spans="2:143" s="1633" customFormat="1" ht="48" customHeight="1" x14ac:dyDescent="0.25">
      <c r="B275" s="1601"/>
      <c r="C275" s="562"/>
      <c r="D275" s="1602"/>
      <c r="E275" s="1603"/>
      <c r="F275" s="1604"/>
      <c r="G275" s="1605"/>
      <c r="H275" s="1605"/>
      <c r="I275" s="1606"/>
      <c r="J275" s="1607"/>
      <c r="K275" s="1608"/>
      <c r="L275" s="1608"/>
      <c r="M275" s="1608"/>
      <c r="N275" s="1607"/>
      <c r="O275" s="1609"/>
      <c r="P275" s="1610"/>
      <c r="Q275" s="1611"/>
      <c r="R275" s="1612"/>
      <c r="S275" s="1613"/>
      <c r="T275" s="1614"/>
      <c r="U275" s="1615"/>
      <c r="V275" s="1614"/>
      <c r="W275" s="1615"/>
      <c r="X275" s="1615"/>
      <c r="Y275" s="1615"/>
      <c r="Z275" s="1615"/>
      <c r="AA275" s="1615"/>
      <c r="AB275" s="1615"/>
      <c r="AC275" s="1616"/>
      <c r="AD275" s="1617"/>
      <c r="AE275" s="1618"/>
      <c r="AF275" s="1619"/>
      <c r="AG275" s="1619"/>
      <c r="AH275" s="1619"/>
      <c r="AI275" s="1619"/>
      <c r="AJ275" s="1620"/>
      <c r="AK275" s="1614"/>
      <c r="AL275" s="1621"/>
      <c r="AM275" s="1621"/>
      <c r="AN275" s="1620"/>
      <c r="AO275" s="1620"/>
      <c r="AP275" s="1620"/>
      <c r="AQ275" s="1622"/>
      <c r="AR275" s="1620"/>
      <c r="AS275" s="1623"/>
      <c r="AT275" s="1624"/>
      <c r="AU275" s="1623"/>
      <c r="AV275" s="1625"/>
      <c r="AW275" s="1625"/>
      <c r="AX275" s="1626"/>
      <c r="AY275" s="1627"/>
      <c r="AZ275" s="1628"/>
      <c r="BA275" s="1629"/>
      <c r="BB275" s="1629"/>
      <c r="BC275" s="1629"/>
      <c r="BD275" s="1629"/>
      <c r="BE275" s="1629"/>
      <c r="BF275" s="1625"/>
      <c r="BG275" s="1625"/>
      <c r="BH275" s="1626"/>
      <c r="BI275" s="1627"/>
      <c r="BJ275" s="1628"/>
      <c r="BK275" s="1630"/>
      <c r="BL275" s="1601"/>
      <c r="BM275" s="1601"/>
      <c r="BN275" s="1601"/>
      <c r="BO275" s="1631"/>
      <c r="BP275" s="1632"/>
      <c r="BT275" s="1447"/>
      <c r="BU275" s="1601"/>
      <c r="BV275" s="1601"/>
      <c r="EA275" s="1601"/>
      <c r="EB275" s="1601"/>
      <c r="EI275" s="1601"/>
      <c r="EJ275" s="1601"/>
      <c r="EK275" s="1601"/>
      <c r="EL275" s="1601"/>
    </row>
    <row r="276" spans="2:143" ht="48" customHeight="1" x14ac:dyDescent="0.25">
      <c r="B276" s="63"/>
      <c r="C276" s="223"/>
      <c r="D276" s="223"/>
      <c r="E276" s="223"/>
      <c r="F276" s="1435"/>
      <c r="G276" s="1306"/>
      <c r="H276" s="1306"/>
      <c r="I276" s="1376"/>
      <c r="J276" s="1539"/>
      <c r="K276" s="1539"/>
      <c r="L276" s="1539"/>
      <c r="M276" s="1539"/>
      <c r="N276" s="1540"/>
      <c r="O276" s="1545"/>
      <c r="Q276" s="1541"/>
      <c r="R276" s="1541"/>
      <c r="S276" s="1541"/>
      <c r="AF276" s="1244"/>
      <c r="AJ276" s="1245"/>
      <c r="AK276" s="1246"/>
      <c r="AM276" s="1247"/>
      <c r="BO276" s="1413"/>
      <c r="BP276" s="1445"/>
      <c r="BT276" s="1447"/>
    </row>
    <row r="277" spans="2:143" ht="48" customHeight="1" x14ac:dyDescent="0.25">
      <c r="B277" s="63"/>
      <c r="C277" s="223"/>
      <c r="D277" s="223"/>
      <c r="E277" s="223"/>
      <c r="F277" s="1435"/>
      <c r="G277" s="1306"/>
      <c r="H277" s="1306"/>
      <c r="I277" s="1376"/>
      <c r="J277" s="1539"/>
      <c r="K277" s="1539"/>
      <c r="L277" s="1539"/>
      <c r="M277" s="1539"/>
      <c r="N277" s="1540"/>
      <c r="O277" s="1545"/>
      <c r="Q277" s="1541"/>
      <c r="R277" s="1541"/>
      <c r="S277" s="1541"/>
      <c r="AF277" s="1244"/>
      <c r="AJ277" s="1245"/>
      <c r="AK277" s="1246"/>
      <c r="AM277" s="1247"/>
      <c r="BO277" s="1413"/>
      <c r="BP277" s="1445"/>
      <c r="BT277" s="1447"/>
    </row>
    <row r="278" spans="2:143" ht="48" customHeight="1" x14ac:dyDescent="0.25">
      <c r="B278" s="63"/>
      <c r="C278" s="223"/>
      <c r="D278" s="223"/>
      <c r="E278" s="223"/>
      <c r="F278" s="1435"/>
      <c r="G278" s="1306"/>
      <c r="H278" s="1306"/>
      <c r="I278" s="1376"/>
      <c r="J278" s="1539"/>
      <c r="K278" s="1539"/>
      <c r="L278" s="1539"/>
      <c r="M278" s="1539"/>
      <c r="N278" s="1540"/>
      <c r="O278" s="1545"/>
      <c r="Q278" s="1541"/>
      <c r="R278" s="1541"/>
      <c r="S278" s="1541"/>
      <c r="AF278" s="1244"/>
      <c r="AJ278" s="1245"/>
      <c r="AK278" s="1246"/>
      <c r="AM278" s="1247"/>
      <c r="BO278" s="1413"/>
      <c r="BP278" s="1445"/>
      <c r="BT278" s="1447"/>
    </row>
    <row r="279" spans="2:143" ht="48" customHeight="1" x14ac:dyDescent="0.25">
      <c r="B279" s="63"/>
      <c r="C279" s="223"/>
      <c r="D279" s="223"/>
      <c r="E279" s="223"/>
      <c r="F279" s="1435"/>
      <c r="G279" s="1306"/>
      <c r="H279" s="1306"/>
      <c r="I279" s="1376"/>
      <c r="J279" s="1539"/>
      <c r="K279" s="1539"/>
      <c r="L279" s="1539"/>
      <c r="M279" s="1539"/>
      <c r="N279" s="1540"/>
      <c r="O279" s="1545"/>
      <c r="Q279" s="1541"/>
      <c r="R279" s="1541"/>
      <c r="S279" s="1541"/>
      <c r="AF279" s="1244"/>
      <c r="AJ279" s="1245"/>
      <c r="AK279" s="1246"/>
      <c r="AM279" s="1247"/>
      <c r="BO279" s="1413"/>
      <c r="BP279" s="1445"/>
      <c r="BT279" s="1447"/>
    </row>
    <row r="280" spans="2:143" ht="48" customHeight="1" x14ac:dyDescent="0.25">
      <c r="B280" s="63"/>
      <c r="C280" s="666" t="s">
        <v>372</v>
      </c>
      <c r="D280" s="1634" t="s">
        <v>333</v>
      </c>
      <c r="E280" s="1635"/>
      <c r="F280" s="1636"/>
      <c r="G280" s="1637"/>
      <c r="H280" s="1638" t="s">
        <v>373</v>
      </c>
      <c r="I280" s="1639" t="s">
        <v>374</v>
      </c>
      <c r="J280" s="1640" t="s">
        <v>375</v>
      </c>
      <c r="K280" s="1640" t="s">
        <v>376</v>
      </c>
      <c r="L280" s="1640" t="s">
        <v>377</v>
      </c>
      <c r="M280" s="1640" t="s">
        <v>378</v>
      </c>
      <c r="N280" s="1641" t="s">
        <v>379</v>
      </c>
      <c r="O280" s="1642" t="s">
        <v>380</v>
      </c>
      <c r="P280" s="1643" t="s">
        <v>381</v>
      </c>
      <c r="Q280" s="1644"/>
      <c r="R280" s="1541"/>
      <c r="S280" s="1541"/>
      <c r="AF280" s="1244"/>
      <c r="AJ280" s="1245"/>
      <c r="AK280" s="1246"/>
      <c r="AM280" s="1247"/>
      <c r="BO280" s="1413"/>
      <c r="BP280" s="1445"/>
      <c r="BT280" s="1447"/>
    </row>
    <row r="281" spans="2:143" ht="48" customHeight="1" x14ac:dyDescent="0.25">
      <c r="C281" s="666"/>
      <c r="D281" s="666" t="s">
        <v>29</v>
      </c>
      <c r="E281" s="666" t="s">
        <v>30</v>
      </c>
      <c r="F281" s="1645" t="s">
        <v>382</v>
      </c>
      <c r="G281" s="1646" t="s">
        <v>31</v>
      </c>
      <c r="H281" s="1647"/>
      <c r="I281" s="1648"/>
      <c r="J281" s="1649"/>
      <c r="K281" s="1649"/>
      <c r="L281" s="1649"/>
      <c r="M281" s="1649"/>
      <c r="N281" s="1650"/>
      <c r="O281" s="1651"/>
      <c r="P281" s="1652"/>
      <c r="Q281" s="1644"/>
      <c r="R281" s="1541"/>
      <c r="S281" s="1541"/>
      <c r="AF281" s="1244"/>
      <c r="AJ281" s="1245"/>
      <c r="AK281" s="1246"/>
      <c r="AM281" s="1247"/>
      <c r="BO281" s="1413"/>
      <c r="BP281" s="1445"/>
      <c r="BT281" s="1447"/>
    </row>
    <row r="282" spans="2:143" ht="48" customHeight="1" x14ac:dyDescent="0.25">
      <c r="C282" s="1653">
        <v>1050</v>
      </c>
      <c r="D282" s="1654">
        <f>+G228</f>
        <v>826</v>
      </c>
      <c r="E282" s="1655">
        <f>+I228</f>
        <v>92</v>
      </c>
      <c r="F282" s="1656">
        <f>+BG216+BG215+BG214+BI216+BI215+BI214</f>
        <v>0</v>
      </c>
      <c r="G282" s="1657">
        <f>+F282+E282+D282</f>
        <v>918</v>
      </c>
      <c r="H282" s="1658">
        <f>+BM175</f>
        <v>0</v>
      </c>
      <c r="I282" s="1523">
        <f>+G282-H282</f>
        <v>918</v>
      </c>
      <c r="J282" s="1659">
        <f>+AF174</f>
        <v>9499.75</v>
      </c>
      <c r="K282" s="1659">
        <f>+J282/I282</f>
        <v>10.348311546840959</v>
      </c>
      <c r="L282" s="1531">
        <f>+I282-C282</f>
        <v>-132</v>
      </c>
      <c r="M282" s="1659">
        <f>+AR174</f>
        <v>5693.1236666666664</v>
      </c>
      <c r="N282" s="1660">
        <f>+M282*60</f>
        <v>341587.42</v>
      </c>
      <c r="O282" s="1661">
        <f>+C282*10*55%*60</f>
        <v>346500.00000000006</v>
      </c>
      <c r="P282" s="1662">
        <f>+N282-O282</f>
        <v>-4912.5800000000745</v>
      </c>
      <c r="Q282" s="1541"/>
      <c r="R282" s="1541"/>
      <c r="S282" s="1541"/>
      <c r="AF282" s="1244"/>
      <c r="AJ282" s="1245"/>
      <c r="AK282" s="1246"/>
      <c r="AM282" s="1247"/>
      <c r="BO282" s="1413"/>
      <c r="BP282" s="1445"/>
      <c r="BT282" s="1447"/>
    </row>
    <row r="283" spans="2:143" ht="48" customHeight="1" x14ac:dyDescent="0.25">
      <c r="I283" s="1376"/>
      <c r="J283" s="1539"/>
      <c r="K283" s="1539"/>
      <c r="L283" s="1539"/>
      <c r="M283" s="1539"/>
      <c r="N283" s="1540"/>
      <c r="Q283" s="1541"/>
      <c r="R283" s="1541"/>
      <c r="S283" s="1541"/>
      <c r="AF283" s="1244"/>
      <c r="AJ283" s="1245"/>
      <c r="AK283" s="1246"/>
      <c r="AM283" s="1247"/>
      <c r="BO283" s="1413"/>
      <c r="BP283" s="1445"/>
      <c r="BT283" s="1447"/>
    </row>
    <row r="284" spans="2:143" ht="48" customHeight="1" x14ac:dyDescent="0.25">
      <c r="I284" s="1376"/>
      <c r="J284" s="1539"/>
      <c r="K284" s="1539"/>
      <c r="L284" s="1539"/>
      <c r="M284" s="1539"/>
      <c r="N284" s="1540"/>
      <c r="Q284" s="1541"/>
      <c r="R284" s="1541"/>
      <c r="S284" s="1541"/>
      <c r="AF284" s="1244"/>
      <c r="AJ284" s="1245"/>
      <c r="AK284" s="1246"/>
      <c r="AM284" s="1247"/>
      <c r="BO284" s="1413"/>
      <c r="BP284" s="1445"/>
      <c r="BT284" s="1447"/>
    </row>
    <row r="285" spans="2:143" ht="48" customHeight="1" x14ac:dyDescent="0.25">
      <c r="I285" s="1376"/>
      <c r="J285" s="1539"/>
      <c r="K285" s="1539"/>
      <c r="L285" s="1539"/>
      <c r="M285" s="1539"/>
      <c r="N285" s="1540"/>
      <c r="Q285" s="1541"/>
      <c r="R285" s="1541"/>
      <c r="S285" s="1541"/>
      <c r="AF285" s="1244"/>
      <c r="AJ285" s="1245"/>
      <c r="AK285" s="1246"/>
      <c r="AM285" s="1247"/>
      <c r="BO285" s="1413"/>
      <c r="BP285" s="1445"/>
      <c r="BT285" s="1447"/>
    </row>
    <row r="286" spans="2:143" ht="48" customHeight="1" x14ac:dyDescent="0.25">
      <c r="I286" s="1376"/>
      <c r="J286" s="1539"/>
      <c r="K286" s="1539"/>
      <c r="L286" s="1539"/>
      <c r="M286" s="1539"/>
      <c r="N286" s="1540"/>
      <c r="Q286" s="1541"/>
      <c r="R286" s="1541"/>
      <c r="S286" s="1541"/>
      <c r="AF286" s="1244"/>
      <c r="AJ286" s="1245"/>
      <c r="AK286" s="1246"/>
      <c r="AM286" s="1247"/>
      <c r="BO286" s="1413"/>
      <c r="BP286" s="1445"/>
      <c r="BT286" s="1447"/>
    </row>
    <row r="287" spans="2:143" ht="48" customHeight="1" x14ac:dyDescent="0.25">
      <c r="I287" s="1376"/>
      <c r="J287" s="1539"/>
      <c r="K287" s="1539"/>
      <c r="L287" s="1539"/>
      <c r="M287" s="1539"/>
      <c r="N287" s="1540"/>
      <c r="Q287" s="1541"/>
      <c r="R287" s="1541"/>
      <c r="S287" s="1541"/>
      <c r="AF287" s="1244"/>
      <c r="AJ287" s="1245"/>
      <c r="AK287" s="1246"/>
      <c r="AM287" s="1247"/>
      <c r="BP287" s="1664"/>
      <c r="BT287" s="1447"/>
    </row>
    <row r="288" spans="2:143" ht="48" customHeight="1" x14ac:dyDescent="0.25">
      <c r="I288" s="1376"/>
      <c r="J288" s="1539"/>
      <c r="K288" s="1539"/>
      <c r="L288" s="1539"/>
      <c r="M288" s="1539"/>
      <c r="N288" s="1540"/>
      <c r="Q288" s="1541"/>
      <c r="R288" s="1541"/>
      <c r="S288" s="1541"/>
      <c r="AF288" s="1244"/>
      <c r="AJ288" s="1245"/>
      <c r="AK288" s="1246"/>
      <c r="AM288" s="1247"/>
      <c r="BP288" s="1664"/>
    </row>
    <row r="289" spans="3:155 16361:16377" ht="48" customHeight="1" x14ac:dyDescent="0.25">
      <c r="I289" s="1376"/>
      <c r="J289" s="1539"/>
      <c r="K289" s="1539"/>
      <c r="L289" s="1539"/>
      <c r="M289" s="1539"/>
      <c r="N289" s="1540"/>
      <c r="Q289" s="1541"/>
      <c r="R289" s="1541"/>
      <c r="S289" s="1541"/>
      <c r="AF289" s="1244"/>
      <c r="AJ289" s="1245"/>
      <c r="AK289" s="1246"/>
      <c r="AM289" s="1247"/>
      <c r="BP289" s="1664"/>
    </row>
    <row r="290" spans="3:155 16361:16377" ht="48" customHeight="1" x14ac:dyDescent="0.25">
      <c r="I290" s="1376"/>
      <c r="J290" s="1539"/>
      <c r="K290" s="1539"/>
      <c r="L290" s="1539"/>
      <c r="M290" s="1539"/>
      <c r="N290" s="1540"/>
      <c r="Q290" s="1541"/>
      <c r="R290" s="1541"/>
      <c r="S290" s="1541"/>
      <c r="AF290" s="1244"/>
      <c r="AJ290" s="1245"/>
      <c r="AK290" s="1246"/>
      <c r="AM290" s="1247"/>
      <c r="BP290" s="1664"/>
    </row>
    <row r="291" spans="3:155 16361:16377" ht="48" customHeight="1" x14ac:dyDescent="0.25">
      <c r="I291" s="1376"/>
      <c r="J291" s="1539"/>
      <c r="K291" s="1539"/>
      <c r="L291" s="1539"/>
      <c r="M291" s="1539"/>
      <c r="N291" s="1540"/>
      <c r="Q291" s="1541"/>
      <c r="R291" s="1541"/>
      <c r="S291" s="1541"/>
      <c r="AF291" s="1244"/>
      <c r="AJ291" s="1245"/>
      <c r="AK291" s="1246"/>
      <c r="AM291" s="1247"/>
      <c r="BP291" s="1664"/>
    </row>
    <row r="292" spans="3:155 16361:16377" ht="48" customHeight="1" x14ac:dyDescent="0.25">
      <c r="I292" s="1376"/>
      <c r="J292" s="1539"/>
      <c r="K292" s="1539"/>
      <c r="L292" s="1539"/>
      <c r="M292" s="1539"/>
      <c r="N292" s="1540"/>
      <c r="Q292" s="1541"/>
      <c r="R292" s="1541"/>
      <c r="S292" s="1541"/>
      <c r="AF292" s="1244"/>
      <c r="AJ292" s="1245"/>
      <c r="AK292" s="1246"/>
      <c r="AM292" s="1247"/>
      <c r="BP292" s="1664"/>
    </row>
    <row r="293" spans="3:155 16361:16377" ht="48" customHeight="1" x14ac:dyDescent="0.25">
      <c r="I293" s="1376"/>
      <c r="J293" s="1539"/>
      <c r="K293" s="1539"/>
      <c r="L293" s="1539"/>
      <c r="M293" s="1539"/>
      <c r="N293" s="1540"/>
      <c r="Q293" s="1541"/>
      <c r="R293" s="1541"/>
      <c r="S293" s="1541"/>
      <c r="AF293" s="1244"/>
      <c r="AJ293" s="1245"/>
      <c r="AK293" s="1246"/>
      <c r="AM293" s="1247"/>
      <c r="BP293" s="1664"/>
    </row>
    <row r="294" spans="3:155 16361:16377" ht="48" customHeight="1" x14ac:dyDescent="0.25">
      <c r="I294" s="1376"/>
      <c r="J294" s="1539"/>
      <c r="K294" s="1539"/>
      <c r="L294" s="1539"/>
      <c r="M294" s="1539"/>
      <c r="N294" s="1540"/>
      <c r="Q294" s="1541"/>
      <c r="R294" s="1541"/>
      <c r="S294" s="1541"/>
      <c r="AF294" s="1244"/>
      <c r="AJ294" s="1245"/>
      <c r="AK294" s="1246"/>
      <c r="AM294" s="1247"/>
      <c r="BP294" s="1664"/>
    </row>
    <row r="295" spans="3:155 16361:16377" ht="48" customHeight="1" x14ac:dyDescent="0.25">
      <c r="I295" s="1376"/>
      <c r="J295" s="1539"/>
      <c r="K295" s="1539"/>
      <c r="L295" s="1539"/>
      <c r="M295" s="1539"/>
      <c r="N295" s="1540"/>
      <c r="Q295" s="1541"/>
      <c r="R295" s="1541"/>
      <c r="S295" s="1541"/>
      <c r="AF295" s="1244"/>
      <c r="AJ295" s="1245"/>
      <c r="AK295" s="1246"/>
      <c r="AM295" s="1247"/>
    </row>
    <row r="296" spans="3:155 16361:16377" ht="48" customHeight="1" x14ac:dyDescent="0.25">
      <c r="C296" s="1120"/>
      <c r="D296" s="1120"/>
      <c r="G296" s="24"/>
      <c r="I296" s="1376"/>
      <c r="J296" s="1665"/>
      <c r="K296" s="1539"/>
      <c r="L296" s="1539"/>
      <c r="M296" s="1539"/>
      <c r="N296" s="1540"/>
      <c r="Q296" s="1541"/>
      <c r="R296" s="1541"/>
      <c r="S296" s="1541"/>
      <c r="AF296" s="1244"/>
      <c r="AJ296" s="1245"/>
      <c r="AK296" s="1246"/>
      <c r="AM296" s="1247"/>
    </row>
    <row r="297" spans="3:155 16361:16377" ht="48" customHeight="1" x14ac:dyDescent="0.25">
      <c r="C297" s="1666"/>
      <c r="D297" s="1120"/>
      <c r="G297" s="24"/>
      <c r="I297" s="1539"/>
      <c r="J297" s="1667"/>
      <c r="K297" s="1539"/>
      <c r="L297" s="1539"/>
      <c r="M297" s="1668"/>
      <c r="N297" s="1168"/>
      <c r="O297" s="1669"/>
      <c r="P297" s="1670"/>
      <c r="Q297" s="1671"/>
      <c r="R297" s="1672"/>
      <c r="S297" s="1673"/>
      <c r="T297" s="1431"/>
      <c r="U297" s="45"/>
      <c r="V297" s="1275"/>
      <c r="W297" s="1432"/>
      <c r="X297" s="1267"/>
      <c r="Y297" s="20"/>
      <c r="Z297" s="20"/>
      <c r="AA297" s="20"/>
      <c r="AB297" s="1203"/>
      <c r="AC297" s="1203"/>
      <c r="AD297" s="1203"/>
      <c r="AE297" s="1203"/>
      <c r="AF297" s="1203"/>
      <c r="AG297" s="1203"/>
      <c r="AH297" s="1203"/>
      <c r="AI297" s="1203"/>
      <c r="AJ297" s="1202"/>
      <c r="AK297" s="63"/>
      <c r="AL297" s="62"/>
      <c r="AM297" s="62"/>
      <c r="AN297" s="62"/>
      <c r="AO297" s="62"/>
      <c r="AP297" s="62"/>
      <c r="AQ297" s="62"/>
      <c r="AR297" s="62"/>
      <c r="AS297" s="1674"/>
      <c r="AT297" s="1674"/>
      <c r="AU297" s="1674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CU297" s="63"/>
      <c r="CV297" s="63"/>
      <c r="DC297" s="63"/>
      <c r="DD297" s="63"/>
      <c r="DE297" s="63"/>
      <c r="DF297" s="63"/>
      <c r="DT297" s="64"/>
      <c r="DU297" s="64"/>
      <c r="DV297" s="64"/>
      <c r="DW297" s="64"/>
      <c r="DX297" s="64"/>
      <c r="DY297" s="64"/>
      <c r="DZ297" s="64"/>
      <c r="EA297" s="64"/>
      <c r="EB297" s="64"/>
      <c r="EC297" s="64"/>
      <c r="ED297" s="64"/>
      <c r="EE297" s="64"/>
      <c r="EF297" s="64"/>
      <c r="EG297" s="64"/>
      <c r="EH297" s="64"/>
      <c r="EI297" s="64"/>
      <c r="EJ297" s="64"/>
      <c r="EK297" s="64"/>
      <c r="EL297" s="64"/>
      <c r="EM297" s="64"/>
      <c r="EN297" s="64"/>
      <c r="EO297" s="64"/>
      <c r="EP297" s="64"/>
      <c r="EQ297" s="64"/>
      <c r="ER297" s="64"/>
      <c r="ES297" s="64"/>
      <c r="ET297" s="64"/>
      <c r="EU297" s="64"/>
      <c r="EV297" s="64"/>
      <c r="EW297" s="64"/>
      <c r="EX297" s="64"/>
      <c r="EY297" s="64"/>
      <c r="XEG297" s="20"/>
      <c r="XEH297" s="1675"/>
      <c r="XEI297" s="1654"/>
      <c r="XEJ297" s="1654"/>
      <c r="XEK297" s="1654"/>
      <c r="XEL297" s="1676"/>
      <c r="XEM297" s="1658"/>
      <c r="XEN297" s="1659"/>
      <c r="XEO297" s="1307"/>
      <c r="XEP297" s="1307"/>
      <c r="XEQ297" s="1307"/>
      <c r="XER297" s="1244"/>
      <c r="XES297" s="1293"/>
      <c r="XET297" s="1245"/>
      <c r="XEU297" s="1246"/>
      <c r="XEV297" s="1247"/>
      <c r="XEW297" s="1247"/>
    </row>
    <row r="298" spans="3:155 16361:16377" ht="48" customHeight="1" x14ac:dyDescent="0.25">
      <c r="C298" s="1666"/>
      <c r="D298" s="1120"/>
      <c r="G298" s="24"/>
      <c r="I298" s="1376"/>
      <c r="J298" s="1667"/>
      <c r="K298" s="1539"/>
      <c r="L298" s="1539"/>
      <c r="M298" s="1539"/>
      <c r="N298" s="1540"/>
      <c r="Q298" s="1541"/>
      <c r="R298" s="1672"/>
      <c r="S298" s="1673"/>
      <c r="AF298" s="1244"/>
      <c r="AJ298" s="1245"/>
      <c r="AK298" s="1246"/>
      <c r="AM298" s="1247"/>
    </row>
    <row r="299" spans="3:155 16361:16377" ht="48" customHeight="1" x14ac:dyDescent="0.25">
      <c r="C299" s="1666"/>
      <c r="D299" s="1120"/>
      <c r="G299" s="24"/>
      <c r="I299" s="1376"/>
      <c r="J299" s="1667"/>
      <c r="K299" s="1539"/>
      <c r="L299" s="1539"/>
      <c r="M299" s="1539"/>
      <c r="N299" s="1540"/>
      <c r="Q299" s="1541"/>
      <c r="R299" s="1672"/>
      <c r="S299" s="1673"/>
      <c r="AF299" s="1244"/>
      <c r="AJ299" s="1245"/>
      <c r="AK299" s="1246"/>
      <c r="AM299" s="1247"/>
    </row>
    <row r="300" spans="3:155 16361:16377" ht="48" customHeight="1" x14ac:dyDescent="0.25">
      <c r="C300" s="1666"/>
      <c r="D300" s="1120"/>
      <c r="G300" s="24"/>
      <c r="I300" s="1376"/>
      <c r="J300" s="1667"/>
      <c r="K300" s="1539"/>
      <c r="L300" s="1539"/>
      <c r="M300" s="1539"/>
      <c r="N300" s="1540"/>
      <c r="Q300" s="1541"/>
      <c r="R300" s="1672"/>
      <c r="S300" s="1673"/>
      <c r="AF300" s="1244"/>
      <c r="AJ300" s="1245"/>
      <c r="AK300" s="1246"/>
      <c r="AM300" s="1247"/>
    </row>
    <row r="301" spans="3:155 16361:16377" ht="48" customHeight="1" x14ac:dyDescent="0.25">
      <c r="C301" s="1666"/>
      <c r="D301" s="1120"/>
      <c r="G301" s="24"/>
      <c r="I301" s="1376"/>
      <c r="J301" s="1667"/>
      <c r="K301" s="1539"/>
      <c r="L301" s="1539"/>
      <c r="M301" s="1539"/>
      <c r="N301" s="1540"/>
      <c r="Q301" s="1541"/>
      <c r="R301" s="1672"/>
      <c r="S301" s="1677"/>
      <c r="AF301" s="1244"/>
      <c r="AJ301" s="1245"/>
      <c r="AK301" s="1246"/>
      <c r="AM301" s="1247"/>
    </row>
    <row r="302" spans="3:155 16361:16377" ht="30" customHeight="1" x14ac:dyDescent="0.25">
      <c r="C302" s="1666"/>
      <c r="D302" s="1120"/>
      <c r="G302" s="24"/>
      <c r="I302" s="1376"/>
      <c r="J302" s="1667"/>
      <c r="K302" s="1539"/>
      <c r="L302" s="1539"/>
      <c r="M302" s="1539"/>
      <c r="N302" s="1540"/>
      <c r="Q302" s="1541"/>
      <c r="R302" s="1672"/>
      <c r="S302" s="1673"/>
      <c r="AF302" s="1244"/>
      <c r="AJ302" s="1245"/>
      <c r="AK302" s="1246"/>
      <c r="AM302" s="1247"/>
    </row>
    <row r="303" spans="3:155 16361:16377" ht="30" customHeight="1" x14ac:dyDescent="0.25">
      <c r="C303" s="1666"/>
      <c r="D303" s="1120"/>
      <c r="G303" s="24"/>
      <c r="I303" s="1376"/>
      <c r="J303" s="1667"/>
      <c r="K303" s="1539"/>
      <c r="L303" s="1539"/>
      <c r="M303" s="1539"/>
      <c r="N303" s="1540"/>
      <c r="Q303" s="1541"/>
      <c r="R303" s="1672"/>
      <c r="S303" s="1673"/>
      <c r="AF303" s="1244"/>
      <c r="AJ303" s="1245"/>
      <c r="AK303" s="1246"/>
      <c r="AM303" s="1247"/>
    </row>
    <row r="304" spans="3:155 16361:16377" ht="27" customHeight="1" x14ac:dyDescent="0.25">
      <c r="C304" s="1666"/>
      <c r="D304" s="1120"/>
      <c r="G304" s="24"/>
      <c r="I304" s="1376"/>
      <c r="J304" s="1667"/>
      <c r="K304" s="1539"/>
      <c r="L304" s="1539"/>
      <c r="M304" s="1539"/>
      <c r="N304" s="1540"/>
      <c r="Q304" s="1541"/>
      <c r="R304" s="1672"/>
      <c r="S304" s="1673"/>
      <c r="AF304" s="1244"/>
      <c r="AJ304" s="1245"/>
      <c r="AK304" s="1246"/>
      <c r="AM304" s="1247"/>
    </row>
    <row r="305" spans="3:39" ht="27" customHeight="1" x14ac:dyDescent="0.25">
      <c r="C305" s="1666"/>
      <c r="D305" s="1120"/>
      <c r="G305" s="24"/>
      <c r="I305" s="1376"/>
      <c r="J305" s="1667"/>
      <c r="K305" s="1539"/>
      <c r="L305" s="1539"/>
      <c r="M305" s="1539"/>
      <c r="N305" s="1540"/>
      <c r="Q305" s="1541"/>
      <c r="R305" s="1672"/>
      <c r="S305" s="1673"/>
      <c r="AF305" s="1244"/>
      <c r="AJ305" s="1245"/>
      <c r="AK305" s="1246"/>
      <c r="AM305" s="1247"/>
    </row>
    <row r="306" spans="3:39" ht="27" customHeight="1" x14ac:dyDescent="0.25">
      <c r="C306" s="1666"/>
      <c r="D306" s="1120"/>
      <c r="G306" s="24"/>
      <c r="I306" s="1376"/>
      <c r="J306" s="1667"/>
      <c r="K306" s="1539"/>
      <c r="L306" s="1539"/>
      <c r="M306" s="1539"/>
      <c r="N306" s="1540"/>
      <c r="Q306" s="1541"/>
      <c r="R306" s="1672"/>
      <c r="S306" s="1673"/>
      <c r="AF306" s="1244"/>
      <c r="AJ306" s="1245"/>
      <c r="AK306" s="1246"/>
      <c r="AM306" s="1247"/>
    </row>
    <row r="307" spans="3:39" ht="27" customHeight="1" x14ac:dyDescent="0.25">
      <c r="C307" s="1666"/>
      <c r="D307" s="1120"/>
      <c r="G307" s="24"/>
      <c r="I307" s="1376"/>
      <c r="J307" s="1667"/>
      <c r="K307" s="1539"/>
      <c r="L307" s="1539"/>
      <c r="M307" s="1539"/>
      <c r="N307" s="1540"/>
      <c r="Q307" s="1541"/>
      <c r="R307" s="1672"/>
      <c r="S307" s="1678"/>
      <c r="AF307" s="1244"/>
      <c r="AJ307" s="1245"/>
      <c r="AK307" s="1246"/>
      <c r="AM307" s="1247"/>
    </row>
    <row r="308" spans="3:39" ht="27" customHeight="1" x14ac:dyDescent="0.25">
      <c r="C308" s="1666"/>
      <c r="D308" s="1120"/>
      <c r="G308" s="24"/>
      <c r="I308" s="1376"/>
      <c r="J308" s="1667"/>
      <c r="K308" s="1539"/>
      <c r="L308" s="1539"/>
      <c r="M308" s="1539"/>
      <c r="N308" s="1540"/>
      <c r="Q308" s="1541"/>
      <c r="R308" s="1672"/>
      <c r="S308" s="1673"/>
      <c r="AF308" s="1244"/>
      <c r="AJ308" s="1245"/>
      <c r="AK308" s="1246"/>
      <c r="AM308" s="1247"/>
    </row>
    <row r="309" spans="3:39" ht="27" customHeight="1" x14ac:dyDescent="0.25">
      <c r="C309" s="1666"/>
      <c r="D309" s="1120"/>
      <c r="G309" s="24"/>
      <c r="I309" s="1376"/>
      <c r="J309" s="1667"/>
      <c r="K309" s="1539"/>
      <c r="L309" s="1539"/>
      <c r="M309" s="1539"/>
      <c r="N309" s="1540"/>
      <c r="Q309" s="1541"/>
      <c r="R309" s="1672"/>
      <c r="S309" s="1673"/>
      <c r="AF309" s="1244"/>
      <c r="AJ309" s="1245"/>
      <c r="AK309" s="1246"/>
      <c r="AM309" s="1247"/>
    </row>
    <row r="310" spans="3:39" ht="27" customHeight="1" x14ac:dyDescent="0.25">
      <c r="C310" s="1666"/>
      <c r="D310" s="1120"/>
      <c r="G310" s="24"/>
      <c r="I310" s="1376"/>
      <c r="J310" s="1667"/>
      <c r="K310" s="1539"/>
      <c r="L310" s="1539"/>
      <c r="M310" s="1539"/>
      <c r="N310" s="1540"/>
      <c r="Q310" s="1541"/>
      <c r="R310" s="1672"/>
      <c r="S310" s="1677"/>
      <c r="AF310" s="1244"/>
      <c r="AJ310" s="1245"/>
      <c r="AK310" s="1246"/>
      <c r="AM310" s="1247"/>
    </row>
    <row r="311" spans="3:39" ht="27" customHeight="1" x14ac:dyDescent="0.25">
      <c r="C311" s="1666"/>
      <c r="D311" s="1120"/>
      <c r="G311" s="24"/>
      <c r="I311" s="1376"/>
      <c r="J311" s="1667"/>
      <c r="K311" s="1539"/>
      <c r="L311" s="1539"/>
      <c r="M311" s="1539"/>
      <c r="N311" s="1540"/>
      <c r="Q311" s="1541"/>
      <c r="R311" s="1672"/>
      <c r="S311" s="1673"/>
      <c r="AF311" s="1244"/>
      <c r="AJ311" s="1245"/>
      <c r="AK311" s="1246"/>
      <c r="AM311" s="1247"/>
    </row>
    <row r="312" spans="3:39" ht="27" customHeight="1" x14ac:dyDescent="0.25">
      <c r="C312" s="1666"/>
      <c r="D312" s="1120"/>
      <c r="G312" s="24"/>
      <c r="I312" s="1376"/>
      <c r="J312" s="1667"/>
      <c r="K312" s="1539"/>
      <c r="L312" s="1539"/>
      <c r="M312" s="1539"/>
      <c r="N312" s="1540"/>
      <c r="Q312" s="1541"/>
      <c r="R312" s="1672"/>
      <c r="S312" s="1673"/>
      <c r="AF312" s="1244"/>
      <c r="AJ312" s="1245"/>
      <c r="AK312" s="1246"/>
      <c r="AM312" s="1247"/>
    </row>
    <row r="313" spans="3:39" ht="27" customHeight="1" x14ac:dyDescent="0.25">
      <c r="C313" s="1666"/>
      <c r="D313" s="1120"/>
      <c r="G313" s="24"/>
      <c r="I313" s="1376"/>
      <c r="J313" s="1667"/>
      <c r="K313" s="1539"/>
      <c r="L313" s="1539"/>
      <c r="M313" s="1539"/>
      <c r="N313" s="1540"/>
      <c r="Q313" s="1541"/>
      <c r="R313" s="1672"/>
      <c r="S313" s="1673"/>
      <c r="AF313" s="1244"/>
      <c r="AJ313" s="1245"/>
      <c r="AK313" s="1246"/>
      <c r="AM313" s="1247"/>
    </row>
    <row r="314" spans="3:39" ht="27" customHeight="1" x14ac:dyDescent="0.25">
      <c r="C314" s="1666"/>
      <c r="D314" s="1120"/>
      <c r="G314" s="24"/>
      <c r="I314" s="1376"/>
      <c r="J314" s="1667"/>
      <c r="K314" s="1539"/>
      <c r="L314" s="1539"/>
      <c r="M314" s="1539"/>
      <c r="N314" s="1540"/>
      <c r="Q314" s="1541"/>
      <c r="R314" s="1672"/>
      <c r="S314" s="1673"/>
      <c r="AF314" s="1244"/>
      <c r="AJ314" s="1245"/>
      <c r="AK314" s="1246"/>
      <c r="AM314" s="1247"/>
    </row>
    <row r="315" spans="3:39" ht="27" customHeight="1" x14ac:dyDescent="0.25">
      <c r="C315" s="1666"/>
      <c r="D315" s="1120"/>
      <c r="G315" s="24"/>
      <c r="I315" s="1376"/>
      <c r="J315" s="1667"/>
      <c r="K315" s="1539"/>
      <c r="L315" s="1539"/>
      <c r="M315" s="1539"/>
      <c r="N315" s="1540"/>
      <c r="Q315" s="1541"/>
      <c r="R315" s="1672"/>
      <c r="S315" s="1677"/>
      <c r="AF315" s="1244"/>
      <c r="AJ315" s="1245"/>
      <c r="AK315" s="1246"/>
      <c r="AM315" s="1247"/>
    </row>
    <row r="316" spans="3:39" ht="27" customHeight="1" x14ac:dyDescent="0.25">
      <c r="C316" s="1666"/>
      <c r="D316" s="1120"/>
      <c r="G316" s="24"/>
      <c r="I316" s="1376"/>
      <c r="J316" s="1667"/>
      <c r="K316" s="1539"/>
      <c r="L316" s="1539"/>
      <c r="M316" s="1539"/>
      <c r="N316" s="1540"/>
      <c r="Q316" s="1541"/>
      <c r="R316" s="1672"/>
      <c r="S316" s="1673"/>
      <c r="AF316" s="1244"/>
      <c r="AJ316" s="1245"/>
      <c r="AK316" s="1246"/>
      <c r="AM316" s="1247"/>
    </row>
    <row r="317" spans="3:39" ht="27" customHeight="1" x14ac:dyDescent="0.25">
      <c r="C317" s="1666"/>
      <c r="D317" s="1120"/>
      <c r="G317" s="24"/>
      <c r="H317" s="1679"/>
      <c r="I317" s="1376"/>
      <c r="J317" s="1667"/>
      <c r="K317" s="1539"/>
      <c r="L317" s="1539"/>
      <c r="M317" s="1539"/>
      <c r="N317" s="1540"/>
      <c r="Q317" s="1541"/>
      <c r="R317" s="1672"/>
      <c r="S317" s="1673"/>
      <c r="AF317" s="1244"/>
      <c r="AJ317" s="1245"/>
      <c r="AK317" s="1246"/>
      <c r="AM317" s="1247"/>
    </row>
    <row r="318" spans="3:39" ht="27" customHeight="1" x14ac:dyDescent="0.25">
      <c r="C318" s="1666"/>
      <c r="D318" s="1120"/>
      <c r="G318" s="24"/>
      <c r="I318" s="1376"/>
      <c r="J318" s="1667"/>
      <c r="K318" s="1539"/>
      <c r="L318" s="1539"/>
      <c r="M318" s="1539"/>
      <c r="N318" s="1540"/>
      <c r="Q318" s="1541"/>
      <c r="R318" s="1672"/>
      <c r="S318" s="1673"/>
      <c r="AF318" s="1244"/>
      <c r="AJ318" s="1245"/>
      <c r="AK318" s="1246"/>
      <c r="AM318" s="1247"/>
    </row>
    <row r="319" spans="3:39" ht="27" customHeight="1" x14ac:dyDescent="0.25">
      <c r="C319" s="1666"/>
      <c r="D319" s="1120"/>
      <c r="G319" s="24"/>
      <c r="I319" s="1376"/>
      <c r="J319" s="1667"/>
      <c r="K319" s="1539"/>
      <c r="L319" s="1539"/>
      <c r="M319" s="1539"/>
      <c r="N319" s="1540"/>
      <c r="Q319" s="1541"/>
      <c r="R319" s="1672"/>
      <c r="S319" s="1673"/>
      <c r="AF319" s="1244"/>
      <c r="AJ319" s="1245"/>
      <c r="AK319" s="1246"/>
      <c r="AM319" s="1247"/>
    </row>
    <row r="320" spans="3:39" ht="27" customHeight="1" x14ac:dyDescent="0.25">
      <c r="C320" s="1666"/>
      <c r="D320" s="1120"/>
      <c r="G320" s="24"/>
      <c r="I320" s="1376"/>
      <c r="J320" s="1667"/>
      <c r="K320" s="1539"/>
      <c r="L320" s="1539"/>
      <c r="M320" s="1539"/>
      <c r="N320" s="1540"/>
      <c r="Q320" s="1541"/>
      <c r="R320" s="1672"/>
      <c r="S320" s="1673"/>
      <c r="AF320" s="1244"/>
      <c r="AJ320" s="1245"/>
      <c r="AK320" s="1246"/>
      <c r="AM320" s="1247"/>
    </row>
    <row r="321" spans="3:39" ht="27" customHeight="1" x14ac:dyDescent="0.25">
      <c r="C321" s="1666"/>
      <c r="D321" s="1120"/>
      <c r="G321" s="24"/>
      <c r="I321" s="1376"/>
      <c r="J321" s="1667"/>
      <c r="K321" s="1539"/>
      <c r="L321" s="1539"/>
      <c r="M321" s="1539"/>
      <c r="N321" s="1540"/>
      <c r="Q321" s="1541"/>
      <c r="R321" s="1672"/>
      <c r="S321" s="1673"/>
      <c r="AF321" s="1244"/>
      <c r="AJ321" s="1245"/>
      <c r="AK321" s="1246"/>
      <c r="AM321" s="1247"/>
    </row>
    <row r="322" spans="3:39" ht="27" customHeight="1" x14ac:dyDescent="0.25">
      <c r="C322" s="1666"/>
      <c r="D322" s="1120"/>
      <c r="G322" s="24"/>
      <c r="I322" s="1376"/>
      <c r="J322" s="1667"/>
      <c r="K322" s="1539"/>
      <c r="L322" s="1539"/>
      <c r="M322" s="1539"/>
      <c r="N322" s="1540"/>
      <c r="Q322" s="1541"/>
      <c r="R322" s="1672"/>
      <c r="S322" s="1677"/>
      <c r="AF322" s="1244"/>
      <c r="AJ322" s="1245"/>
      <c r="AK322" s="1246"/>
      <c r="AM322" s="1247"/>
    </row>
    <row r="323" spans="3:39" ht="27" customHeight="1" x14ac:dyDescent="0.25">
      <c r="C323" s="1666"/>
      <c r="D323" s="1120"/>
      <c r="G323" s="24"/>
      <c r="I323" s="1376"/>
      <c r="J323" s="1667"/>
      <c r="K323" s="1539"/>
      <c r="L323" s="1539"/>
      <c r="M323" s="1539"/>
      <c r="N323" s="1540"/>
      <c r="Q323" s="1541"/>
      <c r="R323" s="1672"/>
      <c r="S323" s="1677"/>
      <c r="AF323" s="1244"/>
      <c r="AJ323" s="1245"/>
      <c r="AK323" s="1246"/>
      <c r="AM323" s="1247"/>
    </row>
    <row r="324" spans="3:39" ht="27" customHeight="1" x14ac:dyDescent="0.25">
      <c r="C324" s="1666"/>
      <c r="D324" s="1120"/>
      <c r="G324" s="24"/>
      <c r="I324" s="1376"/>
      <c r="J324" s="1667"/>
      <c r="K324" s="1539"/>
      <c r="L324" s="1539"/>
      <c r="M324" s="1539"/>
      <c r="N324" s="1540"/>
      <c r="Q324" s="1541"/>
      <c r="R324" s="1672"/>
      <c r="S324" s="1677"/>
      <c r="AF324" s="1244"/>
      <c r="AJ324" s="1245"/>
      <c r="AK324" s="1246"/>
      <c r="AM324" s="1247"/>
    </row>
    <row r="325" spans="3:39" ht="27" customHeight="1" x14ac:dyDescent="0.25">
      <c r="C325" s="1666"/>
      <c r="D325" s="1120"/>
      <c r="G325" s="24"/>
      <c r="I325" s="1376"/>
      <c r="J325" s="1667"/>
      <c r="K325" s="1539"/>
      <c r="L325" s="1539"/>
      <c r="M325" s="1539"/>
      <c r="N325" s="1540"/>
      <c r="Q325" s="1541"/>
      <c r="R325" s="1672"/>
      <c r="S325" s="1677"/>
      <c r="AF325" s="1244"/>
      <c r="AJ325" s="1245"/>
      <c r="AK325" s="1246"/>
      <c r="AM325" s="1247"/>
    </row>
    <row r="326" spans="3:39" ht="27" customHeight="1" x14ac:dyDescent="0.25">
      <c r="C326" s="1666"/>
      <c r="D326" s="1120"/>
      <c r="G326" s="24"/>
      <c r="I326" s="1376"/>
      <c r="J326" s="1667"/>
      <c r="K326" s="1539"/>
      <c r="L326" s="1539"/>
      <c r="M326" s="1539"/>
      <c r="N326" s="1540"/>
      <c r="Q326" s="1541"/>
      <c r="R326" s="1672"/>
      <c r="S326" s="1677"/>
      <c r="AF326" s="1244"/>
      <c r="AJ326" s="1245"/>
      <c r="AK326" s="1246"/>
      <c r="AM326" s="1247"/>
    </row>
    <row r="327" spans="3:39" ht="27" customHeight="1" x14ac:dyDescent="0.25">
      <c r="C327" s="1666"/>
      <c r="D327" s="1120"/>
      <c r="G327" s="24"/>
      <c r="I327" s="1376"/>
      <c r="J327" s="1667"/>
      <c r="K327" s="1539"/>
      <c r="L327" s="1539"/>
      <c r="M327" s="1539"/>
      <c r="N327" s="1540"/>
      <c r="Q327" s="1541"/>
      <c r="R327" s="1672"/>
      <c r="S327" s="1677"/>
      <c r="AF327" s="1244"/>
      <c r="AJ327" s="1245"/>
      <c r="AK327" s="1246"/>
      <c r="AM327" s="1247"/>
    </row>
    <row r="328" spans="3:39" ht="27" customHeight="1" x14ac:dyDescent="0.25">
      <c r="C328" s="1666"/>
      <c r="D328" s="1120"/>
      <c r="G328" s="24"/>
      <c r="I328" s="1376"/>
      <c r="J328" s="1667"/>
      <c r="K328" s="1539"/>
      <c r="L328" s="1539"/>
      <c r="M328" s="1539"/>
      <c r="N328" s="1540"/>
      <c r="Q328" s="1541"/>
      <c r="R328" s="1672"/>
      <c r="S328" s="1677"/>
      <c r="AF328" s="1244"/>
      <c r="AJ328" s="1245"/>
      <c r="AK328" s="1246"/>
      <c r="AM328" s="1247"/>
    </row>
    <row r="329" spans="3:39" ht="27" customHeight="1" x14ac:dyDescent="0.25">
      <c r="C329" s="1666"/>
      <c r="D329" s="1120"/>
      <c r="G329" s="24"/>
      <c r="I329" s="1376"/>
      <c r="J329" s="1667"/>
      <c r="K329" s="1539"/>
      <c r="L329" s="1539"/>
      <c r="M329" s="1539"/>
      <c r="N329" s="1540"/>
      <c r="Q329" s="1541"/>
      <c r="R329" s="1672"/>
      <c r="S329" s="1677"/>
      <c r="AF329" s="1244"/>
      <c r="AJ329" s="1245"/>
      <c r="AK329" s="1246"/>
      <c r="AM329" s="1247"/>
    </row>
    <row r="330" spans="3:39" ht="27" customHeight="1" x14ac:dyDescent="0.25">
      <c r="C330" s="1666"/>
      <c r="D330" s="1120"/>
      <c r="G330" s="24"/>
      <c r="I330" s="1376"/>
      <c r="J330" s="1667"/>
      <c r="K330" s="1539"/>
      <c r="L330" s="1539"/>
      <c r="M330" s="1539"/>
      <c r="N330" s="1540"/>
      <c r="Q330" s="1541"/>
      <c r="R330" s="1672"/>
      <c r="S330" s="1677"/>
      <c r="AF330" s="1244"/>
      <c r="AJ330" s="1245"/>
      <c r="AK330" s="1246"/>
      <c r="AM330" s="1247"/>
    </row>
    <row r="331" spans="3:39" ht="27" customHeight="1" x14ac:dyDescent="0.25">
      <c r="C331" s="1666"/>
      <c r="D331" s="1120"/>
      <c r="G331" s="24"/>
      <c r="I331" s="1376"/>
      <c r="J331" s="1667"/>
      <c r="K331" s="1539"/>
      <c r="L331" s="1539"/>
      <c r="M331" s="1539"/>
      <c r="N331" s="1540"/>
      <c r="Q331" s="1541"/>
      <c r="R331" s="1672"/>
      <c r="S331" s="1677"/>
      <c r="AF331" s="1244"/>
      <c r="AJ331" s="1245"/>
      <c r="AK331" s="1246"/>
      <c r="AM331" s="1247"/>
    </row>
    <row r="332" spans="3:39" ht="27" customHeight="1" x14ac:dyDescent="0.25">
      <c r="C332" s="1666"/>
      <c r="D332" s="1120"/>
      <c r="G332" s="24"/>
      <c r="I332" s="1376"/>
      <c r="J332" s="1667"/>
      <c r="K332" s="1539"/>
      <c r="L332" s="1539"/>
      <c r="M332" s="1539"/>
      <c r="N332" s="1540"/>
      <c r="Q332" s="1541"/>
      <c r="R332" s="1672"/>
      <c r="S332" s="1677"/>
      <c r="AF332" s="1244"/>
      <c r="AJ332" s="1245"/>
      <c r="AK332" s="1246"/>
      <c r="AM332" s="1247"/>
    </row>
    <row r="333" spans="3:39" ht="27" customHeight="1" x14ac:dyDescent="0.25">
      <c r="C333" s="1666"/>
      <c r="D333" s="1120"/>
      <c r="G333" s="24"/>
      <c r="I333" s="1376"/>
      <c r="J333" s="1667"/>
      <c r="K333" s="1539"/>
      <c r="L333" s="1539"/>
      <c r="M333" s="1539"/>
      <c r="N333" s="1540"/>
      <c r="Q333" s="1541"/>
      <c r="R333" s="1672"/>
      <c r="S333" s="1677"/>
      <c r="AF333" s="1244"/>
      <c r="AJ333" s="1245"/>
      <c r="AK333" s="1246"/>
      <c r="AM333" s="1247"/>
    </row>
    <row r="334" spans="3:39" ht="27" customHeight="1" x14ac:dyDescent="0.25">
      <c r="C334" s="1666"/>
      <c r="D334" s="1120"/>
      <c r="G334" s="24"/>
      <c r="I334" s="1376"/>
      <c r="J334" s="1667"/>
      <c r="K334" s="1539"/>
      <c r="L334" s="1539"/>
      <c r="M334" s="1539"/>
      <c r="N334" s="1540"/>
      <c r="Q334" s="1541"/>
      <c r="R334" s="1672"/>
      <c r="S334" s="1677"/>
      <c r="AF334" s="1244"/>
      <c r="AJ334" s="1245"/>
      <c r="AK334" s="1246"/>
      <c r="AM334" s="1247"/>
    </row>
    <row r="335" spans="3:39" ht="27" customHeight="1" x14ac:dyDescent="0.25">
      <c r="C335" s="1666"/>
      <c r="D335" s="1120"/>
      <c r="G335" s="24"/>
      <c r="I335" s="1376"/>
      <c r="J335" s="1667"/>
      <c r="K335" s="1539"/>
      <c r="L335" s="1539"/>
      <c r="M335" s="1539"/>
      <c r="N335" s="1540"/>
      <c r="Q335" s="1541"/>
      <c r="R335" s="1672"/>
      <c r="S335" s="1677"/>
      <c r="AF335" s="1244"/>
      <c r="AJ335" s="1245"/>
      <c r="AK335" s="1246"/>
      <c r="AM335" s="1247"/>
    </row>
    <row r="336" spans="3:39" ht="27" customHeight="1" x14ac:dyDescent="0.25">
      <c r="C336" s="1666"/>
      <c r="D336" s="1120"/>
      <c r="G336" s="24"/>
      <c r="I336" s="1376"/>
      <c r="J336" s="1667"/>
      <c r="K336" s="1539"/>
      <c r="L336" s="1539"/>
      <c r="M336" s="1539"/>
      <c r="N336" s="1540"/>
      <c r="Q336" s="1541"/>
      <c r="R336" s="1672"/>
      <c r="S336" s="1677"/>
      <c r="AF336" s="1244"/>
      <c r="AJ336" s="1245"/>
      <c r="AK336" s="1246"/>
      <c r="AM336" s="1247"/>
    </row>
    <row r="337" spans="3:39" ht="27" customHeight="1" x14ac:dyDescent="0.25">
      <c r="C337" s="1666"/>
      <c r="D337" s="1120"/>
      <c r="G337" s="24"/>
      <c r="I337" s="1376"/>
      <c r="J337" s="1667"/>
      <c r="K337" s="1539"/>
      <c r="L337" s="1539"/>
      <c r="M337" s="1539"/>
      <c r="N337" s="1540"/>
      <c r="Q337" s="1541"/>
      <c r="R337" s="1672"/>
      <c r="S337" s="1677"/>
      <c r="AF337" s="1244"/>
      <c r="AJ337" s="1245"/>
      <c r="AK337" s="1246"/>
      <c r="AM337" s="1247"/>
    </row>
    <row r="338" spans="3:39" ht="27" customHeight="1" x14ac:dyDescent="0.25">
      <c r="C338" s="1666"/>
      <c r="D338" s="1120"/>
      <c r="G338" s="24"/>
      <c r="I338" s="1376"/>
      <c r="J338" s="1667"/>
      <c r="K338" s="1539"/>
      <c r="L338" s="1539"/>
      <c r="M338" s="1539"/>
      <c r="N338" s="1540"/>
      <c r="Q338" s="1541"/>
      <c r="R338" s="1672"/>
      <c r="S338" s="1677"/>
      <c r="AF338" s="1244"/>
      <c r="AJ338" s="1245"/>
      <c r="AK338" s="1246"/>
      <c r="AM338" s="1247"/>
    </row>
    <row r="339" spans="3:39" ht="27" customHeight="1" x14ac:dyDescent="0.25">
      <c r="C339" s="1666"/>
      <c r="D339" s="1120"/>
      <c r="G339" s="24"/>
      <c r="I339" s="1376"/>
      <c r="J339" s="1667"/>
      <c r="K339" s="1539"/>
      <c r="L339" s="1539"/>
      <c r="M339" s="1539"/>
      <c r="N339" s="1540"/>
      <c r="Q339" s="1541"/>
      <c r="R339" s="1672"/>
      <c r="S339" s="1677"/>
      <c r="AF339" s="1244"/>
      <c r="AJ339" s="1245"/>
      <c r="AK339" s="1246"/>
      <c r="AM339" s="1247"/>
    </row>
    <row r="340" spans="3:39" ht="27" customHeight="1" x14ac:dyDescent="0.25">
      <c r="C340" s="1666"/>
      <c r="D340" s="1120"/>
      <c r="G340" s="24"/>
      <c r="I340" s="1376"/>
      <c r="J340" s="1667"/>
      <c r="K340" s="1539"/>
      <c r="L340" s="1539"/>
      <c r="M340" s="1539"/>
      <c r="N340" s="1540"/>
      <c r="Q340" s="1541"/>
      <c r="R340" s="1672"/>
      <c r="S340" s="1677"/>
      <c r="AF340" s="1244"/>
      <c r="AJ340" s="1245"/>
      <c r="AK340" s="1246"/>
      <c r="AM340" s="1247"/>
    </row>
    <row r="341" spans="3:39" ht="27" customHeight="1" x14ac:dyDescent="0.25">
      <c r="C341" s="1666"/>
      <c r="D341" s="1120"/>
      <c r="G341" s="24"/>
      <c r="I341" s="1376"/>
      <c r="J341" s="1667"/>
      <c r="K341" s="1539"/>
      <c r="L341" s="1539"/>
      <c r="M341" s="1539"/>
      <c r="N341" s="1540"/>
      <c r="Q341" s="1541"/>
      <c r="R341" s="1672"/>
      <c r="S341" s="1677"/>
      <c r="AF341" s="1244"/>
      <c r="AJ341" s="1245"/>
      <c r="AK341" s="1246"/>
      <c r="AM341" s="1247"/>
    </row>
    <row r="342" spans="3:39" ht="54" customHeight="1" x14ac:dyDescent="0.25">
      <c r="C342" s="1666"/>
      <c r="D342" s="1120"/>
      <c r="G342" s="24"/>
      <c r="H342" s="24"/>
      <c r="I342" s="24"/>
      <c r="J342" s="1214"/>
      <c r="K342" s="1539"/>
      <c r="L342" s="1539"/>
      <c r="M342" s="1539"/>
      <c r="N342" s="1540"/>
      <c r="Q342" s="1541"/>
      <c r="R342" s="1672"/>
      <c r="S342" s="1680"/>
      <c r="AF342" s="1244"/>
      <c r="AJ342" s="1245"/>
      <c r="AK342" s="1246"/>
      <c r="AM342" s="1247"/>
    </row>
    <row r="343" spans="3:39" ht="27" customHeight="1" x14ac:dyDescent="0.25">
      <c r="I343" s="1376"/>
      <c r="J343" s="1539"/>
      <c r="K343" s="1539"/>
      <c r="L343" s="1539"/>
      <c r="M343" s="1539"/>
      <c r="N343" s="1540"/>
      <c r="Q343" s="1541"/>
      <c r="R343" s="1672"/>
      <c r="S343" s="1541"/>
      <c r="AF343" s="1244"/>
      <c r="AJ343" s="1245"/>
      <c r="AK343" s="1246"/>
      <c r="AM343" s="1247"/>
    </row>
    <row r="344" spans="3:39" ht="27" customHeight="1" x14ac:dyDescent="0.25">
      <c r="I344" s="1376"/>
      <c r="J344" s="1539"/>
      <c r="K344" s="1539"/>
      <c r="L344" s="1539"/>
      <c r="M344" s="1539"/>
      <c r="N344" s="1540"/>
      <c r="Q344" s="1541"/>
      <c r="R344" s="1672"/>
      <c r="S344" s="1541"/>
      <c r="AF344" s="1244"/>
      <c r="AJ344" s="1245"/>
      <c r="AK344" s="1246"/>
      <c r="AM344" s="1247"/>
    </row>
    <row r="345" spans="3:39" ht="63" customHeight="1" x14ac:dyDescent="0.25">
      <c r="C345" s="23"/>
      <c r="D345" s="23"/>
      <c r="E345" s="1681"/>
      <c r="G345" s="1682"/>
      <c r="H345" s="1683"/>
      <c r="I345" s="1665"/>
      <c r="J345" s="1665"/>
      <c r="K345" s="1539"/>
      <c r="L345" s="1539"/>
      <c r="M345" s="1539"/>
      <c r="N345" s="1540"/>
      <c r="Q345" s="1541"/>
      <c r="R345" s="1672"/>
      <c r="S345" s="1541"/>
      <c r="AF345" s="1244"/>
      <c r="AJ345" s="1245"/>
      <c r="AK345" s="1246"/>
      <c r="AM345" s="1247"/>
    </row>
    <row r="346" spans="3:39" ht="27" customHeight="1" x14ac:dyDescent="0.25">
      <c r="C346" s="1666"/>
      <c r="D346" s="1120"/>
      <c r="G346" s="24"/>
      <c r="I346" s="1539"/>
      <c r="J346" s="1380"/>
      <c r="K346" s="1539"/>
      <c r="L346" s="1539"/>
      <c r="M346" s="1539"/>
      <c r="N346" s="1540"/>
      <c r="Q346" s="1541"/>
      <c r="R346" s="1672"/>
      <c r="S346" s="1541"/>
      <c r="AF346" s="1244"/>
      <c r="AJ346" s="1245"/>
      <c r="AK346" s="1246"/>
      <c r="AM346" s="1247"/>
    </row>
    <row r="347" spans="3:39" ht="27" customHeight="1" x14ac:dyDescent="0.25">
      <c r="C347" s="1666"/>
      <c r="D347" s="1120"/>
      <c r="G347" s="24"/>
      <c r="I347" s="1539"/>
      <c r="J347" s="1380"/>
      <c r="K347" s="1539"/>
      <c r="L347" s="1539"/>
      <c r="M347" s="1539"/>
      <c r="N347" s="1540"/>
      <c r="Q347" s="1541"/>
      <c r="R347" s="1672"/>
      <c r="S347" s="1541"/>
      <c r="AF347" s="1244"/>
      <c r="AJ347" s="1245"/>
      <c r="AK347" s="1246"/>
      <c r="AM347" s="1247"/>
    </row>
    <row r="348" spans="3:39" ht="27" customHeight="1" x14ac:dyDescent="0.25">
      <c r="C348" s="1666"/>
      <c r="D348" s="1120"/>
      <c r="G348" s="24"/>
      <c r="I348" s="1539"/>
      <c r="J348" s="1380"/>
      <c r="K348" s="1539"/>
      <c r="L348" s="1539"/>
      <c r="M348" s="1539"/>
      <c r="N348" s="1540"/>
      <c r="Q348" s="1541"/>
      <c r="R348" s="1672"/>
      <c r="S348" s="1541"/>
      <c r="AF348" s="1244"/>
      <c r="AJ348" s="1245"/>
      <c r="AK348" s="1246"/>
      <c r="AM348" s="1247"/>
    </row>
    <row r="349" spans="3:39" ht="27" customHeight="1" x14ac:dyDescent="0.25">
      <c r="C349" s="1666"/>
      <c r="D349" s="1120"/>
      <c r="G349" s="24"/>
      <c r="I349" s="1539"/>
      <c r="J349" s="1380"/>
      <c r="K349" s="1539"/>
      <c r="L349" s="1539"/>
      <c r="M349" s="1539"/>
      <c r="N349" s="1540"/>
      <c r="Q349" s="1541"/>
      <c r="R349" s="1672"/>
      <c r="S349" s="1541"/>
      <c r="AF349" s="1244"/>
      <c r="AJ349" s="1245"/>
      <c r="AK349" s="1246"/>
      <c r="AM349" s="1247"/>
    </row>
    <row r="350" spans="3:39" ht="27" customHeight="1" x14ac:dyDescent="0.25">
      <c r="C350" s="1666"/>
      <c r="D350" s="1120"/>
      <c r="G350" s="24"/>
      <c r="I350" s="1539"/>
      <c r="J350" s="1380"/>
      <c r="K350" s="1539"/>
      <c r="L350" s="1539"/>
      <c r="M350" s="1539"/>
      <c r="N350" s="1540"/>
      <c r="Q350" s="1541"/>
      <c r="R350" s="1672"/>
      <c r="S350" s="1541"/>
      <c r="AF350" s="1244"/>
      <c r="AJ350" s="1245"/>
      <c r="AK350" s="1246"/>
      <c r="AM350" s="1247"/>
    </row>
    <row r="351" spans="3:39" ht="27" customHeight="1" x14ac:dyDescent="0.25">
      <c r="C351" s="1666"/>
      <c r="D351" s="1120"/>
      <c r="G351" s="24"/>
      <c r="I351" s="1539"/>
      <c r="J351" s="1380"/>
      <c r="K351" s="1539"/>
      <c r="L351" s="1539"/>
      <c r="M351" s="1539"/>
      <c r="N351" s="1540"/>
      <c r="Q351" s="1541"/>
      <c r="R351" s="1672"/>
      <c r="S351" s="1541"/>
      <c r="AF351" s="1244"/>
      <c r="AJ351" s="1245"/>
      <c r="AK351" s="1246"/>
      <c r="AM351" s="1247"/>
    </row>
    <row r="352" spans="3:39" ht="27" customHeight="1" x14ac:dyDescent="0.25">
      <c r="C352" s="1666"/>
      <c r="D352" s="1120"/>
      <c r="G352" s="24"/>
      <c r="I352" s="1539"/>
      <c r="J352" s="1380"/>
      <c r="K352" s="1539"/>
      <c r="L352" s="1539"/>
      <c r="M352" s="1539"/>
      <c r="N352" s="1540"/>
      <c r="Q352" s="1541"/>
      <c r="R352" s="1672"/>
      <c r="S352" s="1541"/>
      <c r="AF352" s="1244"/>
      <c r="AJ352" s="1245"/>
      <c r="AK352" s="1246"/>
      <c r="AM352" s="1247"/>
    </row>
    <row r="353" spans="3:39" ht="27" customHeight="1" x14ac:dyDescent="0.25">
      <c r="C353" s="1666"/>
      <c r="D353" s="1120"/>
      <c r="G353" s="24"/>
      <c r="I353" s="1539"/>
      <c r="J353" s="1380"/>
      <c r="K353" s="1539"/>
      <c r="L353" s="1539"/>
      <c r="M353" s="1539"/>
      <c r="N353" s="1540"/>
      <c r="Q353" s="1541"/>
      <c r="R353" s="1672"/>
      <c r="S353" s="1541"/>
      <c r="AF353" s="1244"/>
      <c r="AJ353" s="1245"/>
      <c r="AK353" s="1246"/>
      <c r="AM353" s="1247"/>
    </row>
    <row r="354" spans="3:39" ht="27" customHeight="1" x14ac:dyDescent="0.25">
      <c r="C354" s="1666"/>
      <c r="D354" s="1120"/>
      <c r="G354" s="24"/>
      <c r="I354" s="1539"/>
      <c r="J354" s="1380"/>
      <c r="K354" s="1539"/>
      <c r="L354" s="1539"/>
      <c r="M354" s="1539"/>
      <c r="N354" s="1540"/>
      <c r="Q354" s="1541"/>
      <c r="R354" s="1672"/>
      <c r="S354" s="1541"/>
      <c r="AF354" s="1244"/>
      <c r="AJ354" s="1245"/>
      <c r="AK354" s="1246"/>
      <c r="AM354" s="1247"/>
    </row>
    <row r="355" spans="3:39" ht="27" customHeight="1" x14ac:dyDescent="0.25">
      <c r="C355" s="1666"/>
      <c r="D355" s="1120"/>
      <c r="G355" s="24"/>
      <c r="I355" s="1539"/>
      <c r="J355" s="1380"/>
      <c r="K355" s="1539"/>
      <c r="L355" s="1539"/>
      <c r="M355" s="1539"/>
      <c r="N355" s="1540"/>
      <c r="Q355" s="1541"/>
      <c r="R355" s="1672"/>
      <c r="S355" s="1541"/>
      <c r="AF355" s="1244"/>
      <c r="AJ355" s="1245"/>
      <c r="AK355" s="1246"/>
      <c r="AM355" s="1247"/>
    </row>
    <row r="356" spans="3:39" ht="27" customHeight="1" x14ac:dyDescent="0.25">
      <c r="C356" s="1666"/>
      <c r="D356" s="1120"/>
      <c r="G356" s="24"/>
      <c r="I356" s="1539"/>
      <c r="J356" s="1380"/>
      <c r="K356" s="1539"/>
      <c r="L356" s="1539"/>
      <c r="M356" s="1539"/>
      <c r="N356" s="1540"/>
      <c r="Q356" s="1541"/>
      <c r="R356" s="1672"/>
      <c r="S356" s="1541"/>
      <c r="AF356" s="1244"/>
      <c r="AJ356" s="1245"/>
      <c r="AK356" s="1246"/>
      <c r="AM356" s="1247"/>
    </row>
    <row r="357" spans="3:39" ht="27" customHeight="1" x14ac:dyDescent="0.25">
      <c r="C357" s="1666"/>
      <c r="D357" s="1120"/>
      <c r="G357" s="24"/>
      <c r="I357" s="1539"/>
      <c r="J357" s="1380"/>
      <c r="K357" s="1539"/>
      <c r="L357" s="1539"/>
      <c r="M357" s="1539"/>
      <c r="N357" s="1540"/>
      <c r="Q357" s="1541"/>
      <c r="R357" s="1672"/>
      <c r="S357" s="1541"/>
      <c r="AF357" s="1244"/>
      <c r="AJ357" s="1245"/>
      <c r="AK357" s="1246"/>
      <c r="AM357" s="1247"/>
    </row>
    <row r="358" spans="3:39" ht="27" customHeight="1" x14ac:dyDescent="0.25">
      <c r="C358" s="1666"/>
      <c r="D358" s="1120"/>
      <c r="G358" s="24"/>
      <c r="I358" s="1539"/>
      <c r="J358" s="1380"/>
      <c r="K358" s="1539"/>
      <c r="L358" s="1539"/>
      <c r="M358" s="1539"/>
      <c r="N358" s="1540"/>
      <c r="Q358" s="1541"/>
      <c r="R358" s="1672"/>
      <c r="S358" s="1541"/>
      <c r="AF358" s="1244"/>
      <c r="AJ358" s="1245"/>
      <c r="AK358" s="1246"/>
      <c r="AM358" s="1247"/>
    </row>
    <row r="359" spans="3:39" ht="27" customHeight="1" x14ac:dyDescent="0.25">
      <c r="C359" s="1666"/>
      <c r="D359" s="1120"/>
      <c r="G359" s="24"/>
      <c r="I359" s="1539"/>
      <c r="J359" s="1380"/>
      <c r="K359" s="1539"/>
      <c r="L359" s="1539"/>
      <c r="M359" s="1539"/>
      <c r="N359" s="1540"/>
      <c r="Q359" s="1541"/>
      <c r="R359" s="1672"/>
      <c r="S359" s="1541"/>
      <c r="AF359" s="1244"/>
      <c r="AJ359" s="1245"/>
      <c r="AK359" s="1246"/>
      <c r="AM359" s="1247"/>
    </row>
    <row r="360" spans="3:39" ht="27" customHeight="1" x14ac:dyDescent="0.25">
      <c r="C360" s="1666"/>
      <c r="D360" s="1120"/>
      <c r="G360" s="24"/>
      <c r="I360" s="1539"/>
      <c r="J360" s="1380"/>
      <c r="K360" s="1539"/>
      <c r="L360" s="1539"/>
      <c r="M360" s="1539"/>
      <c r="N360" s="1540"/>
      <c r="Q360" s="1541"/>
      <c r="R360" s="1672"/>
      <c r="S360" s="1541"/>
      <c r="AF360" s="1244"/>
      <c r="AJ360" s="1245"/>
      <c r="AK360" s="1246"/>
      <c r="AM360" s="1247"/>
    </row>
    <row r="361" spans="3:39" ht="27" customHeight="1" x14ac:dyDescent="0.25">
      <c r="C361" s="1666"/>
      <c r="D361" s="1120"/>
      <c r="G361" s="24"/>
      <c r="I361" s="1539"/>
      <c r="J361" s="1380"/>
      <c r="K361" s="1539"/>
      <c r="L361" s="1539"/>
      <c r="M361" s="1539"/>
      <c r="N361" s="1540"/>
      <c r="Q361" s="1541"/>
      <c r="R361" s="1672"/>
      <c r="S361" s="1541"/>
      <c r="AF361" s="1244"/>
      <c r="AJ361" s="1245"/>
      <c r="AK361" s="1246"/>
      <c r="AM361" s="1247"/>
    </row>
    <row r="362" spans="3:39" ht="27" customHeight="1" x14ac:dyDescent="0.25">
      <c r="C362" s="1666"/>
      <c r="D362" s="1120"/>
      <c r="G362" s="24"/>
      <c r="I362" s="1539"/>
      <c r="J362" s="1380"/>
      <c r="K362" s="1539"/>
      <c r="L362" s="1539"/>
      <c r="M362" s="1539"/>
      <c r="N362" s="1540"/>
      <c r="Q362" s="1541"/>
      <c r="R362" s="1672"/>
      <c r="S362" s="1541"/>
      <c r="AF362" s="1244"/>
      <c r="AJ362" s="1245"/>
      <c r="AK362" s="1246"/>
      <c r="AM362" s="1247"/>
    </row>
    <row r="363" spans="3:39" ht="27" customHeight="1" x14ac:dyDescent="0.25">
      <c r="C363" s="1666"/>
      <c r="D363" s="1120"/>
      <c r="G363" s="24"/>
      <c r="I363" s="1539"/>
      <c r="J363" s="1380"/>
      <c r="K363" s="1539"/>
      <c r="L363" s="1539"/>
      <c r="M363" s="1539"/>
      <c r="N363" s="1540"/>
      <c r="Q363" s="1541"/>
      <c r="R363" s="1672"/>
      <c r="S363" s="1541"/>
      <c r="AF363" s="1244"/>
      <c r="AJ363" s="1245"/>
      <c r="AK363" s="1246"/>
      <c r="AM363" s="1247"/>
    </row>
    <row r="364" spans="3:39" ht="27" customHeight="1" x14ac:dyDescent="0.25">
      <c r="C364" s="1666"/>
      <c r="D364" s="1120"/>
      <c r="G364" s="24"/>
      <c r="I364" s="1539"/>
      <c r="J364" s="1380"/>
      <c r="K364" s="1539"/>
      <c r="L364" s="1539"/>
      <c r="M364" s="1539"/>
      <c r="N364" s="1540"/>
      <c r="Q364" s="1541"/>
      <c r="R364" s="1672"/>
      <c r="S364" s="1541"/>
      <c r="AF364" s="1244"/>
      <c r="AJ364" s="1245"/>
      <c r="AK364" s="1246"/>
      <c r="AM364" s="1247"/>
    </row>
    <row r="365" spans="3:39" ht="27" customHeight="1" x14ac:dyDescent="0.25">
      <c r="C365" s="1666"/>
      <c r="D365" s="1120"/>
      <c r="G365" s="24"/>
      <c r="I365" s="1539"/>
      <c r="J365" s="1380"/>
      <c r="K365" s="1539"/>
      <c r="L365" s="1539"/>
      <c r="M365" s="1539"/>
      <c r="N365" s="1540"/>
      <c r="Q365" s="1541"/>
      <c r="R365" s="1672"/>
      <c r="S365" s="1541"/>
      <c r="AF365" s="1244"/>
      <c r="AG365" s="1684">
        <f>635000/60</f>
        <v>10583.333333333334</v>
      </c>
      <c r="AJ365" s="1245"/>
      <c r="AK365" s="1246"/>
      <c r="AM365" s="1247"/>
    </row>
    <row r="366" spans="3:39" ht="27" customHeight="1" x14ac:dyDescent="0.25">
      <c r="C366" s="1666"/>
      <c r="D366" s="1120"/>
      <c r="G366" s="24"/>
      <c r="I366" s="1539"/>
      <c r="J366" s="1380"/>
      <c r="K366" s="1539"/>
      <c r="L366" s="1539"/>
      <c r="M366" s="1539"/>
      <c r="N366" s="1540"/>
      <c r="Q366" s="1541"/>
      <c r="R366" s="1672"/>
      <c r="S366" s="1541"/>
      <c r="AF366" s="1244"/>
      <c r="AJ366" s="1245"/>
      <c r="AK366" s="1246"/>
      <c r="AM366" s="1247"/>
    </row>
    <row r="367" spans="3:39" ht="27" customHeight="1" x14ac:dyDescent="0.25">
      <c r="C367" s="1666"/>
      <c r="D367" s="1120"/>
      <c r="G367" s="24"/>
      <c r="I367" s="1539"/>
      <c r="J367" s="1380"/>
      <c r="K367" s="1539"/>
      <c r="L367" s="1539"/>
      <c r="M367" s="1539"/>
      <c r="N367" s="1540"/>
      <c r="Q367" s="1541"/>
      <c r="R367" s="1672"/>
      <c r="S367" s="1541"/>
      <c r="AF367" s="1244"/>
      <c r="AJ367" s="1245"/>
      <c r="AK367" s="1246"/>
      <c r="AM367" s="1247"/>
    </row>
    <row r="368" spans="3:39" ht="27" customHeight="1" x14ac:dyDescent="0.25">
      <c r="C368" s="1666"/>
      <c r="D368" s="1120"/>
      <c r="G368" s="24"/>
      <c r="I368" s="1539"/>
      <c r="J368" s="1380"/>
      <c r="K368" s="1539">
        <f>27*5</f>
        <v>135</v>
      </c>
      <c r="L368" s="1539"/>
      <c r="M368" s="1539"/>
      <c r="N368" s="1540"/>
      <c r="Q368" s="1541"/>
      <c r="R368" s="1672"/>
      <c r="S368" s="1541"/>
      <c r="AF368" s="1244"/>
      <c r="AJ368" s="1245"/>
      <c r="AK368" s="1246"/>
      <c r="AM368" s="1247"/>
    </row>
    <row r="369" spans="3:39" ht="27" customHeight="1" x14ac:dyDescent="0.25">
      <c r="C369" s="1666"/>
      <c r="D369" s="1120"/>
      <c r="G369" s="24"/>
      <c r="I369" s="1539"/>
      <c r="J369" s="1380"/>
      <c r="K369" s="1539"/>
      <c r="L369" s="1539"/>
      <c r="M369" s="1539"/>
      <c r="N369" s="1540"/>
      <c r="Q369" s="1541"/>
      <c r="R369" s="1672"/>
      <c r="S369" s="1541"/>
      <c r="AF369" s="1244"/>
      <c r="AJ369" s="1245"/>
      <c r="AK369" s="1246"/>
      <c r="AM369" s="1247"/>
    </row>
    <row r="370" spans="3:39" ht="27" customHeight="1" x14ac:dyDescent="0.25">
      <c r="C370" s="1666"/>
      <c r="D370" s="1120"/>
      <c r="G370" s="24"/>
      <c r="I370" s="1539"/>
      <c r="J370" s="1380"/>
      <c r="K370" s="1539"/>
      <c r="L370" s="1539"/>
      <c r="M370" s="1539"/>
      <c r="N370" s="1540"/>
      <c r="Q370" s="1541"/>
      <c r="R370" s="1672"/>
      <c r="S370" s="1541"/>
      <c r="AF370" s="1244"/>
      <c r="AJ370" s="1245"/>
      <c r="AK370" s="1246"/>
      <c r="AM370" s="1247"/>
    </row>
    <row r="371" spans="3:39" ht="27" customHeight="1" x14ac:dyDescent="0.25">
      <c r="C371" s="1666"/>
      <c r="D371" s="1120"/>
      <c r="G371" s="24"/>
      <c r="I371" s="1539"/>
      <c r="J371" s="1380"/>
      <c r="K371" s="1539"/>
      <c r="L371" s="1539"/>
      <c r="M371" s="1539"/>
      <c r="N371" s="1540"/>
      <c r="Q371" s="1541"/>
      <c r="R371" s="1541"/>
      <c r="S371" s="1541"/>
      <c r="AF371" s="1244"/>
      <c r="AJ371" s="1245"/>
      <c r="AK371" s="1246"/>
      <c r="AM371" s="1247"/>
    </row>
    <row r="372" spans="3:39" ht="27" customHeight="1" x14ac:dyDescent="0.25">
      <c r="C372" s="1666"/>
      <c r="D372" s="1120"/>
      <c r="G372" s="24"/>
      <c r="I372" s="1539"/>
      <c r="J372" s="1380"/>
      <c r="K372" s="1539"/>
      <c r="L372" s="1539"/>
      <c r="M372" s="1539"/>
      <c r="N372" s="1540"/>
      <c r="Q372" s="1541"/>
      <c r="R372" s="1541"/>
      <c r="S372" s="1541"/>
      <c r="AF372" s="1244"/>
      <c r="AJ372" s="1245"/>
      <c r="AK372" s="1246"/>
      <c r="AM372" s="1247"/>
    </row>
    <row r="373" spans="3:39" ht="27" customHeight="1" x14ac:dyDescent="0.25">
      <c r="C373" s="1666"/>
      <c r="D373" s="1120"/>
      <c r="G373" s="24"/>
      <c r="I373" s="1539"/>
      <c r="J373" s="1380"/>
      <c r="K373" s="1539"/>
      <c r="L373" s="1539"/>
      <c r="M373" s="1539"/>
      <c r="N373" s="1540"/>
      <c r="Q373" s="1541"/>
      <c r="R373" s="1541"/>
      <c r="S373" s="1541"/>
      <c r="AF373" s="1244"/>
      <c r="AJ373" s="1245"/>
      <c r="AK373" s="1246"/>
      <c r="AM373" s="1247"/>
    </row>
    <row r="374" spans="3:39" ht="27" customHeight="1" x14ac:dyDescent="0.25">
      <c r="C374" s="1666"/>
      <c r="D374" s="1120"/>
      <c r="G374" s="24"/>
      <c r="I374" s="1539"/>
      <c r="J374" s="1380"/>
      <c r="K374" s="1539"/>
      <c r="L374" s="1539"/>
      <c r="M374" s="1539"/>
      <c r="N374" s="1540"/>
      <c r="Q374" s="1541"/>
      <c r="R374" s="1541"/>
      <c r="S374" s="1541"/>
      <c r="AF374" s="1244"/>
      <c r="AJ374" s="1245"/>
      <c r="AK374" s="1246"/>
      <c r="AM374" s="1247"/>
    </row>
    <row r="375" spans="3:39" ht="27" customHeight="1" x14ac:dyDescent="0.25">
      <c r="C375" s="1666"/>
      <c r="D375" s="1120"/>
      <c r="G375" s="24"/>
      <c r="I375" s="1539"/>
      <c r="J375" s="1380"/>
      <c r="K375" s="1539"/>
      <c r="L375" s="1539"/>
      <c r="M375" s="1539"/>
      <c r="N375" s="1540"/>
      <c r="Q375" s="1541"/>
      <c r="R375" s="1541"/>
      <c r="S375" s="1541"/>
      <c r="AF375" s="1244"/>
      <c r="AJ375" s="1245"/>
      <c r="AK375" s="1246"/>
      <c r="AM375" s="1247"/>
    </row>
    <row r="376" spans="3:39" ht="27" customHeight="1" x14ac:dyDescent="0.25">
      <c r="C376" s="1666"/>
      <c r="D376" s="1120"/>
      <c r="G376" s="24"/>
      <c r="I376" s="1539"/>
      <c r="J376" s="1380"/>
      <c r="K376" s="1539"/>
      <c r="L376" s="1539"/>
      <c r="M376" s="1539"/>
      <c r="N376" s="1540"/>
      <c r="Q376" s="1541"/>
      <c r="R376" s="1541"/>
      <c r="S376" s="1541"/>
      <c r="AF376" s="1244"/>
      <c r="AJ376" s="1245"/>
      <c r="AK376" s="1246"/>
      <c r="AM376" s="1247"/>
    </row>
    <row r="377" spans="3:39" ht="27" customHeight="1" x14ac:dyDescent="0.25">
      <c r="C377" s="1666"/>
      <c r="D377" s="1120"/>
      <c r="G377" s="24"/>
      <c r="H377" s="24"/>
      <c r="I377" s="24"/>
      <c r="J377" s="24"/>
      <c r="K377" s="1539"/>
      <c r="L377" s="1539"/>
      <c r="M377" s="1539"/>
      <c r="N377" s="1540"/>
      <c r="Q377" s="1541"/>
      <c r="R377" s="1541"/>
      <c r="S377" s="1541"/>
      <c r="AF377" s="1244"/>
      <c r="AJ377" s="1245"/>
      <c r="AK377" s="1246"/>
      <c r="AM377" s="1247"/>
    </row>
    <row r="378" spans="3:39" ht="66" customHeight="1" x14ac:dyDescent="0.25">
      <c r="C378" s="1120"/>
      <c r="D378" s="1120"/>
      <c r="G378" s="24"/>
      <c r="H378" s="24"/>
      <c r="I378" s="1663"/>
      <c r="J378" s="24"/>
      <c r="K378" s="1539"/>
      <c r="L378" s="1539"/>
      <c r="M378" s="1539"/>
      <c r="N378" s="1540"/>
      <c r="Q378" s="1541"/>
      <c r="R378" s="1541"/>
      <c r="S378" s="1541"/>
      <c r="AF378" s="1244"/>
      <c r="AJ378" s="1245"/>
      <c r="AK378" s="1246"/>
      <c r="AM378" s="1247"/>
    </row>
    <row r="379" spans="3:39" ht="27" customHeight="1" x14ac:dyDescent="0.25">
      <c r="I379" s="1376"/>
      <c r="J379" s="1539"/>
      <c r="K379" s="1539"/>
      <c r="L379" s="1539"/>
      <c r="M379" s="1539"/>
      <c r="N379" s="1540"/>
      <c r="Q379" s="1541"/>
      <c r="R379" s="1541"/>
      <c r="S379" s="1541"/>
      <c r="AF379" s="1244"/>
      <c r="AJ379" s="1245"/>
      <c r="AK379" s="1246"/>
      <c r="AM379" s="1247"/>
    </row>
    <row r="380" spans="3:39" ht="27" customHeight="1" x14ac:dyDescent="0.25">
      <c r="I380" s="1376"/>
      <c r="J380" s="1539"/>
      <c r="K380" s="1539"/>
      <c r="L380" s="1539"/>
      <c r="M380" s="1539"/>
      <c r="N380" s="1540"/>
      <c r="Q380" s="1541"/>
      <c r="R380" s="1541"/>
      <c r="S380" s="1541"/>
      <c r="AF380" s="1244"/>
      <c r="AJ380" s="1245"/>
      <c r="AK380" s="1246"/>
      <c r="AM380" s="1247"/>
    </row>
    <row r="381" spans="3:39" ht="27" customHeight="1" x14ac:dyDescent="0.25">
      <c r="I381" s="1376"/>
      <c r="J381" s="1539"/>
      <c r="K381" s="1539"/>
      <c r="L381" s="1539"/>
      <c r="M381" s="1539"/>
      <c r="N381" s="1540"/>
      <c r="Q381" s="1541"/>
      <c r="R381" s="1541"/>
      <c r="S381" s="1541"/>
      <c r="AF381" s="1244"/>
      <c r="AJ381" s="1245"/>
      <c r="AK381" s="1246"/>
      <c r="AM381" s="1247"/>
    </row>
    <row r="382" spans="3:39" ht="27" customHeight="1" x14ac:dyDescent="0.25">
      <c r="I382" s="1376"/>
      <c r="J382" s="1539"/>
      <c r="K382" s="1539"/>
      <c r="L382" s="1539"/>
      <c r="M382" s="1539"/>
      <c r="N382" s="1540"/>
      <c r="Q382" s="1541"/>
      <c r="R382" s="1541"/>
      <c r="S382" s="1541"/>
      <c r="AF382" s="1244"/>
      <c r="AJ382" s="1245"/>
      <c r="AK382" s="1246"/>
      <c r="AM382" s="1247"/>
    </row>
    <row r="383" spans="3:39" ht="27" customHeight="1" x14ac:dyDescent="0.25">
      <c r="I383" s="1236"/>
      <c r="L383" s="1307"/>
      <c r="M383" s="1307"/>
      <c r="AF383" s="1244"/>
      <c r="AJ383" s="1245"/>
      <c r="AK383" s="1246"/>
      <c r="AM383" s="1247"/>
    </row>
    <row r="384" spans="3:39" ht="27" customHeight="1" x14ac:dyDescent="0.25">
      <c r="I384" s="1236"/>
      <c r="L384" s="1307"/>
      <c r="M384" s="1307"/>
      <c r="AF384" s="1244"/>
      <c r="AJ384" s="1245"/>
      <c r="AK384" s="1246"/>
      <c r="AM384" s="1247"/>
    </row>
    <row r="385" spans="9:39" ht="27" customHeight="1" x14ac:dyDescent="0.25">
      <c r="I385" s="1236"/>
      <c r="L385" s="1307"/>
      <c r="M385" s="1307"/>
      <c r="AF385" s="1244"/>
      <c r="AJ385" s="1245"/>
      <c r="AK385" s="1246"/>
      <c r="AM385" s="1247"/>
    </row>
    <row r="386" spans="9:39" ht="27" customHeight="1" x14ac:dyDescent="0.25">
      <c r="I386" s="1236"/>
      <c r="L386" s="1307"/>
      <c r="M386" s="1307"/>
      <c r="AF386" s="1244"/>
      <c r="AJ386" s="1245"/>
      <c r="AK386" s="1246"/>
      <c r="AM386" s="1247"/>
    </row>
    <row r="387" spans="9:39" ht="27" customHeight="1" x14ac:dyDescent="0.25">
      <c r="I387" s="1236"/>
      <c r="L387" s="1307"/>
      <c r="M387" s="1307"/>
      <c r="AF387" s="1244"/>
      <c r="AJ387" s="1245"/>
      <c r="AK387" s="1246"/>
      <c r="AM387" s="1247"/>
    </row>
    <row r="388" spans="9:39" ht="27" customHeight="1" x14ac:dyDescent="0.25">
      <c r="I388" s="1236"/>
      <c r="L388" s="1307"/>
      <c r="M388" s="1307"/>
      <c r="AF388" s="1244"/>
      <c r="AJ388" s="1245"/>
      <c r="AK388" s="1246"/>
      <c r="AM388" s="1247"/>
    </row>
    <row r="389" spans="9:39" ht="27" customHeight="1" x14ac:dyDescent="0.25">
      <c r="I389" s="1236"/>
      <c r="L389" s="1307"/>
      <c r="M389" s="1307"/>
      <c r="AF389" s="1244"/>
      <c r="AJ389" s="1245"/>
      <c r="AK389" s="1246"/>
      <c r="AM389" s="1247"/>
    </row>
    <row r="390" spans="9:39" ht="27" customHeight="1" x14ac:dyDescent="0.25">
      <c r="I390" s="1236"/>
      <c r="L390" s="1307"/>
      <c r="M390" s="1307"/>
      <c r="AF390" s="1244"/>
      <c r="AJ390" s="1245"/>
      <c r="AK390" s="1246"/>
      <c r="AM390" s="1247"/>
    </row>
    <row r="391" spans="9:39" ht="27" customHeight="1" x14ac:dyDescent="0.25">
      <c r="I391" s="1236"/>
      <c r="L391" s="1307"/>
      <c r="M391" s="1307"/>
      <c r="AF391" s="1244"/>
      <c r="AJ391" s="1245"/>
      <c r="AK391" s="1246"/>
      <c r="AM391" s="1247"/>
    </row>
    <row r="392" spans="9:39" ht="27" customHeight="1" x14ac:dyDescent="0.25">
      <c r="I392" s="1236"/>
      <c r="L392" s="1307"/>
      <c r="M392" s="1307"/>
      <c r="AF392" s="1244"/>
      <c r="AJ392" s="1245"/>
      <c r="AK392" s="1246"/>
      <c r="AM392" s="1247"/>
    </row>
    <row r="393" spans="9:39" ht="27" customHeight="1" x14ac:dyDescent="0.25">
      <c r="I393" s="1236"/>
      <c r="L393" s="1307"/>
      <c r="M393" s="1307"/>
      <c r="AF393" s="1244"/>
      <c r="AJ393" s="1245"/>
      <c r="AK393" s="1246"/>
      <c r="AM393" s="1247"/>
    </row>
    <row r="394" spans="9:39" ht="27" customHeight="1" x14ac:dyDescent="0.25">
      <c r="I394" s="1236"/>
      <c r="L394" s="1307"/>
      <c r="M394" s="1307"/>
      <c r="AF394" s="1244"/>
      <c r="AJ394" s="1245"/>
      <c r="AK394" s="1246"/>
      <c r="AM394" s="1247"/>
    </row>
    <row r="395" spans="9:39" ht="27" customHeight="1" x14ac:dyDescent="0.25">
      <c r="I395" s="1236"/>
      <c r="L395" s="1307"/>
      <c r="M395" s="1307"/>
      <c r="AF395" s="1244"/>
      <c r="AJ395" s="1245"/>
      <c r="AK395" s="1246"/>
      <c r="AM395" s="1247"/>
    </row>
    <row r="396" spans="9:39" ht="27" customHeight="1" x14ac:dyDescent="0.25">
      <c r="I396" s="1236"/>
      <c r="L396" s="1307"/>
      <c r="M396" s="1307"/>
      <c r="AF396" s="1244"/>
      <c r="AJ396" s="1245"/>
      <c r="AK396" s="1246"/>
      <c r="AM396" s="1247"/>
    </row>
    <row r="397" spans="9:39" ht="27" customHeight="1" x14ac:dyDescent="0.25">
      <c r="I397" s="1236"/>
      <c r="L397" s="1307"/>
      <c r="M397" s="1307"/>
      <c r="AF397" s="1244"/>
      <c r="AJ397" s="1245"/>
      <c r="AK397" s="1246"/>
      <c r="AM397" s="1247"/>
    </row>
    <row r="398" spans="9:39" ht="27" customHeight="1" x14ac:dyDescent="0.25">
      <c r="I398" s="1236"/>
      <c r="L398" s="1307"/>
      <c r="M398" s="1307"/>
      <c r="AF398" s="1244"/>
      <c r="AJ398" s="1245"/>
      <c r="AK398" s="1246"/>
      <c r="AM398" s="1247"/>
    </row>
    <row r="399" spans="9:39" ht="27" customHeight="1" x14ac:dyDescent="0.25">
      <c r="I399" s="1236"/>
      <c r="L399" s="1307"/>
      <c r="M399" s="1307"/>
      <c r="AF399" s="1244"/>
      <c r="AJ399" s="1245"/>
      <c r="AK399" s="1246"/>
      <c r="AM399" s="1247"/>
    </row>
    <row r="400" spans="9:39" ht="27" customHeight="1" x14ac:dyDescent="0.25">
      <c r="I400" s="1236"/>
      <c r="L400" s="1307"/>
      <c r="M400" s="1307"/>
      <c r="AF400" s="1244"/>
      <c r="AJ400" s="1245"/>
      <c r="AK400" s="1246"/>
      <c r="AM400" s="1247"/>
    </row>
    <row r="401" spans="9:64" ht="27" customHeight="1" x14ac:dyDescent="0.25">
      <c r="I401" s="1236"/>
      <c r="L401" s="1307"/>
      <c r="M401" s="1307"/>
      <c r="AF401" s="1244"/>
      <c r="AJ401" s="1245"/>
      <c r="AK401" s="1246"/>
      <c r="AM401" s="1247"/>
    </row>
    <row r="402" spans="9:64" ht="27" customHeight="1" x14ac:dyDescent="0.25">
      <c r="I402" s="1236"/>
      <c r="L402" s="1307"/>
      <c r="M402" s="1307"/>
      <c r="AF402" s="1244"/>
      <c r="AJ402" s="1245"/>
      <c r="AK402" s="1246"/>
      <c r="AM402" s="1247"/>
    </row>
    <row r="403" spans="9:64" ht="27" customHeight="1" x14ac:dyDescent="0.25">
      <c r="I403" s="1236"/>
      <c r="L403" s="1307"/>
      <c r="M403" s="1307"/>
      <c r="AF403" s="1244"/>
      <c r="AJ403" s="1245"/>
      <c r="AK403" s="1246"/>
      <c r="AM403" s="1247"/>
    </row>
    <row r="404" spans="9:64" ht="27" customHeight="1" x14ac:dyDescent="0.25">
      <c r="I404" s="1236"/>
      <c r="L404" s="1307"/>
      <c r="M404" s="1307"/>
      <c r="AF404" s="1244"/>
      <c r="AJ404" s="1245"/>
      <c r="AK404" s="1246"/>
      <c r="AM404" s="1247"/>
    </row>
    <row r="405" spans="9:64" ht="27" customHeight="1" x14ac:dyDescent="0.25">
      <c r="I405" s="1236"/>
      <c r="L405" s="1307"/>
      <c r="M405" s="1307"/>
      <c r="AF405" s="1244"/>
      <c r="AJ405" s="1245"/>
      <c r="AK405" s="1246"/>
      <c r="AM405" s="1247"/>
    </row>
    <row r="406" spans="9:64" ht="27" customHeight="1" x14ac:dyDescent="0.25">
      <c r="I406" s="1236"/>
      <c r="L406" s="1307"/>
      <c r="M406" s="1307"/>
      <c r="AF406" s="1244"/>
      <c r="AJ406" s="1245"/>
      <c r="AK406" s="1246"/>
      <c r="AM406" s="1247"/>
    </row>
    <row r="407" spans="9:64" ht="27" customHeight="1" x14ac:dyDescent="0.25">
      <c r="I407" s="1236"/>
      <c r="L407" s="1307"/>
      <c r="M407" s="1307"/>
      <c r="AF407" s="1244"/>
      <c r="AJ407" s="1245"/>
      <c r="AK407" s="1246"/>
      <c r="AM407" s="1247"/>
    </row>
    <row r="408" spans="9:64" ht="27" customHeight="1" x14ac:dyDescent="0.25">
      <c r="I408" s="1236"/>
      <c r="L408" s="1307"/>
      <c r="M408" s="1307"/>
      <c r="AF408" s="1244"/>
      <c r="AJ408" s="1245"/>
      <c r="AK408" s="1246"/>
      <c r="AM408" s="1247"/>
    </row>
    <row r="409" spans="9:64" ht="27" customHeight="1" x14ac:dyDescent="0.25">
      <c r="I409" s="1236"/>
      <c r="L409" s="1307"/>
      <c r="M409" s="1307"/>
      <c r="AF409" s="1244"/>
      <c r="AJ409" s="1245"/>
      <c r="AK409" s="1246"/>
      <c r="AM409" s="1247"/>
    </row>
    <row r="410" spans="9:64" ht="27" customHeight="1" x14ac:dyDescent="0.25">
      <c r="I410" s="1236"/>
      <c r="L410" s="1307"/>
      <c r="M410" s="1307"/>
      <c r="AF410" s="1244"/>
      <c r="AJ410" s="1245"/>
      <c r="AK410" s="1246"/>
      <c r="AM410" s="1247"/>
    </row>
    <row r="411" spans="9:64" ht="27" customHeight="1" x14ac:dyDescent="0.25">
      <c r="I411" s="1236"/>
      <c r="L411" s="1307"/>
      <c r="M411" s="1307"/>
      <c r="AF411" s="1244"/>
      <c r="AJ411" s="1245"/>
      <c r="AK411" s="1246"/>
      <c r="AM411" s="1247"/>
    </row>
    <row r="412" spans="9:64" ht="27" customHeight="1" x14ac:dyDescent="0.25">
      <c r="I412" s="1236"/>
      <c r="L412" s="1307"/>
      <c r="M412" s="1307"/>
      <c r="AF412" s="1244"/>
      <c r="AJ412" s="1245"/>
      <c r="AK412" s="1246"/>
      <c r="AM412" s="1247"/>
      <c r="BL412" s="20">
        <f>12000</f>
        <v>12000</v>
      </c>
    </row>
    <row r="413" spans="9:64" ht="27" customHeight="1" x14ac:dyDescent="0.25">
      <c r="I413" s="1236"/>
      <c r="L413" s="1307"/>
      <c r="M413" s="1307"/>
      <c r="AF413" s="1244"/>
      <c r="AJ413" s="1245"/>
      <c r="AK413" s="1246"/>
      <c r="AM413" s="1247"/>
    </row>
    <row r="414" spans="9:64" ht="27" customHeight="1" x14ac:dyDescent="0.25">
      <c r="I414" s="1236"/>
      <c r="L414" s="1307"/>
      <c r="M414" s="1307"/>
      <c r="AF414" s="1244"/>
      <c r="AJ414" s="1245"/>
      <c r="AK414" s="1246"/>
      <c r="AM414" s="1247"/>
    </row>
    <row r="415" spans="9:64" ht="27" customHeight="1" x14ac:dyDescent="0.25">
      <c r="I415" s="1236"/>
      <c r="L415" s="1307"/>
      <c r="M415" s="1307"/>
      <c r="AF415" s="1244"/>
      <c r="AJ415" s="1245"/>
      <c r="AK415" s="1246"/>
      <c r="AM415" s="1247"/>
    </row>
    <row r="416" spans="9:64" ht="27" customHeight="1" x14ac:dyDescent="0.25">
      <c r="I416" s="1236"/>
      <c r="L416" s="1307"/>
      <c r="M416" s="1307"/>
      <c r="AF416" s="1244"/>
      <c r="AJ416" s="1245"/>
      <c r="AK416" s="1246"/>
      <c r="AM416" s="1247"/>
    </row>
    <row r="417" spans="9:39" ht="27" customHeight="1" x14ac:dyDescent="0.25">
      <c r="I417" s="1236"/>
      <c r="L417" s="1307"/>
      <c r="M417" s="1307"/>
      <c r="AF417" s="1244"/>
      <c r="AJ417" s="1245"/>
      <c r="AK417" s="1246"/>
      <c r="AM417" s="1247"/>
    </row>
    <row r="418" spans="9:39" ht="27" customHeight="1" x14ac:dyDescent="0.25">
      <c r="I418" s="1236"/>
      <c r="L418" s="1307"/>
      <c r="M418" s="1307"/>
      <c r="AF418" s="1244"/>
      <c r="AJ418" s="1245"/>
      <c r="AK418" s="1246"/>
      <c r="AM418" s="1247"/>
    </row>
    <row r="419" spans="9:39" ht="27" customHeight="1" x14ac:dyDescent="0.25">
      <c r="I419" s="1236"/>
      <c r="L419" s="1307"/>
      <c r="M419" s="1307"/>
      <c r="AF419" s="1244"/>
      <c r="AJ419" s="1245"/>
      <c r="AK419" s="1246"/>
      <c r="AM419" s="1247"/>
    </row>
    <row r="420" spans="9:39" ht="27" customHeight="1" x14ac:dyDescent="0.25">
      <c r="I420" s="1236"/>
      <c r="L420" s="1307"/>
      <c r="M420" s="1307"/>
      <c r="AF420" s="1244"/>
      <c r="AJ420" s="1245"/>
      <c r="AK420" s="1246"/>
      <c r="AM420" s="1247"/>
    </row>
    <row r="421" spans="9:39" ht="27" customHeight="1" x14ac:dyDescent="0.25">
      <c r="I421" s="1236"/>
      <c r="L421" s="1307"/>
      <c r="M421" s="1307"/>
      <c r="AF421" s="1244"/>
      <c r="AJ421" s="1245"/>
      <c r="AK421" s="1246"/>
      <c r="AM421" s="1247"/>
    </row>
    <row r="422" spans="9:39" ht="27" customHeight="1" x14ac:dyDescent="0.25">
      <c r="I422" s="1236"/>
      <c r="L422" s="1307"/>
      <c r="M422" s="1307"/>
      <c r="AF422" s="1244"/>
      <c r="AJ422" s="1245"/>
      <c r="AK422" s="1246"/>
      <c r="AM422" s="1247"/>
    </row>
    <row r="423" spans="9:39" ht="27" customHeight="1" x14ac:dyDescent="0.25">
      <c r="I423" s="1236"/>
      <c r="L423" s="1307"/>
      <c r="M423" s="1307"/>
      <c r="AF423" s="1244"/>
      <c r="AJ423" s="1245"/>
      <c r="AK423" s="1246"/>
      <c r="AM423" s="1247"/>
    </row>
    <row r="424" spans="9:39" ht="27" customHeight="1" x14ac:dyDescent="0.25">
      <c r="I424" s="1236"/>
      <c r="L424" s="1307"/>
      <c r="M424" s="1307"/>
      <c r="AF424" s="1244"/>
      <c r="AJ424" s="1245"/>
      <c r="AK424" s="1246"/>
      <c r="AM424" s="1247"/>
    </row>
    <row r="425" spans="9:39" ht="27" customHeight="1" x14ac:dyDescent="0.25">
      <c r="I425" s="1236"/>
      <c r="L425" s="1307"/>
      <c r="M425" s="1307"/>
      <c r="AF425" s="1244"/>
      <c r="AJ425" s="1245"/>
      <c r="AK425" s="1246"/>
      <c r="AM425" s="1247"/>
    </row>
    <row r="426" spans="9:39" ht="27" customHeight="1" x14ac:dyDescent="0.25">
      <c r="I426" s="1236"/>
      <c r="L426" s="1307"/>
      <c r="M426" s="1307"/>
      <c r="AF426" s="1244"/>
      <c r="AJ426" s="1245"/>
      <c r="AK426" s="1246"/>
      <c r="AM426" s="1247"/>
    </row>
    <row r="427" spans="9:39" ht="27" customHeight="1" x14ac:dyDescent="0.25">
      <c r="I427" s="1236"/>
      <c r="L427" s="1307"/>
      <c r="M427" s="1307"/>
      <c r="AF427" s="1244"/>
      <c r="AJ427" s="1245"/>
      <c r="AK427" s="1246"/>
      <c r="AM427" s="1247"/>
    </row>
    <row r="428" spans="9:39" ht="27" customHeight="1" x14ac:dyDescent="0.25">
      <c r="I428" s="1236"/>
      <c r="L428" s="1307"/>
      <c r="M428" s="1307"/>
      <c r="AF428" s="1244"/>
      <c r="AJ428" s="1245"/>
      <c r="AK428" s="1246"/>
      <c r="AM428" s="1247"/>
    </row>
    <row r="429" spans="9:39" ht="27" customHeight="1" x14ac:dyDescent="0.25">
      <c r="I429" s="1236"/>
      <c r="L429" s="1307"/>
      <c r="M429" s="1307"/>
      <c r="AF429" s="1244"/>
      <c r="AJ429" s="1245"/>
      <c r="AK429" s="1246"/>
      <c r="AM429" s="1247"/>
    </row>
    <row r="430" spans="9:39" ht="27" customHeight="1" x14ac:dyDescent="0.25">
      <c r="I430" s="1236"/>
      <c r="L430" s="1307"/>
      <c r="M430" s="1307"/>
      <c r="AF430" s="1244"/>
      <c r="AJ430" s="1245"/>
      <c r="AK430" s="1246"/>
      <c r="AM430" s="1247"/>
    </row>
    <row r="431" spans="9:39" ht="27" customHeight="1" x14ac:dyDescent="0.25">
      <c r="I431" s="1236"/>
      <c r="L431" s="1307"/>
      <c r="M431" s="1307"/>
      <c r="AF431" s="1244"/>
      <c r="AJ431" s="1245"/>
      <c r="AK431" s="1246"/>
      <c r="AM431" s="1247"/>
    </row>
    <row r="432" spans="9:39" ht="27" customHeight="1" x14ac:dyDescent="0.25">
      <c r="I432" s="1236"/>
      <c r="L432" s="1307"/>
      <c r="M432" s="1307"/>
      <c r="AF432" s="1244"/>
      <c r="AJ432" s="1245"/>
      <c r="AK432" s="1246"/>
      <c r="AM432" s="1247"/>
    </row>
    <row r="433" spans="9:39" ht="27" customHeight="1" x14ac:dyDescent="0.25">
      <c r="I433" s="1236"/>
      <c r="L433" s="1307"/>
      <c r="M433" s="1307"/>
      <c r="AF433" s="1244"/>
      <c r="AJ433" s="1245"/>
      <c r="AK433" s="1246"/>
      <c r="AM433" s="1247"/>
    </row>
    <row r="434" spans="9:39" ht="27" customHeight="1" x14ac:dyDescent="0.25">
      <c r="I434" s="1236"/>
      <c r="L434" s="1307"/>
      <c r="M434" s="1307"/>
      <c r="AF434" s="1244"/>
      <c r="AJ434" s="1245"/>
      <c r="AK434" s="1246"/>
      <c r="AM434" s="1247"/>
    </row>
    <row r="435" spans="9:39" ht="27" customHeight="1" x14ac:dyDescent="0.25">
      <c r="I435" s="1236"/>
      <c r="L435" s="1307"/>
      <c r="M435" s="1307"/>
      <c r="AF435" s="1244"/>
      <c r="AJ435" s="1245"/>
      <c r="AK435" s="1246"/>
      <c r="AM435" s="1247"/>
    </row>
    <row r="436" spans="9:39" ht="27" customHeight="1" x14ac:dyDescent="0.25">
      <c r="I436" s="1236"/>
      <c r="L436" s="1307"/>
      <c r="M436" s="1307"/>
      <c r="AF436" s="1244"/>
      <c r="AJ436" s="1245"/>
      <c r="AK436" s="1246"/>
      <c r="AM436" s="1247"/>
    </row>
    <row r="437" spans="9:39" ht="27" customHeight="1" x14ac:dyDescent="0.25">
      <c r="I437" s="1236"/>
      <c r="L437" s="1307"/>
      <c r="M437" s="1307"/>
      <c r="AF437" s="1244"/>
      <c r="AJ437" s="1245"/>
      <c r="AK437" s="1246"/>
      <c r="AM437" s="1247"/>
    </row>
    <row r="438" spans="9:39" ht="27" customHeight="1" x14ac:dyDescent="0.25">
      <c r="I438" s="1236"/>
      <c r="L438" s="1307"/>
      <c r="M438" s="1307"/>
      <c r="AF438" s="1244"/>
      <c r="AJ438" s="1245"/>
      <c r="AK438" s="1246"/>
      <c r="AM438" s="1247"/>
    </row>
    <row r="439" spans="9:39" ht="27" customHeight="1" x14ac:dyDescent="0.25">
      <c r="I439" s="1236"/>
      <c r="L439" s="1307"/>
      <c r="M439" s="1307"/>
      <c r="AF439" s="1244"/>
      <c r="AJ439" s="1245"/>
      <c r="AK439" s="1246"/>
      <c r="AM439" s="1247"/>
    </row>
    <row r="440" spans="9:39" ht="27" customHeight="1" x14ac:dyDescent="0.25">
      <c r="I440" s="1236"/>
      <c r="L440" s="1307"/>
      <c r="M440" s="1307"/>
      <c r="AF440" s="1244"/>
      <c r="AJ440" s="1245"/>
      <c r="AK440" s="1246"/>
      <c r="AM440" s="1247"/>
    </row>
    <row r="441" spans="9:39" ht="27" customHeight="1" x14ac:dyDescent="0.25">
      <c r="I441" s="1236"/>
      <c r="L441" s="1307"/>
      <c r="M441" s="1307"/>
      <c r="AF441" s="1244"/>
      <c r="AJ441" s="1245"/>
      <c r="AK441" s="1246"/>
      <c r="AM441" s="1247"/>
    </row>
    <row r="442" spans="9:39" ht="27" customHeight="1" x14ac:dyDescent="0.25">
      <c r="I442" s="1236"/>
      <c r="L442" s="1307"/>
      <c r="M442" s="1307"/>
      <c r="AF442" s="1244"/>
      <c r="AJ442" s="1245"/>
      <c r="AK442" s="1246"/>
      <c r="AM442" s="1247"/>
    </row>
    <row r="443" spans="9:39" ht="27" customHeight="1" x14ac:dyDescent="0.25">
      <c r="I443" s="1236"/>
      <c r="L443" s="1307"/>
      <c r="M443" s="1307"/>
      <c r="AF443" s="1244"/>
      <c r="AJ443" s="1245"/>
      <c r="AK443" s="1246"/>
      <c r="AM443" s="1247"/>
    </row>
    <row r="444" spans="9:39" ht="27" customHeight="1" x14ac:dyDescent="0.25">
      <c r="I444" s="1236"/>
      <c r="L444" s="1307"/>
      <c r="M444" s="1307"/>
      <c r="AF444" s="1244"/>
      <c r="AJ444" s="1245"/>
      <c r="AK444" s="1246"/>
      <c r="AM444" s="1247"/>
    </row>
    <row r="445" spans="9:39" ht="27" customHeight="1" x14ac:dyDescent="0.25">
      <c r="I445" s="1236"/>
      <c r="L445" s="1307"/>
      <c r="M445" s="1307"/>
      <c r="AF445" s="1244"/>
      <c r="AJ445" s="1245"/>
      <c r="AK445" s="1246"/>
      <c r="AM445" s="1247"/>
    </row>
    <row r="446" spans="9:39" ht="27" customHeight="1" x14ac:dyDescent="0.25">
      <c r="I446" s="1236"/>
      <c r="L446" s="1307"/>
      <c r="M446" s="1307"/>
      <c r="AF446" s="1244"/>
      <c r="AJ446" s="1245"/>
      <c r="AK446" s="1246"/>
      <c r="AM446" s="1247"/>
    </row>
    <row r="447" spans="9:39" ht="27" customHeight="1" x14ac:dyDescent="0.25">
      <c r="I447" s="1236"/>
      <c r="L447" s="1307"/>
      <c r="M447" s="1307"/>
      <c r="AF447" s="1244"/>
      <c r="AJ447" s="1245"/>
      <c r="AK447" s="1246"/>
      <c r="AM447" s="1247"/>
    </row>
    <row r="448" spans="9:39" ht="27" customHeight="1" x14ac:dyDescent="0.25">
      <c r="I448" s="1236"/>
      <c r="L448" s="1307"/>
      <c r="M448" s="1307"/>
      <c r="AF448" s="1244"/>
      <c r="AJ448" s="1245"/>
      <c r="AK448" s="1246"/>
      <c r="AM448" s="1247"/>
    </row>
    <row r="449" spans="9:39" ht="27" customHeight="1" x14ac:dyDescent="0.25">
      <c r="I449" s="1236"/>
      <c r="L449" s="1307"/>
      <c r="M449" s="1307"/>
      <c r="AF449" s="1244"/>
      <c r="AJ449" s="1245"/>
      <c r="AK449" s="1246"/>
      <c r="AM449" s="1247"/>
    </row>
    <row r="450" spans="9:39" ht="27" customHeight="1" x14ac:dyDescent="0.25">
      <c r="I450" s="1236"/>
      <c r="L450" s="1307"/>
      <c r="M450" s="1307"/>
      <c r="AF450" s="1244"/>
      <c r="AJ450" s="1245"/>
      <c r="AK450" s="1246"/>
      <c r="AM450" s="1247"/>
    </row>
    <row r="451" spans="9:39" ht="27" customHeight="1" x14ac:dyDescent="0.25">
      <c r="I451" s="1236"/>
      <c r="L451" s="1307"/>
      <c r="M451" s="1307"/>
      <c r="AF451" s="1244"/>
      <c r="AJ451" s="1245"/>
      <c r="AK451" s="1246"/>
      <c r="AM451" s="1247"/>
    </row>
    <row r="452" spans="9:39" ht="27" customHeight="1" x14ac:dyDescent="0.25">
      <c r="I452" s="1236"/>
      <c r="L452" s="1307"/>
      <c r="M452" s="1307"/>
      <c r="AF452" s="1244"/>
      <c r="AJ452" s="1245"/>
      <c r="AK452" s="1246"/>
      <c r="AM452" s="1247"/>
    </row>
    <row r="453" spans="9:39" ht="27" customHeight="1" x14ac:dyDescent="0.25">
      <c r="I453" s="1236"/>
      <c r="L453" s="1307"/>
      <c r="M453" s="1307"/>
      <c r="AF453" s="1244"/>
      <c r="AJ453" s="1245"/>
      <c r="AK453" s="1246"/>
      <c r="AM453" s="1247"/>
    </row>
    <row r="454" spans="9:39" ht="27" customHeight="1" x14ac:dyDescent="0.25">
      <c r="I454" s="1236"/>
      <c r="L454" s="1307"/>
      <c r="M454" s="1307"/>
      <c r="AF454" s="1244"/>
      <c r="AJ454" s="1245"/>
      <c r="AK454" s="1246"/>
      <c r="AM454" s="1247"/>
    </row>
    <row r="455" spans="9:39" ht="27" customHeight="1" x14ac:dyDescent="0.25">
      <c r="I455" s="1236"/>
      <c r="L455" s="1307"/>
      <c r="M455" s="1307"/>
      <c r="AF455" s="1244"/>
      <c r="AJ455" s="1245"/>
      <c r="AK455" s="1246"/>
      <c r="AM455" s="1247"/>
    </row>
    <row r="456" spans="9:39" ht="27" customHeight="1" x14ac:dyDescent="0.25">
      <c r="I456" s="1236"/>
      <c r="L456" s="1307"/>
      <c r="M456" s="1307"/>
      <c r="AF456" s="1244"/>
      <c r="AJ456" s="1245"/>
      <c r="AK456" s="1246"/>
      <c r="AM456" s="1247"/>
    </row>
    <row r="457" spans="9:39" ht="27" customHeight="1" x14ac:dyDescent="0.25">
      <c r="I457" s="1236"/>
      <c r="L457" s="1307"/>
      <c r="M457" s="1307"/>
      <c r="AF457" s="1244"/>
      <c r="AJ457" s="1245"/>
      <c r="AK457" s="1246"/>
      <c r="AM457" s="1247"/>
    </row>
    <row r="458" spans="9:39" ht="27" customHeight="1" x14ac:dyDescent="0.25">
      <c r="I458" s="1236"/>
      <c r="L458" s="1307"/>
      <c r="M458" s="1307"/>
      <c r="AF458" s="1244"/>
      <c r="AJ458" s="1245"/>
      <c r="AK458" s="1246"/>
      <c r="AM458" s="1247"/>
    </row>
    <row r="459" spans="9:39" ht="27" customHeight="1" x14ac:dyDescent="0.25">
      <c r="I459" s="1236"/>
      <c r="L459" s="1307"/>
      <c r="M459" s="1307"/>
      <c r="AF459" s="1244"/>
      <c r="AJ459" s="1245"/>
      <c r="AK459" s="1246"/>
      <c r="AM459" s="1247"/>
    </row>
    <row r="460" spans="9:39" ht="27" customHeight="1" x14ac:dyDescent="0.25">
      <c r="I460" s="1236"/>
      <c r="L460" s="1307"/>
      <c r="M460" s="1307"/>
      <c r="AF460" s="1244"/>
      <c r="AJ460" s="1245"/>
      <c r="AK460" s="1246"/>
      <c r="AM460" s="1247"/>
    </row>
    <row r="461" spans="9:39" ht="27" customHeight="1" x14ac:dyDescent="0.25">
      <c r="I461" s="1236"/>
      <c r="L461" s="1307"/>
      <c r="M461" s="1307"/>
      <c r="AF461" s="1244"/>
      <c r="AJ461" s="1245"/>
      <c r="AK461" s="1246"/>
      <c r="AM461" s="1247"/>
    </row>
    <row r="462" spans="9:39" ht="27" customHeight="1" x14ac:dyDescent="0.25">
      <c r="I462" s="1236"/>
      <c r="L462" s="1307"/>
      <c r="M462" s="1307"/>
      <c r="AF462" s="1244"/>
      <c r="AJ462" s="1245"/>
      <c r="AK462" s="1246"/>
      <c r="AM462" s="1247"/>
    </row>
    <row r="463" spans="9:39" ht="27" customHeight="1" x14ac:dyDescent="0.25">
      <c r="I463" s="1236"/>
      <c r="L463" s="1307"/>
      <c r="M463" s="1307"/>
      <c r="AF463" s="1244"/>
      <c r="AJ463" s="1245"/>
      <c r="AK463" s="1246"/>
      <c r="AM463" s="1247"/>
    </row>
    <row r="464" spans="9:39" ht="27" customHeight="1" x14ac:dyDescent="0.25">
      <c r="I464" s="1236"/>
      <c r="L464" s="1307"/>
      <c r="M464" s="1307"/>
      <c r="AF464" s="1244"/>
      <c r="AJ464" s="1245"/>
      <c r="AK464" s="1246"/>
      <c r="AM464" s="1247"/>
    </row>
    <row r="465" spans="9:39" ht="27" customHeight="1" x14ac:dyDescent="0.25">
      <c r="I465" s="1236"/>
      <c r="L465" s="1307"/>
      <c r="M465" s="1307"/>
      <c r="AF465" s="1244"/>
      <c r="AJ465" s="1245"/>
      <c r="AK465" s="1246"/>
      <c r="AM465" s="1247"/>
    </row>
    <row r="466" spans="9:39" ht="27" customHeight="1" x14ac:dyDescent="0.25">
      <c r="I466" s="1236"/>
      <c r="L466" s="1307"/>
      <c r="M466" s="1307"/>
      <c r="AF466" s="1244"/>
      <c r="AJ466" s="1245"/>
      <c r="AK466" s="1246"/>
      <c r="AM466" s="1247"/>
    </row>
    <row r="467" spans="9:39" ht="27" customHeight="1" x14ac:dyDescent="0.25">
      <c r="I467" s="1236"/>
      <c r="L467" s="1307"/>
      <c r="M467" s="1307"/>
      <c r="AF467" s="1244"/>
      <c r="AJ467" s="1245"/>
      <c r="AK467" s="1246"/>
      <c r="AM467" s="1247"/>
    </row>
    <row r="468" spans="9:39" ht="27" customHeight="1" x14ac:dyDescent="0.25">
      <c r="I468" s="1236"/>
      <c r="L468" s="1307"/>
      <c r="M468" s="1307"/>
      <c r="AF468" s="1244"/>
      <c r="AJ468" s="1245"/>
      <c r="AK468" s="1246"/>
      <c r="AM468" s="1247"/>
    </row>
    <row r="469" spans="9:39" ht="27" customHeight="1" x14ac:dyDescent="0.25">
      <c r="I469" s="1236"/>
      <c r="L469" s="1307"/>
      <c r="M469" s="1307"/>
      <c r="AF469" s="1244"/>
      <c r="AJ469" s="1245"/>
      <c r="AK469" s="1246"/>
      <c r="AM469" s="1247"/>
    </row>
    <row r="470" spans="9:39" ht="27" customHeight="1" x14ac:dyDescent="0.25">
      <c r="I470" s="1236"/>
      <c r="L470" s="1307"/>
      <c r="M470" s="1307"/>
      <c r="AF470" s="1244"/>
      <c r="AJ470" s="1245"/>
      <c r="AK470" s="1246"/>
      <c r="AM470" s="1247"/>
    </row>
    <row r="471" spans="9:39" ht="27" customHeight="1" x14ac:dyDescent="0.25">
      <c r="I471" s="1236"/>
      <c r="L471" s="1307"/>
      <c r="M471" s="1307"/>
      <c r="AF471" s="1244"/>
      <c r="AJ471" s="1245"/>
      <c r="AK471" s="1246"/>
      <c r="AM471" s="1247"/>
    </row>
    <row r="472" spans="9:39" ht="27" customHeight="1" x14ac:dyDescent="0.25">
      <c r="I472" s="1236"/>
      <c r="L472" s="1307"/>
      <c r="M472" s="1307"/>
      <c r="AF472" s="1244"/>
      <c r="AJ472" s="1245"/>
      <c r="AK472" s="1246"/>
      <c r="AM472" s="1247"/>
    </row>
    <row r="473" spans="9:39" ht="27" customHeight="1" x14ac:dyDescent="0.25">
      <c r="I473" s="1236"/>
      <c r="L473" s="1307"/>
      <c r="M473" s="1307"/>
      <c r="AF473" s="1244"/>
      <c r="AJ473" s="1245"/>
      <c r="AK473" s="1246"/>
      <c r="AM473" s="1247"/>
    </row>
    <row r="474" spans="9:39" ht="27" customHeight="1" x14ac:dyDescent="0.25">
      <c r="I474" s="1236"/>
      <c r="L474" s="1307"/>
      <c r="M474" s="1307"/>
      <c r="AF474" s="1244"/>
      <c r="AJ474" s="1245"/>
      <c r="AK474" s="1246"/>
      <c r="AM474" s="1247"/>
    </row>
    <row r="475" spans="9:39" ht="27" customHeight="1" x14ac:dyDescent="0.25">
      <c r="I475" s="1236"/>
      <c r="L475" s="1307"/>
      <c r="M475" s="1307"/>
      <c r="AF475" s="1244"/>
      <c r="AJ475" s="1245"/>
      <c r="AK475" s="1246"/>
      <c r="AM475" s="1247"/>
    </row>
    <row r="476" spans="9:39" ht="27" customHeight="1" x14ac:dyDescent="0.25">
      <c r="I476" s="1236"/>
      <c r="L476" s="1307"/>
      <c r="M476" s="1307"/>
      <c r="AF476" s="1244"/>
      <c r="AJ476" s="1245"/>
      <c r="AK476" s="1246"/>
      <c r="AM476" s="1247"/>
    </row>
    <row r="477" spans="9:39" ht="27" customHeight="1" x14ac:dyDescent="0.25">
      <c r="I477" s="1236"/>
      <c r="L477" s="1307"/>
      <c r="M477" s="1307"/>
      <c r="AF477" s="1244"/>
      <c r="AJ477" s="1245"/>
      <c r="AK477" s="1246"/>
      <c r="AM477" s="1247"/>
    </row>
    <row r="478" spans="9:39" ht="27" customHeight="1" x14ac:dyDescent="0.25">
      <c r="I478" s="1236"/>
      <c r="L478" s="1307"/>
      <c r="M478" s="1307"/>
      <c r="AF478" s="1244"/>
      <c r="AJ478" s="1245"/>
      <c r="AK478" s="1246"/>
      <c r="AM478" s="1247"/>
    </row>
    <row r="479" spans="9:39" ht="27" customHeight="1" x14ac:dyDescent="0.25">
      <c r="I479" s="1236"/>
      <c r="L479" s="1307"/>
      <c r="M479" s="1307"/>
      <c r="AF479" s="1244"/>
      <c r="AJ479" s="1245"/>
      <c r="AK479" s="1246"/>
      <c r="AM479" s="1247"/>
    </row>
    <row r="480" spans="9:39" ht="27" customHeight="1" x14ac:dyDescent="0.25">
      <c r="I480" s="1236"/>
      <c r="L480" s="1307"/>
      <c r="M480" s="1307"/>
      <c r="AF480" s="1244"/>
      <c r="AJ480" s="1245"/>
      <c r="AK480" s="1246"/>
      <c r="AM480" s="1247"/>
    </row>
    <row r="481" spans="9:39" ht="27" customHeight="1" x14ac:dyDescent="0.25">
      <c r="I481" s="1236"/>
      <c r="L481" s="1307"/>
      <c r="M481" s="1307"/>
      <c r="AF481" s="1244"/>
      <c r="AJ481" s="1245"/>
      <c r="AK481" s="1246"/>
      <c r="AM481" s="1247"/>
    </row>
    <row r="482" spans="9:39" ht="27" customHeight="1" x14ac:dyDescent="0.25">
      <c r="I482" s="1236"/>
      <c r="L482" s="1307"/>
      <c r="M482" s="1307"/>
      <c r="AF482" s="1244"/>
      <c r="AJ482" s="1245"/>
      <c r="AK482" s="1246"/>
      <c r="AM482" s="1247"/>
    </row>
    <row r="483" spans="9:39" ht="27" customHeight="1" x14ac:dyDescent="0.25">
      <c r="I483" s="1236"/>
      <c r="L483" s="1307"/>
      <c r="M483" s="1307"/>
      <c r="AF483" s="1244"/>
      <c r="AJ483" s="1245"/>
      <c r="AK483" s="1246"/>
      <c r="AM483" s="1247"/>
    </row>
    <row r="484" spans="9:39" ht="27" customHeight="1" x14ac:dyDescent="0.25">
      <c r="I484" s="1236"/>
      <c r="L484" s="1307"/>
      <c r="M484" s="1307"/>
      <c r="AF484" s="1244"/>
      <c r="AJ484" s="1245"/>
      <c r="AK484" s="1246"/>
      <c r="AM484" s="1247"/>
    </row>
    <row r="485" spans="9:39" ht="27" customHeight="1" x14ac:dyDescent="0.25">
      <c r="I485" s="1236"/>
      <c r="L485" s="1307"/>
      <c r="M485" s="1307"/>
      <c r="AF485" s="1244"/>
      <c r="AJ485" s="1245"/>
      <c r="AK485" s="1246"/>
      <c r="AM485" s="1247"/>
    </row>
    <row r="486" spans="9:39" ht="27" customHeight="1" x14ac:dyDescent="0.25">
      <c r="I486" s="1236"/>
      <c r="L486" s="1307"/>
      <c r="M486" s="1307"/>
      <c r="AF486" s="1244"/>
      <c r="AJ486" s="1245"/>
      <c r="AK486" s="1246"/>
      <c r="AM486" s="1247"/>
    </row>
    <row r="487" spans="9:39" ht="27" customHeight="1" x14ac:dyDescent="0.25">
      <c r="I487" s="1236"/>
      <c r="L487" s="1307"/>
      <c r="M487" s="1307"/>
      <c r="AF487" s="1244"/>
      <c r="AJ487" s="1245"/>
      <c r="AK487" s="1246"/>
      <c r="AM487" s="1247"/>
    </row>
    <row r="488" spans="9:39" ht="27" customHeight="1" x14ac:dyDescent="0.25">
      <c r="I488" s="1236"/>
      <c r="L488" s="1307"/>
      <c r="M488" s="1307"/>
      <c r="AF488" s="1244"/>
      <c r="AJ488" s="1245"/>
      <c r="AK488" s="1246"/>
      <c r="AM488" s="1247"/>
    </row>
    <row r="489" spans="9:39" ht="27" customHeight="1" x14ac:dyDescent="0.25">
      <c r="I489" s="1236"/>
      <c r="L489" s="1307"/>
      <c r="M489" s="1307"/>
      <c r="AF489" s="1244"/>
      <c r="AJ489" s="1245"/>
      <c r="AK489" s="1246"/>
      <c r="AM489" s="1247"/>
    </row>
    <row r="490" spans="9:39" ht="27" customHeight="1" x14ac:dyDescent="0.25">
      <c r="I490" s="1236"/>
      <c r="L490" s="1307"/>
      <c r="M490" s="1307"/>
      <c r="AF490" s="1244"/>
      <c r="AJ490" s="1245"/>
      <c r="AK490" s="1246"/>
      <c r="AM490" s="1247"/>
    </row>
    <row r="491" spans="9:39" ht="27" customHeight="1" x14ac:dyDescent="0.25">
      <c r="I491" s="1236"/>
      <c r="L491" s="1307"/>
      <c r="M491" s="1307"/>
      <c r="AF491" s="1244"/>
      <c r="AJ491" s="1245"/>
      <c r="AK491" s="1246"/>
      <c r="AM491" s="1247"/>
    </row>
    <row r="492" spans="9:39" ht="27" customHeight="1" x14ac:dyDescent="0.25">
      <c r="I492" s="1236"/>
      <c r="L492" s="1307"/>
      <c r="M492" s="1307"/>
      <c r="AF492" s="1244"/>
      <c r="AJ492" s="1245"/>
      <c r="AK492" s="1246"/>
      <c r="AM492" s="1247"/>
    </row>
    <row r="493" spans="9:39" ht="27" customHeight="1" x14ac:dyDescent="0.25">
      <c r="I493" s="1236"/>
      <c r="L493" s="1307"/>
      <c r="M493" s="1307"/>
      <c r="AF493" s="1244"/>
      <c r="AJ493" s="1245"/>
      <c r="AK493" s="1246"/>
      <c r="AM493" s="1247"/>
    </row>
    <row r="494" spans="9:39" ht="27" customHeight="1" x14ac:dyDescent="0.25">
      <c r="I494" s="1236"/>
      <c r="L494" s="1307"/>
      <c r="M494" s="1307"/>
      <c r="AF494" s="1244"/>
      <c r="AJ494" s="1245"/>
      <c r="AK494" s="1246"/>
      <c r="AM494" s="1247"/>
    </row>
    <row r="495" spans="9:39" ht="27" customHeight="1" x14ac:dyDescent="0.25">
      <c r="I495" s="1236"/>
      <c r="L495" s="1307"/>
      <c r="M495" s="1307"/>
      <c r="AF495" s="1244"/>
      <c r="AJ495" s="1245"/>
      <c r="AK495" s="1246"/>
      <c r="AM495" s="1247"/>
    </row>
    <row r="496" spans="9:39" ht="27" customHeight="1" x14ac:dyDescent="0.25">
      <c r="I496" s="1236"/>
      <c r="L496" s="1307"/>
      <c r="M496" s="1307"/>
      <c r="AF496" s="1244"/>
      <c r="AJ496" s="1245"/>
      <c r="AK496" s="1246"/>
      <c r="AM496" s="1247"/>
    </row>
    <row r="497" spans="9:39" ht="27" customHeight="1" x14ac:dyDescent="0.25">
      <c r="I497" s="1236"/>
      <c r="L497" s="1307"/>
      <c r="M497" s="1307"/>
      <c r="AF497" s="1244"/>
      <c r="AJ497" s="1245"/>
      <c r="AK497" s="1246"/>
      <c r="AM497" s="1247"/>
    </row>
    <row r="498" spans="9:39" ht="27" customHeight="1" x14ac:dyDescent="0.25">
      <c r="I498" s="1236"/>
      <c r="L498" s="1307"/>
      <c r="M498" s="1307"/>
      <c r="AF498" s="1244"/>
      <c r="AJ498" s="1245"/>
      <c r="AK498" s="1246"/>
      <c r="AM498" s="1247"/>
    </row>
    <row r="499" spans="9:39" ht="27" customHeight="1" x14ac:dyDescent="0.25">
      <c r="I499" s="1236"/>
      <c r="L499" s="1307"/>
      <c r="M499" s="1307"/>
      <c r="AF499" s="1244"/>
      <c r="AJ499" s="1245"/>
      <c r="AK499" s="1246"/>
      <c r="AM499" s="1247"/>
    </row>
    <row r="500" spans="9:39" ht="27" customHeight="1" x14ac:dyDescent="0.25">
      <c r="I500" s="1236"/>
      <c r="L500" s="1307"/>
      <c r="M500" s="1307"/>
      <c r="AF500" s="1244"/>
      <c r="AJ500" s="1245"/>
      <c r="AK500" s="1246"/>
      <c r="AM500" s="1247"/>
    </row>
    <row r="501" spans="9:39" ht="27" customHeight="1" x14ac:dyDescent="0.25">
      <c r="I501" s="1236"/>
      <c r="L501" s="1307"/>
      <c r="M501" s="1307"/>
      <c r="AF501" s="1244"/>
      <c r="AJ501" s="1245"/>
      <c r="AK501" s="1246"/>
      <c r="AM501" s="1247"/>
    </row>
    <row r="502" spans="9:39" ht="27" customHeight="1" x14ac:dyDescent="0.25">
      <c r="I502" s="1236"/>
      <c r="L502" s="1307"/>
      <c r="M502" s="1307"/>
      <c r="AF502" s="1244"/>
      <c r="AJ502" s="1245"/>
      <c r="AK502" s="1246"/>
      <c r="AM502" s="1247"/>
    </row>
    <row r="503" spans="9:39" ht="27" customHeight="1" x14ac:dyDescent="0.25">
      <c r="I503" s="1236"/>
      <c r="L503" s="1307"/>
      <c r="M503" s="1307"/>
      <c r="AF503" s="1244"/>
      <c r="AJ503" s="1245"/>
      <c r="AK503" s="1246"/>
      <c r="AM503" s="1247"/>
    </row>
    <row r="504" spans="9:39" ht="27" customHeight="1" x14ac:dyDescent="0.25">
      <c r="I504" s="1236"/>
      <c r="L504" s="1307"/>
      <c r="M504" s="1307"/>
      <c r="AF504" s="1244"/>
      <c r="AJ504" s="1245"/>
      <c r="AK504" s="1246"/>
      <c r="AM504" s="1247"/>
    </row>
    <row r="505" spans="9:39" ht="27" customHeight="1" x14ac:dyDescent="0.25">
      <c r="I505" s="1236"/>
      <c r="L505" s="1307"/>
      <c r="M505" s="1307"/>
      <c r="AF505" s="1244"/>
      <c r="AJ505" s="1245"/>
      <c r="AK505" s="1246"/>
      <c r="AM505" s="1247"/>
    </row>
    <row r="506" spans="9:39" ht="27" customHeight="1" x14ac:dyDescent="0.25">
      <c r="I506" s="1236"/>
      <c r="L506" s="1307"/>
      <c r="M506" s="1307"/>
      <c r="AF506" s="1244"/>
      <c r="AJ506" s="1245"/>
      <c r="AK506" s="1246"/>
      <c r="AM506" s="1247"/>
    </row>
    <row r="507" spans="9:39" ht="27" customHeight="1" x14ac:dyDescent="0.25">
      <c r="I507" s="1236"/>
      <c r="L507" s="1307"/>
      <c r="M507" s="1307"/>
      <c r="AF507" s="1244"/>
      <c r="AJ507" s="1245"/>
      <c r="AK507" s="1246"/>
      <c r="AM507" s="1247"/>
    </row>
    <row r="508" spans="9:39" ht="27" customHeight="1" x14ac:dyDescent="0.25">
      <c r="I508" s="1236"/>
      <c r="L508" s="1307"/>
      <c r="M508" s="1307"/>
      <c r="AF508" s="1244"/>
      <c r="AJ508" s="1245"/>
      <c r="AK508" s="1246"/>
      <c r="AM508" s="1247"/>
    </row>
    <row r="509" spans="9:39" ht="27" customHeight="1" x14ac:dyDescent="0.25">
      <c r="I509" s="1236"/>
      <c r="L509" s="1307"/>
      <c r="M509" s="1307"/>
      <c r="AF509" s="1244"/>
      <c r="AJ509" s="1245"/>
      <c r="AK509" s="1246"/>
      <c r="AM509" s="1247"/>
    </row>
    <row r="510" spans="9:39" ht="27" customHeight="1" x14ac:dyDescent="0.25">
      <c r="I510" s="1236"/>
      <c r="L510" s="1307"/>
      <c r="M510" s="1307"/>
      <c r="AF510" s="1244"/>
      <c r="AJ510" s="1245"/>
      <c r="AK510" s="1246"/>
      <c r="AM510" s="1247"/>
    </row>
    <row r="511" spans="9:39" ht="27" customHeight="1" x14ac:dyDescent="0.25">
      <c r="I511" s="1236"/>
      <c r="L511" s="1307"/>
      <c r="M511" s="1307"/>
      <c r="AF511" s="1244"/>
      <c r="AJ511" s="1245"/>
      <c r="AK511" s="1246"/>
      <c r="AM511" s="1247"/>
    </row>
    <row r="512" spans="9:39" ht="27" customHeight="1" x14ac:dyDescent="0.25">
      <c r="I512" s="1236"/>
      <c r="L512" s="1307"/>
      <c r="M512" s="1307"/>
      <c r="AF512" s="1244"/>
      <c r="AJ512" s="1245"/>
      <c r="AK512" s="1246"/>
      <c r="AM512" s="1247"/>
    </row>
    <row r="513" spans="9:39" ht="27" customHeight="1" x14ac:dyDescent="0.25">
      <c r="I513" s="1236"/>
      <c r="L513" s="1307"/>
      <c r="M513" s="1307"/>
      <c r="AF513" s="1244"/>
      <c r="AJ513" s="1245"/>
      <c r="AK513" s="1246"/>
      <c r="AM513" s="1247"/>
    </row>
    <row r="514" spans="9:39" ht="27" customHeight="1" x14ac:dyDescent="0.25">
      <c r="I514" s="1236"/>
      <c r="L514" s="1307"/>
      <c r="M514" s="1307"/>
      <c r="AF514" s="1244"/>
      <c r="AJ514" s="1245"/>
      <c r="AK514" s="1246"/>
      <c r="AM514" s="1247"/>
    </row>
    <row r="515" spans="9:39" ht="27" customHeight="1" x14ac:dyDescent="0.25">
      <c r="I515" s="1236"/>
      <c r="L515" s="1307"/>
      <c r="M515" s="1307"/>
      <c r="AF515" s="1244"/>
      <c r="AJ515" s="1245"/>
      <c r="AK515" s="1246"/>
      <c r="AM515" s="1247"/>
    </row>
    <row r="516" spans="9:39" ht="27" customHeight="1" x14ac:dyDescent="0.25">
      <c r="I516" s="1236"/>
      <c r="L516" s="1307"/>
      <c r="M516" s="1307"/>
      <c r="AF516" s="1244"/>
      <c r="AJ516" s="1245"/>
      <c r="AK516" s="1246"/>
      <c r="AM516" s="1247"/>
    </row>
    <row r="517" spans="9:39" ht="27" customHeight="1" x14ac:dyDescent="0.25">
      <c r="I517" s="1236"/>
      <c r="L517" s="1307"/>
      <c r="M517" s="1307"/>
      <c r="AF517" s="1244"/>
      <c r="AJ517" s="1245"/>
      <c r="AK517" s="1246"/>
      <c r="AM517" s="1247"/>
    </row>
    <row r="518" spans="9:39" ht="27" customHeight="1" x14ac:dyDescent="0.25">
      <c r="I518" s="1236"/>
      <c r="L518" s="1307"/>
      <c r="M518" s="1307"/>
      <c r="AF518" s="1244"/>
      <c r="AJ518" s="1245"/>
      <c r="AK518" s="1246"/>
      <c r="AM518" s="1247"/>
    </row>
    <row r="519" spans="9:39" ht="27" customHeight="1" x14ac:dyDescent="0.25">
      <c r="I519" s="1236"/>
      <c r="L519" s="1307"/>
      <c r="M519" s="1307"/>
      <c r="AF519" s="1244"/>
      <c r="AJ519" s="1245"/>
      <c r="AK519" s="1246"/>
      <c r="AM519" s="1247"/>
    </row>
    <row r="520" spans="9:39" ht="27" customHeight="1" x14ac:dyDescent="0.25">
      <c r="I520" s="1236"/>
      <c r="L520" s="1307"/>
      <c r="M520" s="1307"/>
      <c r="AF520" s="1244"/>
      <c r="AJ520" s="1245"/>
      <c r="AK520" s="1246"/>
      <c r="AM520" s="1247"/>
    </row>
    <row r="521" spans="9:39" ht="27" customHeight="1" x14ac:dyDescent="0.25">
      <c r="I521" s="1236"/>
      <c r="L521" s="1307"/>
      <c r="M521" s="1307"/>
      <c r="AF521" s="1244"/>
      <c r="AJ521" s="1245"/>
      <c r="AK521" s="1246"/>
      <c r="AM521" s="1247"/>
    </row>
    <row r="522" spans="9:39" ht="27" customHeight="1" x14ac:dyDescent="0.25">
      <c r="I522" s="1236"/>
      <c r="L522" s="1307"/>
      <c r="M522" s="1307"/>
      <c r="AF522" s="1244"/>
      <c r="AJ522" s="1245"/>
      <c r="AK522" s="1246"/>
      <c r="AM522" s="1247"/>
    </row>
    <row r="523" spans="9:39" ht="27" customHeight="1" x14ac:dyDescent="0.25">
      <c r="I523" s="1236"/>
      <c r="L523" s="1307"/>
      <c r="M523" s="1307"/>
      <c r="AF523" s="1244"/>
      <c r="AJ523" s="1245"/>
      <c r="AK523" s="1246"/>
      <c r="AM523" s="1247"/>
    </row>
    <row r="524" spans="9:39" ht="27" customHeight="1" x14ac:dyDescent="0.25">
      <c r="I524" s="1236"/>
      <c r="L524" s="1307"/>
      <c r="M524" s="1307"/>
      <c r="AF524" s="1244"/>
      <c r="AJ524" s="1245"/>
      <c r="AK524" s="1246"/>
      <c r="AM524" s="1247"/>
    </row>
    <row r="525" spans="9:39" ht="27" customHeight="1" x14ac:dyDescent="0.25">
      <c r="I525" s="1236"/>
      <c r="L525" s="1307"/>
      <c r="M525" s="1307"/>
      <c r="AF525" s="1244"/>
      <c r="AJ525" s="1245"/>
      <c r="AK525" s="1246"/>
      <c r="AM525" s="1247"/>
    </row>
    <row r="526" spans="9:39" ht="27" customHeight="1" x14ac:dyDescent="0.25">
      <c r="I526" s="1236"/>
      <c r="L526" s="1307"/>
      <c r="M526" s="1307"/>
      <c r="AF526" s="1244"/>
      <c r="AJ526" s="1245"/>
      <c r="AK526" s="1246"/>
      <c r="AM526" s="1247"/>
    </row>
    <row r="527" spans="9:39" ht="27" customHeight="1" x14ac:dyDescent="0.25">
      <c r="I527" s="1236"/>
      <c r="L527" s="1307"/>
      <c r="M527" s="1307"/>
      <c r="AF527" s="1244"/>
      <c r="AJ527" s="1245"/>
      <c r="AK527" s="1246"/>
      <c r="AM527" s="1247"/>
    </row>
    <row r="528" spans="9:39" ht="27" customHeight="1" x14ac:dyDescent="0.25">
      <c r="I528" s="1236"/>
      <c r="L528" s="1307"/>
      <c r="M528" s="1307"/>
      <c r="AF528" s="1244"/>
      <c r="AJ528" s="1245"/>
      <c r="AK528" s="1246"/>
      <c r="AM528" s="1247"/>
    </row>
    <row r="529" spans="9:39" ht="27" customHeight="1" x14ac:dyDescent="0.25">
      <c r="I529" s="1236"/>
      <c r="L529" s="1307"/>
      <c r="M529" s="1307"/>
      <c r="AF529" s="1244"/>
      <c r="AJ529" s="1245"/>
      <c r="AK529" s="1246"/>
      <c r="AM529" s="1247"/>
    </row>
    <row r="530" spans="9:39" ht="27" customHeight="1" x14ac:dyDescent="0.25">
      <c r="I530" s="1236"/>
      <c r="L530" s="1307"/>
      <c r="M530" s="1307"/>
      <c r="AF530" s="1244"/>
      <c r="AJ530" s="1245"/>
      <c r="AK530" s="1246"/>
      <c r="AM530" s="1247"/>
    </row>
    <row r="531" spans="9:39" ht="27" customHeight="1" x14ac:dyDescent="0.25">
      <c r="I531" s="1236"/>
      <c r="L531" s="1307"/>
      <c r="M531" s="1307"/>
      <c r="AF531" s="1244"/>
      <c r="AJ531" s="1245"/>
      <c r="AK531" s="1246"/>
      <c r="AM531" s="1247"/>
    </row>
    <row r="532" spans="9:39" ht="27" customHeight="1" x14ac:dyDescent="0.25">
      <c r="I532" s="1236"/>
      <c r="L532" s="1307"/>
      <c r="M532" s="1307"/>
      <c r="AF532" s="1244"/>
      <c r="AJ532" s="1245"/>
      <c r="AK532" s="1246"/>
      <c r="AM532" s="1247"/>
    </row>
    <row r="533" spans="9:39" ht="27" customHeight="1" x14ac:dyDescent="0.25">
      <c r="I533" s="1236"/>
      <c r="L533" s="1307"/>
      <c r="M533" s="1307"/>
      <c r="AF533" s="1244"/>
      <c r="AJ533" s="1245"/>
      <c r="AK533" s="1246"/>
      <c r="AM533" s="1247"/>
    </row>
    <row r="534" spans="9:39" ht="27" customHeight="1" x14ac:dyDescent="0.25">
      <c r="I534" s="1236"/>
      <c r="L534" s="1307"/>
      <c r="M534" s="1307"/>
      <c r="AF534" s="1244"/>
      <c r="AJ534" s="1245"/>
      <c r="AK534" s="1246"/>
      <c r="AM534" s="1247"/>
    </row>
    <row r="535" spans="9:39" ht="27" customHeight="1" x14ac:dyDescent="0.25">
      <c r="I535" s="1236"/>
      <c r="L535" s="1307"/>
      <c r="M535" s="1307"/>
      <c r="AF535" s="1244"/>
      <c r="AJ535" s="1245"/>
      <c r="AK535" s="1246"/>
      <c r="AM535" s="1247"/>
    </row>
    <row r="536" spans="9:39" ht="27" customHeight="1" x14ac:dyDescent="0.25">
      <c r="I536" s="1236"/>
      <c r="L536" s="1307"/>
      <c r="M536" s="1307"/>
      <c r="AF536" s="1244"/>
      <c r="AJ536" s="1245"/>
      <c r="AK536" s="1246"/>
      <c r="AM536" s="1247"/>
    </row>
    <row r="537" spans="9:39" ht="27" customHeight="1" x14ac:dyDescent="0.25">
      <c r="I537" s="1236"/>
      <c r="L537" s="1307"/>
      <c r="M537" s="1307"/>
      <c r="AF537" s="1244"/>
      <c r="AJ537" s="1245"/>
      <c r="AK537" s="1246"/>
      <c r="AM537" s="1247"/>
    </row>
    <row r="538" spans="9:39" ht="27" customHeight="1" x14ac:dyDescent="0.25">
      <c r="I538" s="1236"/>
      <c r="L538" s="1307"/>
      <c r="M538" s="1307"/>
      <c r="AF538" s="1244"/>
      <c r="AJ538" s="1245"/>
      <c r="AK538" s="1246"/>
      <c r="AM538" s="1247"/>
    </row>
    <row r="539" spans="9:39" ht="27" customHeight="1" x14ac:dyDescent="0.25">
      <c r="I539" s="1236"/>
      <c r="L539" s="1307"/>
      <c r="M539" s="1307"/>
      <c r="AF539" s="1244"/>
      <c r="AJ539" s="1245"/>
      <c r="AK539" s="1246"/>
      <c r="AM539" s="1247"/>
    </row>
    <row r="540" spans="9:39" ht="27" customHeight="1" x14ac:dyDescent="0.25">
      <c r="I540" s="1236"/>
      <c r="L540" s="1307"/>
      <c r="M540" s="1307"/>
      <c r="AF540" s="1244"/>
      <c r="AJ540" s="1245"/>
      <c r="AK540" s="1246"/>
      <c r="AM540" s="1247"/>
    </row>
    <row r="541" spans="9:39" ht="27" customHeight="1" x14ac:dyDescent="0.25">
      <c r="I541" s="1236"/>
      <c r="L541" s="1307"/>
      <c r="M541" s="1307"/>
      <c r="AF541" s="1244"/>
      <c r="AJ541" s="1245"/>
      <c r="AK541" s="1246"/>
      <c r="AM541" s="1247"/>
    </row>
    <row r="542" spans="9:39" ht="27" customHeight="1" x14ac:dyDescent="0.25">
      <c r="I542" s="1236"/>
      <c r="L542" s="1307"/>
      <c r="M542" s="1307"/>
      <c r="AF542" s="1244"/>
      <c r="AJ542" s="1245"/>
      <c r="AK542" s="1246"/>
      <c r="AM542" s="1247"/>
    </row>
    <row r="543" spans="9:39" ht="27" customHeight="1" x14ac:dyDescent="0.25">
      <c r="I543" s="1236"/>
      <c r="L543" s="1307"/>
      <c r="M543" s="1307"/>
      <c r="AF543" s="1244"/>
      <c r="AJ543" s="1245"/>
      <c r="AK543" s="1246"/>
      <c r="AM543" s="1247"/>
    </row>
    <row r="544" spans="9:39" ht="27" customHeight="1" x14ac:dyDescent="0.25">
      <c r="I544" s="1236"/>
      <c r="L544" s="1307"/>
      <c r="M544" s="1307"/>
      <c r="AF544" s="1244"/>
      <c r="AJ544" s="1245"/>
      <c r="AK544" s="1246"/>
      <c r="AM544" s="1247"/>
    </row>
    <row r="545" spans="9:39" ht="27" customHeight="1" x14ac:dyDescent="0.25">
      <c r="I545" s="1236"/>
      <c r="L545" s="1307"/>
      <c r="M545" s="1307"/>
      <c r="AF545" s="1244"/>
      <c r="AJ545" s="1245"/>
      <c r="AK545" s="1246"/>
      <c r="AM545" s="1247"/>
    </row>
    <row r="546" spans="9:39" ht="27" customHeight="1" x14ac:dyDescent="0.25">
      <c r="I546" s="1236"/>
      <c r="L546" s="1307"/>
      <c r="M546" s="1307"/>
      <c r="AF546" s="1244"/>
      <c r="AJ546" s="1245"/>
      <c r="AK546" s="1246"/>
      <c r="AM546" s="1247"/>
    </row>
    <row r="547" spans="9:39" ht="27" customHeight="1" x14ac:dyDescent="0.25">
      <c r="I547" s="1236"/>
      <c r="L547" s="1307"/>
      <c r="M547" s="1307"/>
      <c r="AF547" s="1244"/>
      <c r="AJ547" s="1245"/>
      <c r="AK547" s="1246"/>
      <c r="AM547" s="1247"/>
    </row>
    <row r="548" spans="9:39" ht="27" customHeight="1" x14ac:dyDescent="0.25">
      <c r="I548" s="1236"/>
      <c r="L548" s="1307"/>
      <c r="M548" s="1307"/>
      <c r="AF548" s="1244"/>
      <c r="AJ548" s="1245"/>
      <c r="AK548" s="1246"/>
      <c r="AM548" s="1247"/>
    </row>
    <row r="549" spans="9:39" ht="27" customHeight="1" x14ac:dyDescent="0.25">
      <c r="I549" s="1236"/>
      <c r="L549" s="1307"/>
      <c r="M549" s="1307"/>
      <c r="AF549" s="1244"/>
      <c r="AJ549" s="1245"/>
      <c r="AK549" s="1246"/>
      <c r="AM549" s="1247"/>
    </row>
    <row r="550" spans="9:39" ht="27" customHeight="1" x14ac:dyDescent="0.25">
      <c r="I550" s="1236"/>
      <c r="L550" s="1307"/>
      <c r="M550" s="1307"/>
      <c r="AF550" s="1244"/>
      <c r="AJ550" s="1245"/>
      <c r="AK550" s="1246"/>
      <c r="AM550" s="1247"/>
    </row>
    <row r="551" spans="9:39" ht="27" customHeight="1" x14ac:dyDescent="0.25">
      <c r="I551" s="1236"/>
      <c r="L551" s="1307"/>
      <c r="M551" s="1307"/>
      <c r="AF551" s="1244"/>
      <c r="AJ551" s="1245"/>
      <c r="AK551" s="1246"/>
      <c r="AM551" s="1247"/>
    </row>
    <row r="552" spans="9:39" ht="27" customHeight="1" x14ac:dyDescent="0.25">
      <c r="I552" s="1236"/>
      <c r="L552" s="1307"/>
      <c r="M552" s="1307"/>
      <c r="AF552" s="1244"/>
      <c r="AJ552" s="1245"/>
      <c r="AK552" s="1246"/>
      <c r="AM552" s="1247"/>
    </row>
    <row r="553" spans="9:39" ht="27" customHeight="1" x14ac:dyDescent="0.25">
      <c r="I553" s="1236"/>
      <c r="L553" s="1307"/>
      <c r="M553" s="1307"/>
      <c r="AF553" s="1244"/>
      <c r="AJ553" s="1245"/>
      <c r="AK553" s="1246"/>
      <c r="AM553" s="1247"/>
    </row>
    <row r="554" spans="9:39" ht="27" customHeight="1" x14ac:dyDescent="0.25">
      <c r="I554" s="1236"/>
      <c r="L554" s="1307"/>
      <c r="M554" s="1307"/>
      <c r="AF554" s="1244"/>
      <c r="AJ554" s="1245"/>
      <c r="AK554" s="1246"/>
      <c r="AM554" s="1247"/>
    </row>
    <row r="555" spans="9:39" ht="27" customHeight="1" x14ac:dyDescent="0.25">
      <c r="I555" s="1236"/>
      <c r="L555" s="1307"/>
      <c r="M555" s="1307"/>
      <c r="AF555" s="1244"/>
      <c r="AJ555" s="1245"/>
      <c r="AK555" s="1246"/>
      <c r="AM555" s="1247"/>
    </row>
    <row r="556" spans="9:39" ht="27" customHeight="1" x14ac:dyDescent="0.25">
      <c r="I556" s="1236"/>
      <c r="L556" s="1307"/>
      <c r="M556" s="1307"/>
      <c r="AF556" s="1244"/>
      <c r="AJ556" s="1245"/>
      <c r="AK556" s="1246"/>
      <c r="AM556" s="1247"/>
    </row>
    <row r="557" spans="9:39" ht="27" customHeight="1" x14ac:dyDescent="0.25">
      <c r="I557" s="1236"/>
      <c r="L557" s="1307"/>
      <c r="M557" s="1307"/>
      <c r="AF557" s="1244"/>
      <c r="AJ557" s="1245"/>
      <c r="AK557" s="1246"/>
      <c r="AM557" s="1247"/>
    </row>
    <row r="558" spans="9:39" ht="27" customHeight="1" x14ac:dyDescent="0.25">
      <c r="I558" s="1236"/>
      <c r="L558" s="1307"/>
      <c r="M558" s="1307"/>
      <c r="AF558" s="1244"/>
      <c r="AJ558" s="1245"/>
      <c r="AK558" s="1246"/>
      <c r="AM558" s="1247"/>
    </row>
    <row r="559" spans="9:39" ht="27" customHeight="1" x14ac:dyDescent="0.25">
      <c r="I559" s="1236"/>
      <c r="L559" s="1307"/>
      <c r="M559" s="1307"/>
      <c r="AF559" s="1244"/>
      <c r="AJ559" s="1245"/>
      <c r="AK559" s="1246"/>
      <c r="AM559" s="1247"/>
    </row>
    <row r="560" spans="9:39" ht="27" customHeight="1" x14ac:dyDescent="0.25">
      <c r="I560" s="1236"/>
      <c r="L560" s="1307"/>
      <c r="M560" s="1307"/>
      <c r="AF560" s="1244"/>
      <c r="AJ560" s="1245"/>
      <c r="AK560" s="1246"/>
      <c r="AM560" s="1247"/>
    </row>
    <row r="561" spans="9:39" ht="27" customHeight="1" x14ac:dyDescent="0.25">
      <c r="I561" s="1236"/>
      <c r="L561" s="1307"/>
      <c r="M561" s="1307"/>
      <c r="AF561" s="1244"/>
      <c r="AJ561" s="1245"/>
      <c r="AK561" s="1246"/>
      <c r="AM561" s="1247"/>
    </row>
    <row r="562" spans="9:39" ht="27" customHeight="1" x14ac:dyDescent="0.25">
      <c r="I562" s="1236"/>
      <c r="L562" s="1307"/>
      <c r="M562" s="1307"/>
      <c r="AF562" s="1244"/>
      <c r="AJ562" s="1245"/>
      <c r="AK562" s="1246"/>
      <c r="AM562" s="1247"/>
    </row>
    <row r="563" spans="9:39" ht="27" customHeight="1" x14ac:dyDescent="0.25">
      <c r="I563" s="1236"/>
      <c r="L563" s="1307"/>
      <c r="M563" s="1307"/>
      <c r="AF563" s="1244"/>
      <c r="AJ563" s="1245"/>
      <c r="AK563" s="1246"/>
      <c r="AM563" s="1247"/>
    </row>
    <row r="564" spans="9:39" ht="27" customHeight="1" x14ac:dyDescent="0.25">
      <c r="I564" s="1236"/>
      <c r="L564" s="1307"/>
      <c r="M564" s="1307"/>
      <c r="AF564" s="1244"/>
      <c r="AJ564" s="1245"/>
      <c r="AK564" s="1246"/>
      <c r="AM564" s="1247"/>
    </row>
    <row r="565" spans="9:39" ht="27" customHeight="1" x14ac:dyDescent="0.25">
      <c r="I565" s="1236"/>
      <c r="L565" s="1307"/>
      <c r="M565" s="1307"/>
      <c r="AF565" s="1244"/>
      <c r="AJ565" s="1245"/>
      <c r="AK565" s="1246"/>
      <c r="AM565" s="1247"/>
    </row>
    <row r="566" spans="9:39" ht="27" customHeight="1" x14ac:dyDescent="0.25">
      <c r="I566" s="1236"/>
      <c r="L566" s="1307"/>
      <c r="M566" s="1307"/>
      <c r="AF566" s="1244"/>
      <c r="AJ566" s="1245"/>
      <c r="AK566" s="1246"/>
      <c r="AM566" s="1247"/>
    </row>
    <row r="567" spans="9:39" ht="27" customHeight="1" x14ac:dyDescent="0.25">
      <c r="I567" s="1236"/>
      <c r="L567" s="1307"/>
      <c r="M567" s="1307"/>
      <c r="AF567" s="1244"/>
      <c r="AJ567" s="1245"/>
      <c r="AK567" s="1246"/>
      <c r="AM567" s="1247"/>
    </row>
    <row r="568" spans="9:39" ht="27" customHeight="1" x14ac:dyDescent="0.25">
      <c r="I568" s="1236"/>
      <c r="L568" s="1307"/>
      <c r="M568" s="1307"/>
      <c r="AF568" s="1244"/>
      <c r="AJ568" s="1245"/>
      <c r="AK568" s="1246"/>
      <c r="AM568" s="1247"/>
    </row>
    <row r="569" spans="9:39" ht="27" customHeight="1" x14ac:dyDescent="0.25">
      <c r="I569" s="1236"/>
      <c r="L569" s="1307"/>
      <c r="M569" s="1307"/>
      <c r="AF569" s="1244"/>
      <c r="AJ569" s="1245"/>
      <c r="AK569" s="1246"/>
      <c r="AM569" s="1247"/>
    </row>
    <row r="570" spans="9:39" ht="27" customHeight="1" x14ac:dyDescent="0.25">
      <c r="I570" s="1236"/>
      <c r="L570" s="1307"/>
      <c r="M570" s="1307"/>
      <c r="AF570" s="1244"/>
      <c r="AJ570" s="1245"/>
      <c r="AK570" s="1246"/>
      <c r="AM570" s="1247"/>
    </row>
    <row r="571" spans="9:39" ht="27" customHeight="1" x14ac:dyDescent="0.25">
      <c r="I571" s="1236"/>
      <c r="L571" s="1307"/>
      <c r="M571" s="1307"/>
      <c r="AF571" s="1244"/>
      <c r="AJ571" s="1245"/>
      <c r="AK571" s="1246"/>
      <c r="AM571" s="1247"/>
    </row>
    <row r="572" spans="9:39" ht="27" customHeight="1" x14ac:dyDescent="0.25">
      <c r="I572" s="1236"/>
      <c r="L572" s="1307"/>
      <c r="M572" s="1307"/>
      <c r="AF572" s="1244"/>
      <c r="AJ572" s="1245"/>
      <c r="AK572" s="1246"/>
      <c r="AM572" s="1247"/>
    </row>
    <row r="573" spans="9:39" ht="27" customHeight="1" x14ac:dyDescent="0.25">
      <c r="I573" s="1236"/>
      <c r="L573" s="1307"/>
      <c r="M573" s="1307"/>
      <c r="AF573" s="1244"/>
      <c r="AJ573" s="1245"/>
      <c r="AK573" s="1246"/>
      <c r="AM573" s="1247"/>
    </row>
    <row r="574" spans="9:39" ht="27" customHeight="1" x14ac:dyDescent="0.25">
      <c r="I574" s="1236"/>
      <c r="L574" s="1307"/>
      <c r="M574" s="1307"/>
      <c r="AF574" s="1244"/>
      <c r="AJ574" s="1245"/>
      <c r="AK574" s="1246"/>
      <c r="AM574" s="1247"/>
    </row>
    <row r="575" spans="9:39" ht="27" customHeight="1" x14ac:dyDescent="0.25">
      <c r="I575" s="1236"/>
      <c r="L575" s="1307"/>
      <c r="M575" s="1307"/>
      <c r="AF575" s="1244"/>
      <c r="AJ575" s="1245"/>
      <c r="AK575" s="1246"/>
      <c r="AM575" s="1247"/>
    </row>
    <row r="576" spans="9:39" ht="27" customHeight="1" x14ac:dyDescent="0.25">
      <c r="I576" s="1236"/>
      <c r="L576" s="1307"/>
      <c r="M576" s="1307"/>
      <c r="AF576" s="1244"/>
      <c r="AJ576" s="1245"/>
      <c r="AK576" s="1246"/>
      <c r="AM576" s="1247"/>
    </row>
    <row r="577" spans="9:39" ht="27" customHeight="1" x14ac:dyDescent="0.25">
      <c r="I577" s="1236"/>
      <c r="L577" s="1307"/>
      <c r="M577" s="1307"/>
      <c r="AF577" s="1244"/>
      <c r="AJ577" s="1245"/>
      <c r="AK577" s="1246"/>
      <c r="AM577" s="1247"/>
    </row>
    <row r="578" spans="9:39" ht="27" customHeight="1" x14ac:dyDescent="0.25">
      <c r="I578" s="1236"/>
      <c r="L578" s="1307"/>
      <c r="M578" s="1307"/>
      <c r="AF578" s="1244"/>
      <c r="AJ578" s="1245"/>
      <c r="AK578" s="1246"/>
      <c r="AM578" s="1247"/>
    </row>
    <row r="579" spans="9:39" ht="27" customHeight="1" x14ac:dyDescent="0.25">
      <c r="I579" s="1236"/>
      <c r="L579" s="1307"/>
      <c r="M579" s="1307"/>
      <c r="AF579" s="1244"/>
      <c r="AJ579" s="1245"/>
      <c r="AK579" s="1246"/>
      <c r="AM579" s="1247"/>
    </row>
    <row r="580" spans="9:39" ht="27" customHeight="1" x14ac:dyDescent="0.25">
      <c r="I580" s="1236"/>
      <c r="L580" s="1307"/>
      <c r="M580" s="1307"/>
      <c r="AF580" s="1244"/>
      <c r="AJ580" s="1245"/>
      <c r="AK580" s="1246"/>
      <c r="AM580" s="1247"/>
    </row>
    <row r="581" spans="9:39" ht="27" customHeight="1" x14ac:dyDescent="0.25">
      <c r="I581" s="1236"/>
      <c r="L581" s="1307"/>
      <c r="M581" s="1307"/>
      <c r="AF581" s="1244"/>
      <c r="AJ581" s="1245"/>
      <c r="AK581" s="1246"/>
      <c r="AM581" s="1247"/>
    </row>
    <row r="582" spans="9:39" ht="27" customHeight="1" x14ac:dyDescent="0.25">
      <c r="I582" s="1236"/>
      <c r="L582" s="1307"/>
      <c r="M582" s="1307"/>
      <c r="AF582" s="1244"/>
      <c r="AJ582" s="1245"/>
      <c r="AK582" s="1246"/>
      <c r="AM582" s="1247"/>
    </row>
    <row r="583" spans="9:39" ht="27" customHeight="1" x14ac:dyDescent="0.25">
      <c r="I583" s="1236"/>
      <c r="L583" s="1307"/>
      <c r="M583" s="1307"/>
      <c r="AF583" s="1244"/>
      <c r="AJ583" s="1245"/>
      <c r="AK583" s="1246"/>
      <c r="AM583" s="1247"/>
    </row>
    <row r="584" spans="9:39" ht="27" customHeight="1" x14ac:dyDescent="0.25">
      <c r="I584" s="1236"/>
      <c r="L584" s="1307"/>
      <c r="M584" s="1307"/>
      <c r="AF584" s="1244"/>
      <c r="AJ584" s="1245"/>
      <c r="AK584" s="1246"/>
      <c r="AM584" s="1247"/>
    </row>
    <row r="585" spans="9:39" ht="27" customHeight="1" x14ac:dyDescent="0.25">
      <c r="I585" s="1236"/>
      <c r="L585" s="1307"/>
      <c r="M585" s="1307"/>
      <c r="AF585" s="1244"/>
      <c r="AJ585" s="1245"/>
      <c r="AK585" s="1246"/>
      <c r="AM585" s="1247"/>
    </row>
    <row r="586" spans="9:39" ht="27" customHeight="1" x14ac:dyDescent="0.25">
      <c r="I586" s="1236"/>
      <c r="L586" s="1307"/>
      <c r="M586" s="1307"/>
      <c r="AF586" s="1244"/>
      <c r="AJ586" s="1245"/>
      <c r="AK586" s="1246"/>
      <c r="AM586" s="1247"/>
    </row>
    <row r="587" spans="9:39" ht="27" customHeight="1" x14ac:dyDescent="0.25">
      <c r="I587" s="1236"/>
      <c r="L587" s="1307"/>
      <c r="M587" s="1307"/>
      <c r="AF587" s="1244"/>
      <c r="AJ587" s="1245"/>
      <c r="AK587" s="1246"/>
      <c r="AM587" s="1247"/>
    </row>
    <row r="588" spans="9:39" ht="27" customHeight="1" x14ac:dyDescent="0.25">
      <c r="I588" s="1236"/>
      <c r="L588" s="1307"/>
      <c r="M588" s="1307"/>
      <c r="AF588" s="1244"/>
      <c r="AJ588" s="1245"/>
      <c r="AK588" s="1246"/>
      <c r="AM588" s="1247"/>
    </row>
    <row r="589" spans="9:39" ht="27" customHeight="1" x14ac:dyDescent="0.25">
      <c r="I589" s="1236"/>
      <c r="L589" s="1307"/>
      <c r="M589" s="1307"/>
      <c r="AF589" s="1244"/>
      <c r="AJ589" s="1245"/>
      <c r="AK589" s="1246"/>
      <c r="AM589" s="1247"/>
    </row>
    <row r="590" spans="9:39" ht="27" customHeight="1" x14ac:dyDescent="0.25">
      <c r="I590" s="1236"/>
      <c r="L590" s="1307"/>
      <c r="M590" s="1307"/>
      <c r="AF590" s="1244"/>
      <c r="AJ590" s="1245"/>
      <c r="AK590" s="1246"/>
      <c r="AM590" s="1247"/>
    </row>
    <row r="591" spans="9:39" ht="27" customHeight="1" x14ac:dyDescent="0.25">
      <c r="I591" s="1236"/>
      <c r="L591" s="1307"/>
      <c r="M591" s="1307"/>
      <c r="AF591" s="1244"/>
      <c r="AJ591" s="1245"/>
      <c r="AK591" s="1246"/>
      <c r="AM591" s="1247"/>
    </row>
    <row r="592" spans="9:39" ht="27" customHeight="1" x14ac:dyDescent="0.25">
      <c r="I592" s="1236"/>
      <c r="L592" s="1307"/>
      <c r="M592" s="1307"/>
      <c r="AF592" s="1244"/>
      <c r="AJ592" s="1245"/>
      <c r="AK592" s="1246"/>
      <c r="AM592" s="1247"/>
    </row>
    <row r="593" spans="9:39" ht="27" customHeight="1" x14ac:dyDescent="0.25">
      <c r="I593" s="1236"/>
      <c r="L593" s="1307"/>
      <c r="M593" s="1307"/>
      <c r="AF593" s="1244"/>
      <c r="AJ593" s="1245"/>
      <c r="AK593" s="1246"/>
      <c r="AM593" s="1247"/>
    </row>
    <row r="594" spans="9:39" ht="27" customHeight="1" x14ac:dyDescent="0.25">
      <c r="I594" s="1236"/>
      <c r="L594" s="1307"/>
      <c r="M594" s="1307"/>
      <c r="AF594" s="1244"/>
      <c r="AJ594" s="1245"/>
      <c r="AK594" s="1246"/>
      <c r="AM594" s="1247"/>
    </row>
    <row r="595" spans="9:39" ht="27" customHeight="1" x14ac:dyDescent="0.25">
      <c r="I595" s="1236"/>
      <c r="L595" s="1307"/>
      <c r="M595" s="1307"/>
      <c r="AF595" s="1244"/>
      <c r="AJ595" s="1245"/>
      <c r="AK595" s="1246"/>
      <c r="AM595" s="1247"/>
    </row>
    <row r="596" spans="9:39" ht="27" customHeight="1" x14ac:dyDescent="0.25">
      <c r="I596" s="1236"/>
      <c r="L596" s="1307"/>
      <c r="M596" s="1307"/>
      <c r="AF596" s="1244"/>
      <c r="AJ596" s="1245"/>
      <c r="AK596" s="1246"/>
      <c r="AM596" s="1247"/>
    </row>
    <row r="597" spans="9:39" ht="27" customHeight="1" x14ac:dyDescent="0.25">
      <c r="I597" s="1236"/>
      <c r="L597" s="1307"/>
      <c r="M597" s="1307"/>
      <c r="AF597" s="1244"/>
      <c r="AJ597" s="1245"/>
      <c r="AK597" s="1246"/>
      <c r="AM597" s="1247"/>
    </row>
    <row r="598" spans="9:39" ht="27" customHeight="1" x14ac:dyDescent="0.25">
      <c r="I598" s="1236"/>
      <c r="L598" s="1307"/>
      <c r="M598" s="1307"/>
      <c r="AF598" s="1244"/>
      <c r="AJ598" s="1245"/>
      <c r="AK598" s="1246"/>
      <c r="AM598" s="1247"/>
    </row>
    <row r="599" spans="9:39" ht="27" customHeight="1" x14ac:dyDescent="0.25">
      <c r="I599" s="1236"/>
      <c r="L599" s="1307"/>
      <c r="M599" s="1307"/>
      <c r="AF599" s="1244"/>
      <c r="AJ599" s="1245"/>
      <c r="AK599" s="1246"/>
      <c r="AM599" s="1247"/>
    </row>
    <row r="600" spans="9:39" ht="27" customHeight="1" x14ac:dyDescent="0.25">
      <c r="I600" s="1236"/>
      <c r="L600" s="1307"/>
      <c r="M600" s="1307"/>
      <c r="AF600" s="1244"/>
      <c r="AJ600" s="1245"/>
      <c r="AK600" s="1246"/>
      <c r="AM600" s="1247"/>
    </row>
    <row r="601" spans="9:39" ht="27" customHeight="1" x14ac:dyDescent="0.25">
      <c r="I601" s="1236"/>
      <c r="L601" s="1307"/>
      <c r="M601" s="1307"/>
      <c r="AF601" s="1244"/>
      <c r="AJ601" s="1245"/>
      <c r="AK601" s="1246"/>
      <c r="AM601" s="1247"/>
    </row>
    <row r="602" spans="9:39" ht="27" customHeight="1" x14ac:dyDescent="0.25">
      <c r="I602" s="1236"/>
      <c r="L602" s="1307"/>
      <c r="M602" s="1307"/>
      <c r="AF602" s="1244"/>
      <c r="AJ602" s="1245"/>
      <c r="AK602" s="1246"/>
      <c r="AM602" s="1247"/>
    </row>
    <row r="603" spans="9:39" ht="27" customHeight="1" x14ac:dyDescent="0.25">
      <c r="I603" s="1236"/>
      <c r="L603" s="1307"/>
      <c r="M603" s="1307"/>
      <c r="AF603" s="1244"/>
      <c r="AJ603" s="1245"/>
      <c r="AK603" s="1246"/>
      <c r="AM603" s="1247"/>
    </row>
    <row r="604" spans="9:39" ht="27" customHeight="1" x14ac:dyDescent="0.25">
      <c r="I604" s="1236"/>
      <c r="L604" s="1307"/>
      <c r="M604" s="1307"/>
      <c r="AF604" s="1244"/>
      <c r="AJ604" s="1245"/>
      <c r="AK604" s="1246"/>
      <c r="AM604" s="1247"/>
    </row>
    <row r="605" spans="9:39" ht="27" customHeight="1" x14ac:dyDescent="0.25">
      <c r="I605" s="1236"/>
      <c r="L605" s="1307"/>
      <c r="M605" s="1307"/>
      <c r="AF605" s="1244"/>
      <c r="AJ605" s="1245"/>
      <c r="AK605" s="1246"/>
      <c r="AM605" s="1247"/>
    </row>
    <row r="606" spans="9:39" ht="27" customHeight="1" x14ac:dyDescent="0.25">
      <c r="I606" s="1236"/>
      <c r="L606" s="1307"/>
      <c r="M606" s="1307"/>
      <c r="AF606" s="1244"/>
      <c r="AJ606" s="1245"/>
      <c r="AK606" s="1246"/>
      <c r="AM606" s="1247"/>
    </row>
    <row r="607" spans="9:39" ht="27" customHeight="1" x14ac:dyDescent="0.25">
      <c r="I607" s="1236"/>
      <c r="L607" s="1307"/>
      <c r="M607" s="1307"/>
      <c r="AF607" s="1244"/>
      <c r="AJ607" s="1245"/>
      <c r="AK607" s="1246"/>
      <c r="AM607" s="1247"/>
    </row>
    <row r="608" spans="9:39" ht="27" customHeight="1" x14ac:dyDescent="0.25">
      <c r="I608" s="1236"/>
      <c r="L608" s="1307"/>
      <c r="M608" s="1307"/>
      <c r="AF608" s="1244"/>
      <c r="AJ608" s="1245"/>
      <c r="AK608" s="1246"/>
      <c r="AM608" s="1247"/>
    </row>
    <row r="609" spans="9:39" ht="27" customHeight="1" x14ac:dyDescent="0.25">
      <c r="I609" s="1236"/>
      <c r="L609" s="1307"/>
      <c r="M609" s="1307"/>
      <c r="AF609" s="1244"/>
      <c r="AJ609" s="1245"/>
      <c r="AK609" s="1246"/>
      <c r="AM609" s="1247"/>
    </row>
    <row r="610" spans="9:39" ht="27" customHeight="1" x14ac:dyDescent="0.25">
      <c r="I610" s="1236"/>
      <c r="L610" s="1307"/>
      <c r="M610" s="1307"/>
      <c r="AF610" s="1244"/>
      <c r="AJ610" s="1245"/>
      <c r="AK610" s="1246"/>
      <c r="AM610" s="1247"/>
    </row>
    <row r="611" spans="9:39" ht="27" customHeight="1" x14ac:dyDescent="0.25">
      <c r="I611" s="1236"/>
      <c r="L611" s="1307"/>
      <c r="M611" s="1307"/>
      <c r="AF611" s="1244"/>
      <c r="AJ611" s="1245"/>
      <c r="AK611" s="1246"/>
      <c r="AM611" s="1247"/>
    </row>
    <row r="612" spans="9:39" ht="27" customHeight="1" x14ac:dyDescent="0.25">
      <c r="I612" s="1236"/>
      <c r="L612" s="1307"/>
      <c r="M612" s="1307"/>
      <c r="AF612" s="1244"/>
      <c r="AJ612" s="1245"/>
      <c r="AK612" s="1246"/>
      <c r="AM612" s="1247"/>
    </row>
    <row r="613" spans="9:39" ht="27" customHeight="1" x14ac:dyDescent="0.25">
      <c r="I613" s="1236"/>
      <c r="L613" s="1307"/>
      <c r="M613" s="1307"/>
      <c r="AF613" s="1244"/>
      <c r="AJ613" s="1245"/>
      <c r="AK613" s="1246"/>
      <c r="AM613" s="1247"/>
    </row>
    <row r="614" spans="9:39" ht="27" customHeight="1" x14ac:dyDescent="0.25">
      <c r="I614" s="1236"/>
      <c r="L614" s="1307"/>
      <c r="M614" s="1307"/>
      <c r="AF614" s="1244"/>
      <c r="AJ614" s="1245"/>
      <c r="AK614" s="1246"/>
      <c r="AM614" s="1247"/>
    </row>
    <row r="615" spans="9:39" ht="27" customHeight="1" x14ac:dyDescent="0.25">
      <c r="I615" s="1236"/>
      <c r="L615" s="1307"/>
      <c r="M615" s="1307"/>
      <c r="AF615" s="1244"/>
      <c r="AJ615" s="1245"/>
      <c r="AK615" s="1246"/>
      <c r="AM615" s="1247"/>
    </row>
    <row r="616" spans="9:39" ht="27" customHeight="1" x14ac:dyDescent="0.25">
      <c r="I616" s="1236"/>
      <c r="L616" s="1307"/>
      <c r="M616" s="1307"/>
      <c r="AF616" s="1244"/>
      <c r="AJ616" s="1245"/>
      <c r="AK616" s="1246"/>
      <c r="AM616" s="1247"/>
    </row>
    <row r="617" spans="9:39" ht="27" customHeight="1" x14ac:dyDescent="0.25">
      <c r="I617" s="1236"/>
      <c r="L617" s="1307"/>
      <c r="M617" s="1307"/>
      <c r="AF617" s="1244"/>
      <c r="AJ617" s="1245"/>
      <c r="AK617" s="1246"/>
      <c r="AM617" s="1247"/>
    </row>
    <row r="618" spans="9:39" ht="27" customHeight="1" x14ac:dyDescent="0.25">
      <c r="I618" s="1236"/>
      <c r="L618" s="1307"/>
      <c r="M618" s="1307"/>
      <c r="AF618" s="1244"/>
      <c r="AJ618" s="1245"/>
      <c r="AK618" s="1246"/>
      <c r="AM618" s="1247"/>
    </row>
    <row r="619" spans="9:39" ht="27" customHeight="1" x14ac:dyDescent="0.25">
      <c r="I619" s="1236"/>
      <c r="L619" s="1307"/>
      <c r="M619" s="1307"/>
      <c r="AF619" s="1244"/>
      <c r="AJ619" s="1245"/>
      <c r="AK619" s="1246"/>
      <c r="AM619" s="1247"/>
    </row>
    <row r="620" spans="9:39" ht="27" customHeight="1" x14ac:dyDescent="0.25">
      <c r="I620" s="1236"/>
      <c r="L620" s="1307"/>
      <c r="M620" s="1307"/>
      <c r="AF620" s="1244"/>
      <c r="AJ620" s="1245"/>
      <c r="AK620" s="1246"/>
      <c r="AM620" s="1247"/>
    </row>
    <row r="621" spans="9:39" ht="27" customHeight="1" x14ac:dyDescent="0.25">
      <c r="I621" s="1236"/>
      <c r="L621" s="1307"/>
      <c r="M621" s="1307"/>
      <c r="AF621" s="1244"/>
      <c r="AJ621" s="1245"/>
      <c r="AK621" s="1246"/>
      <c r="AM621" s="1247"/>
    </row>
    <row r="622" spans="9:39" ht="27" customHeight="1" x14ac:dyDescent="0.25">
      <c r="I622" s="1236"/>
      <c r="L622" s="1307"/>
      <c r="M622" s="1307"/>
      <c r="AF622" s="1244"/>
      <c r="AJ622" s="1245"/>
      <c r="AK622" s="1246"/>
      <c r="AM622" s="1247"/>
    </row>
    <row r="623" spans="9:39" ht="27" customHeight="1" x14ac:dyDescent="0.25">
      <c r="I623" s="1236"/>
      <c r="L623" s="1307"/>
      <c r="M623" s="1307"/>
      <c r="AF623" s="1244"/>
      <c r="AJ623" s="1245"/>
      <c r="AK623" s="1246"/>
      <c r="AM623" s="1247"/>
    </row>
    <row r="624" spans="9:39" ht="27" customHeight="1" x14ac:dyDescent="0.25">
      <c r="I624" s="1236"/>
      <c r="L624" s="1307"/>
      <c r="M624" s="1307"/>
      <c r="AF624" s="1244"/>
      <c r="AJ624" s="1245"/>
      <c r="AK624" s="1246"/>
      <c r="AM624" s="1247"/>
    </row>
    <row r="625" spans="9:39" ht="27" customHeight="1" x14ac:dyDescent="0.25">
      <c r="I625" s="1236"/>
      <c r="L625" s="1307"/>
      <c r="M625" s="1307"/>
      <c r="AF625" s="1244"/>
      <c r="AJ625" s="1245"/>
      <c r="AK625" s="1246"/>
      <c r="AM625" s="1247"/>
    </row>
    <row r="626" spans="9:39" ht="27" customHeight="1" x14ac:dyDescent="0.25">
      <c r="I626" s="1236"/>
      <c r="L626" s="1307"/>
      <c r="M626" s="1307"/>
      <c r="AF626" s="1244"/>
      <c r="AJ626" s="1245"/>
      <c r="AK626" s="1246"/>
      <c r="AM626" s="1247"/>
    </row>
    <row r="627" spans="9:39" ht="27" customHeight="1" x14ac:dyDescent="0.25">
      <c r="I627" s="1236"/>
      <c r="L627" s="1307"/>
      <c r="M627" s="1307"/>
      <c r="AF627" s="1244"/>
      <c r="AJ627" s="1245"/>
      <c r="AK627" s="1246"/>
      <c r="AM627" s="1247"/>
    </row>
    <row r="628" spans="9:39" ht="27" customHeight="1" x14ac:dyDescent="0.25">
      <c r="I628" s="1236"/>
      <c r="L628" s="1307"/>
      <c r="M628" s="1307"/>
      <c r="AF628" s="1244"/>
      <c r="AJ628" s="1245"/>
      <c r="AK628" s="1246"/>
      <c r="AM628" s="1247"/>
    </row>
    <row r="629" spans="9:39" ht="27" customHeight="1" x14ac:dyDescent="0.25">
      <c r="I629" s="1236"/>
      <c r="L629" s="1307"/>
      <c r="M629" s="1307"/>
      <c r="AF629" s="1244"/>
      <c r="AJ629" s="1245"/>
      <c r="AK629" s="1246"/>
      <c r="AM629" s="1247"/>
    </row>
    <row r="630" spans="9:39" ht="27" customHeight="1" x14ac:dyDescent="0.25">
      <c r="I630" s="1236"/>
      <c r="L630" s="1307"/>
      <c r="M630" s="1307"/>
      <c r="AF630" s="1244"/>
      <c r="AJ630" s="1245"/>
      <c r="AK630" s="1246"/>
      <c r="AM630" s="1247"/>
    </row>
    <row r="631" spans="9:39" ht="27" customHeight="1" x14ac:dyDescent="0.25">
      <c r="I631" s="1236"/>
      <c r="L631" s="1307"/>
      <c r="M631" s="1307"/>
      <c r="AF631" s="1244"/>
      <c r="AJ631" s="1245"/>
      <c r="AK631" s="1246"/>
      <c r="AM631" s="1247"/>
    </row>
    <row r="632" spans="9:39" ht="27" customHeight="1" x14ac:dyDescent="0.25">
      <c r="I632" s="1236"/>
      <c r="L632" s="1307"/>
      <c r="M632" s="1307"/>
      <c r="AF632" s="1244"/>
      <c r="AJ632" s="1245"/>
      <c r="AK632" s="1246"/>
      <c r="AM632" s="1247"/>
    </row>
    <row r="633" spans="9:39" ht="27" customHeight="1" x14ac:dyDescent="0.25">
      <c r="I633" s="1236"/>
      <c r="L633" s="1307"/>
      <c r="M633" s="1307"/>
      <c r="AF633" s="1244"/>
      <c r="AJ633" s="1245"/>
      <c r="AK633" s="1246"/>
      <c r="AM633" s="1247"/>
    </row>
    <row r="634" spans="9:39" ht="27" customHeight="1" x14ac:dyDescent="0.25">
      <c r="I634" s="1236"/>
      <c r="L634" s="1307"/>
      <c r="M634" s="1307"/>
      <c r="AF634" s="1244"/>
      <c r="AJ634" s="1245"/>
      <c r="AK634" s="1246"/>
      <c r="AM634" s="1247"/>
    </row>
    <row r="635" spans="9:39" ht="27" customHeight="1" x14ac:dyDescent="0.25">
      <c r="I635" s="1236"/>
      <c r="L635" s="1307"/>
      <c r="M635" s="1307"/>
      <c r="AF635" s="1244"/>
      <c r="AJ635" s="1245"/>
      <c r="AK635" s="1246"/>
      <c r="AM635" s="1247"/>
    </row>
    <row r="636" spans="9:39" ht="27" customHeight="1" x14ac:dyDescent="0.25">
      <c r="I636" s="1236"/>
      <c r="L636" s="1307"/>
      <c r="M636" s="1307"/>
      <c r="AF636" s="1244"/>
      <c r="AJ636" s="1245"/>
      <c r="AK636" s="1246"/>
      <c r="AM636" s="1247"/>
    </row>
    <row r="637" spans="9:39" ht="27" customHeight="1" x14ac:dyDescent="0.25">
      <c r="I637" s="1236"/>
      <c r="L637" s="1307"/>
      <c r="M637" s="1307"/>
      <c r="AF637" s="1244"/>
      <c r="AJ637" s="1245"/>
      <c r="AK637" s="1246"/>
      <c r="AM637" s="1247"/>
    </row>
    <row r="638" spans="9:39" ht="27" customHeight="1" x14ac:dyDescent="0.25">
      <c r="I638" s="1236"/>
      <c r="L638" s="1307"/>
      <c r="M638" s="1307"/>
      <c r="AF638" s="1244"/>
      <c r="AJ638" s="1245"/>
      <c r="AK638" s="1246"/>
      <c r="AM638" s="1247"/>
    </row>
    <row r="639" spans="9:39" ht="27" customHeight="1" x14ac:dyDescent="0.25">
      <c r="I639" s="1236"/>
      <c r="L639" s="1307"/>
      <c r="M639" s="1307"/>
      <c r="AF639" s="1244"/>
      <c r="AJ639" s="1245"/>
      <c r="AK639" s="1246"/>
      <c r="AM639" s="1247"/>
    </row>
    <row r="640" spans="9:39" ht="27" customHeight="1" x14ac:dyDescent="0.25">
      <c r="I640" s="1236"/>
      <c r="L640" s="1307"/>
      <c r="M640" s="1307"/>
      <c r="AF640" s="1244"/>
      <c r="AJ640" s="1245"/>
      <c r="AK640" s="1246"/>
      <c r="AM640" s="1247"/>
    </row>
    <row r="641" spans="9:39" ht="27" customHeight="1" x14ac:dyDescent="0.25">
      <c r="I641" s="1236"/>
      <c r="L641" s="1307"/>
      <c r="M641" s="1307"/>
      <c r="AF641" s="1244"/>
      <c r="AJ641" s="1245"/>
      <c r="AK641" s="1246"/>
      <c r="AM641" s="1247"/>
    </row>
    <row r="642" spans="9:39" ht="27" customHeight="1" x14ac:dyDescent="0.25">
      <c r="I642" s="1236"/>
      <c r="L642" s="1307"/>
      <c r="M642" s="1307"/>
      <c r="AF642" s="1244"/>
      <c r="AJ642" s="1245"/>
      <c r="AK642" s="1246"/>
      <c r="AM642" s="1247"/>
    </row>
    <row r="643" spans="9:39" ht="27" customHeight="1" x14ac:dyDescent="0.25">
      <c r="I643" s="1236"/>
      <c r="L643" s="1307"/>
      <c r="M643" s="1307"/>
      <c r="AF643" s="1244"/>
      <c r="AJ643" s="1245"/>
      <c r="AK643" s="1246"/>
      <c r="AM643" s="1247"/>
    </row>
    <row r="644" spans="9:39" ht="27" customHeight="1" x14ac:dyDescent="0.25">
      <c r="I644" s="1236"/>
      <c r="L644" s="1307"/>
      <c r="M644" s="1307"/>
      <c r="AF644" s="1244"/>
      <c r="AJ644" s="1245"/>
      <c r="AK644" s="1246"/>
      <c r="AM644" s="1247"/>
    </row>
    <row r="645" spans="9:39" ht="27" customHeight="1" x14ac:dyDescent="0.25">
      <c r="I645" s="1236"/>
      <c r="L645" s="1307"/>
      <c r="M645" s="1307"/>
      <c r="AF645" s="1244"/>
      <c r="AJ645" s="1245"/>
      <c r="AK645" s="1246"/>
      <c r="AM645" s="1247"/>
    </row>
    <row r="646" spans="9:39" ht="27" customHeight="1" x14ac:dyDescent="0.25">
      <c r="I646" s="1236"/>
      <c r="L646" s="1307"/>
      <c r="M646" s="1307"/>
      <c r="AF646" s="1244"/>
      <c r="AJ646" s="1245"/>
      <c r="AK646" s="1246"/>
      <c r="AM646" s="1247"/>
    </row>
    <row r="647" spans="9:39" ht="27" customHeight="1" x14ac:dyDescent="0.25">
      <c r="I647" s="1236"/>
      <c r="L647" s="1307"/>
      <c r="M647" s="1307"/>
      <c r="AF647" s="1244"/>
      <c r="AJ647" s="1245"/>
      <c r="AK647" s="1246"/>
      <c r="AM647" s="1247"/>
    </row>
    <row r="648" spans="9:39" ht="27" customHeight="1" x14ac:dyDescent="0.25">
      <c r="I648" s="1236"/>
      <c r="L648" s="1307"/>
      <c r="M648" s="1307"/>
      <c r="AF648" s="1244"/>
      <c r="AJ648" s="1245"/>
      <c r="AK648" s="1246"/>
      <c r="AM648" s="1247"/>
    </row>
    <row r="649" spans="9:39" ht="27" customHeight="1" x14ac:dyDescent="0.25">
      <c r="I649" s="1236"/>
      <c r="L649" s="1307"/>
      <c r="M649" s="1307"/>
      <c r="AF649" s="1244"/>
      <c r="AJ649" s="1245"/>
      <c r="AK649" s="1246"/>
      <c r="AM649" s="1247"/>
    </row>
    <row r="650" spans="9:39" ht="27" customHeight="1" x14ac:dyDescent="0.25">
      <c r="I650" s="1236"/>
      <c r="L650" s="1307"/>
      <c r="M650" s="1307"/>
      <c r="AF650" s="1244"/>
      <c r="AJ650" s="1245"/>
      <c r="AK650" s="1246"/>
      <c r="AM650" s="1247"/>
    </row>
    <row r="651" spans="9:39" ht="27" customHeight="1" x14ac:dyDescent="0.25">
      <c r="I651" s="1236"/>
      <c r="L651" s="1307"/>
      <c r="M651" s="1307"/>
      <c r="AF651" s="1244"/>
      <c r="AJ651" s="1245"/>
      <c r="AK651" s="1246"/>
      <c r="AM651" s="1247"/>
    </row>
    <row r="652" spans="9:39" ht="27" customHeight="1" x14ac:dyDescent="0.25">
      <c r="I652" s="1236"/>
      <c r="L652" s="1307"/>
      <c r="M652" s="1307"/>
      <c r="AF652" s="1244"/>
      <c r="AJ652" s="1245"/>
      <c r="AK652" s="1246"/>
      <c r="AM652" s="1247"/>
    </row>
    <row r="653" spans="9:39" ht="27" customHeight="1" x14ac:dyDescent="0.25">
      <c r="I653" s="1236"/>
      <c r="L653" s="1307"/>
      <c r="M653" s="1307"/>
      <c r="AF653" s="1244"/>
      <c r="AJ653" s="1245"/>
      <c r="AK653" s="1246"/>
      <c r="AM653" s="1247"/>
    </row>
    <row r="654" spans="9:39" ht="27" customHeight="1" x14ac:dyDescent="0.25">
      <c r="I654" s="1236"/>
      <c r="L654" s="1307"/>
      <c r="M654" s="1307"/>
      <c r="AF654" s="1244"/>
      <c r="AJ654" s="1245"/>
      <c r="AK654" s="1246"/>
      <c r="AM654" s="1247"/>
    </row>
    <row r="655" spans="9:39" ht="27" customHeight="1" x14ac:dyDescent="0.25">
      <c r="I655" s="1236"/>
      <c r="L655" s="1307"/>
      <c r="M655" s="1307"/>
      <c r="AF655" s="1244"/>
      <c r="AJ655" s="1245"/>
      <c r="AK655" s="1246"/>
      <c r="AM655" s="1247"/>
    </row>
    <row r="656" spans="9:39" ht="27" customHeight="1" x14ac:dyDescent="0.25">
      <c r="I656" s="1236"/>
      <c r="L656" s="1307"/>
      <c r="M656" s="1307"/>
      <c r="AF656" s="1244"/>
      <c r="AJ656" s="1245"/>
      <c r="AK656" s="1246"/>
      <c r="AM656" s="1247"/>
    </row>
    <row r="657" spans="9:39" ht="27" customHeight="1" x14ac:dyDescent="0.25">
      <c r="I657" s="1236"/>
      <c r="L657" s="1307"/>
      <c r="M657" s="1307"/>
      <c r="AF657" s="1244"/>
      <c r="AJ657" s="1245"/>
      <c r="AK657" s="1246"/>
      <c r="AM657" s="1247"/>
    </row>
    <row r="658" spans="9:39" ht="27" customHeight="1" x14ac:dyDescent="0.25">
      <c r="I658" s="1236"/>
      <c r="L658" s="1307"/>
      <c r="M658" s="1307"/>
      <c r="AF658" s="1244"/>
      <c r="AJ658" s="1245"/>
      <c r="AK658" s="1246"/>
      <c r="AM658" s="1247"/>
    </row>
    <row r="659" spans="9:39" ht="27" customHeight="1" x14ac:dyDescent="0.25">
      <c r="I659" s="1236"/>
      <c r="L659" s="1307"/>
      <c r="M659" s="1307"/>
      <c r="AF659" s="1244"/>
      <c r="AJ659" s="1245"/>
      <c r="AK659" s="1246"/>
      <c r="AM659" s="1247"/>
    </row>
    <row r="660" spans="9:39" ht="27" customHeight="1" x14ac:dyDescent="0.25">
      <c r="I660" s="1236"/>
      <c r="L660" s="1307"/>
      <c r="M660" s="1307"/>
      <c r="AF660" s="1244"/>
      <c r="AJ660" s="1245"/>
      <c r="AK660" s="1246"/>
      <c r="AM660" s="1247"/>
    </row>
    <row r="661" spans="9:39" ht="27" customHeight="1" x14ac:dyDescent="0.25">
      <c r="I661" s="1236"/>
      <c r="L661" s="1307"/>
      <c r="M661" s="1307"/>
      <c r="AF661" s="1244"/>
      <c r="AJ661" s="1245"/>
      <c r="AK661" s="1246"/>
      <c r="AM661" s="1247"/>
    </row>
    <row r="662" spans="9:39" ht="27" customHeight="1" x14ac:dyDescent="0.25">
      <c r="I662" s="1236"/>
      <c r="L662" s="1307"/>
      <c r="M662" s="1307"/>
      <c r="AF662" s="1244"/>
      <c r="AJ662" s="1245"/>
      <c r="AK662" s="1246"/>
      <c r="AM662" s="1247"/>
    </row>
    <row r="663" spans="9:39" ht="27" customHeight="1" x14ac:dyDescent="0.25">
      <c r="I663" s="1236"/>
      <c r="L663" s="1307"/>
      <c r="M663" s="1307"/>
      <c r="AF663" s="1244"/>
      <c r="AJ663" s="1245"/>
      <c r="AK663" s="1246"/>
      <c r="AM663" s="1247"/>
    </row>
    <row r="664" spans="9:39" ht="27" customHeight="1" x14ac:dyDescent="0.25">
      <c r="I664" s="1236"/>
      <c r="L664" s="1307"/>
      <c r="M664" s="1307"/>
      <c r="AF664" s="1244"/>
      <c r="AJ664" s="1245"/>
      <c r="AK664" s="1246"/>
      <c r="AM664" s="1247"/>
    </row>
    <row r="665" spans="9:39" ht="27" customHeight="1" x14ac:dyDescent="0.25">
      <c r="I665" s="1236"/>
      <c r="L665" s="1307"/>
      <c r="M665" s="1307"/>
      <c r="AF665" s="1244"/>
      <c r="AJ665" s="1245"/>
      <c r="AK665" s="1246"/>
      <c r="AM665" s="1247"/>
    </row>
    <row r="666" spans="9:39" ht="27" customHeight="1" x14ac:dyDescent="0.25">
      <c r="I666" s="1236"/>
      <c r="L666" s="1307"/>
      <c r="M666" s="1307"/>
      <c r="AF666" s="1244"/>
      <c r="AJ666" s="1245"/>
      <c r="AK666" s="1246"/>
      <c r="AM666" s="1247"/>
    </row>
    <row r="667" spans="9:39" ht="27" customHeight="1" x14ac:dyDescent="0.25">
      <c r="I667" s="1236"/>
      <c r="L667" s="1307"/>
      <c r="M667" s="1307"/>
      <c r="AF667" s="1244"/>
      <c r="AJ667" s="1245"/>
      <c r="AK667" s="1246"/>
      <c r="AM667" s="1247"/>
    </row>
    <row r="668" spans="9:39" ht="27" customHeight="1" x14ac:dyDescent="0.25">
      <c r="I668" s="1236"/>
      <c r="L668" s="1307"/>
      <c r="M668" s="1307"/>
      <c r="AF668" s="1244"/>
      <c r="AJ668" s="1245"/>
      <c r="AK668" s="1246"/>
      <c r="AM668" s="1247"/>
    </row>
    <row r="669" spans="9:39" ht="27" customHeight="1" x14ac:dyDescent="0.25">
      <c r="I669" s="1236"/>
      <c r="L669" s="1307"/>
      <c r="M669" s="1307"/>
      <c r="AF669" s="1244"/>
      <c r="AJ669" s="1245"/>
      <c r="AK669" s="1246"/>
      <c r="AM669" s="1247"/>
    </row>
    <row r="670" spans="9:39" ht="27" customHeight="1" x14ac:dyDescent="0.25">
      <c r="I670" s="1236"/>
      <c r="L670" s="1307"/>
      <c r="M670" s="1307"/>
      <c r="AF670" s="1244"/>
      <c r="AJ670" s="1245"/>
      <c r="AK670" s="1246"/>
      <c r="AM670" s="1247"/>
    </row>
    <row r="671" spans="9:39" ht="27" customHeight="1" x14ac:dyDescent="0.25">
      <c r="I671" s="1236"/>
      <c r="L671" s="1307"/>
      <c r="M671" s="1307"/>
      <c r="AF671" s="1244"/>
      <c r="AJ671" s="1245"/>
      <c r="AK671" s="1246"/>
      <c r="AM671" s="1247"/>
    </row>
    <row r="672" spans="9:39" ht="27" customHeight="1" x14ac:dyDescent="0.25">
      <c r="I672" s="1236"/>
      <c r="L672" s="1307"/>
      <c r="M672" s="1307"/>
      <c r="AF672" s="1244"/>
      <c r="AJ672" s="1245"/>
      <c r="AK672" s="1246"/>
      <c r="AM672" s="1247"/>
    </row>
    <row r="673" spans="9:39" ht="27" customHeight="1" x14ac:dyDescent="0.25">
      <c r="I673" s="1236"/>
      <c r="L673" s="1307"/>
      <c r="M673" s="1307"/>
      <c r="AF673" s="1244"/>
      <c r="AJ673" s="1245"/>
      <c r="AK673" s="1246"/>
      <c r="AM673" s="1247"/>
    </row>
    <row r="674" spans="9:39" ht="27" customHeight="1" x14ac:dyDescent="0.25">
      <c r="I674" s="1236"/>
      <c r="L674" s="1307"/>
      <c r="M674" s="1307"/>
      <c r="AF674" s="1244"/>
      <c r="AJ674" s="1245"/>
      <c r="AK674" s="1246"/>
      <c r="AM674" s="1247"/>
    </row>
    <row r="675" spans="9:39" ht="27" customHeight="1" x14ac:dyDescent="0.25">
      <c r="I675" s="1236"/>
      <c r="L675" s="1307"/>
      <c r="M675" s="1307"/>
      <c r="AF675" s="1244"/>
      <c r="AJ675" s="1245"/>
      <c r="AK675" s="1246"/>
      <c r="AM675" s="1247"/>
    </row>
    <row r="676" spans="9:39" ht="27" customHeight="1" x14ac:dyDescent="0.25">
      <c r="I676" s="1236"/>
      <c r="L676" s="1307"/>
      <c r="M676" s="1307"/>
      <c r="AF676" s="1244"/>
      <c r="AJ676" s="1245"/>
      <c r="AK676" s="1246"/>
      <c r="AM676" s="1247"/>
    </row>
    <row r="677" spans="9:39" ht="27" customHeight="1" x14ac:dyDescent="0.25">
      <c r="I677" s="1236"/>
      <c r="L677" s="1307"/>
      <c r="M677" s="1307"/>
      <c r="AF677" s="1244"/>
      <c r="AJ677" s="1245"/>
      <c r="AK677" s="1246"/>
      <c r="AM677" s="1247"/>
    </row>
    <row r="678" spans="9:39" ht="27" customHeight="1" x14ac:dyDescent="0.25">
      <c r="I678" s="1236"/>
      <c r="L678" s="1307"/>
      <c r="M678" s="1307"/>
      <c r="AF678" s="1244"/>
      <c r="AJ678" s="1245"/>
      <c r="AK678" s="1246"/>
      <c r="AM678" s="1247"/>
    </row>
    <row r="679" spans="9:39" ht="27" customHeight="1" x14ac:dyDescent="0.25">
      <c r="I679" s="1236"/>
      <c r="L679" s="1307"/>
      <c r="M679" s="1307"/>
      <c r="AF679" s="1244"/>
      <c r="AJ679" s="1245"/>
      <c r="AK679" s="1246"/>
      <c r="AM679" s="1247"/>
    </row>
    <row r="680" spans="9:39" ht="27" customHeight="1" x14ac:dyDescent="0.25">
      <c r="I680" s="1236"/>
      <c r="L680" s="1307"/>
      <c r="M680" s="1307"/>
      <c r="AF680" s="1244"/>
      <c r="AJ680" s="1245"/>
      <c r="AK680" s="1246"/>
      <c r="AM680" s="1247"/>
    </row>
    <row r="681" spans="9:39" ht="27" customHeight="1" x14ac:dyDescent="0.25">
      <c r="I681" s="1236"/>
      <c r="L681" s="1307"/>
      <c r="M681" s="1307"/>
      <c r="AF681" s="1244"/>
      <c r="AJ681" s="1245"/>
      <c r="AK681" s="1246"/>
      <c r="AM681" s="1247"/>
    </row>
    <row r="682" spans="9:39" ht="27" customHeight="1" x14ac:dyDescent="0.25">
      <c r="I682" s="1236"/>
      <c r="L682" s="1307"/>
      <c r="M682" s="1307"/>
      <c r="AF682" s="1244"/>
      <c r="AJ682" s="1245"/>
      <c r="AK682" s="1246"/>
      <c r="AM682" s="1247"/>
    </row>
    <row r="683" spans="9:39" ht="27" customHeight="1" x14ac:dyDescent="0.25">
      <c r="I683" s="1236"/>
      <c r="L683" s="1307"/>
      <c r="M683" s="1307"/>
      <c r="AF683" s="1244"/>
      <c r="AJ683" s="1245"/>
      <c r="AK683" s="1246"/>
      <c r="AM683" s="1247"/>
    </row>
    <row r="684" spans="9:39" ht="27" customHeight="1" x14ac:dyDescent="0.25">
      <c r="I684" s="1236"/>
      <c r="L684" s="1307"/>
      <c r="M684" s="1307"/>
      <c r="AF684" s="1244"/>
      <c r="AJ684" s="1245"/>
      <c r="AK684" s="1246"/>
      <c r="AM684" s="1247"/>
    </row>
    <row r="685" spans="9:39" ht="27" customHeight="1" x14ac:dyDescent="0.25">
      <c r="I685" s="1236"/>
      <c r="L685" s="1307"/>
      <c r="M685" s="1307"/>
      <c r="AF685" s="1244"/>
      <c r="AJ685" s="1245"/>
      <c r="AK685" s="1246"/>
      <c r="AM685" s="1247"/>
    </row>
    <row r="686" spans="9:39" ht="27" customHeight="1" x14ac:dyDescent="0.25">
      <c r="I686" s="1236"/>
      <c r="L686" s="1307"/>
      <c r="M686" s="1307"/>
      <c r="AF686" s="1244"/>
      <c r="AJ686" s="1245"/>
      <c r="AK686" s="1246"/>
      <c r="AM686" s="1247"/>
    </row>
    <row r="687" spans="9:39" ht="27" customHeight="1" x14ac:dyDescent="0.25">
      <c r="I687" s="1236"/>
      <c r="L687" s="1307"/>
      <c r="M687" s="1307"/>
      <c r="AF687" s="1244"/>
      <c r="AJ687" s="1245"/>
      <c r="AK687" s="1246"/>
      <c r="AM687" s="1247"/>
    </row>
    <row r="688" spans="9:39" ht="27" customHeight="1" x14ac:dyDescent="0.25">
      <c r="I688" s="1236"/>
      <c r="L688" s="1307"/>
      <c r="M688" s="1307"/>
      <c r="AF688" s="1244"/>
      <c r="AJ688" s="1245"/>
      <c r="AK688" s="1246"/>
      <c r="AM688" s="1247"/>
    </row>
    <row r="689" spans="9:39" ht="27" customHeight="1" x14ac:dyDescent="0.25">
      <c r="I689" s="1236"/>
      <c r="L689" s="1307"/>
      <c r="M689" s="1307"/>
      <c r="AF689" s="1244"/>
      <c r="AJ689" s="1245"/>
      <c r="AK689" s="1246"/>
      <c r="AM689" s="1247"/>
    </row>
    <row r="690" spans="9:39" ht="27" customHeight="1" x14ac:dyDescent="0.25">
      <c r="I690" s="1236"/>
      <c r="L690" s="1307"/>
      <c r="M690" s="1307"/>
      <c r="AF690" s="1244"/>
      <c r="AJ690" s="1245"/>
      <c r="AK690" s="1246"/>
      <c r="AM690" s="1247"/>
    </row>
    <row r="691" spans="9:39" ht="27" customHeight="1" x14ac:dyDescent="0.25">
      <c r="I691" s="1236"/>
      <c r="L691" s="1307"/>
      <c r="M691" s="1307"/>
      <c r="AF691" s="1244"/>
      <c r="AJ691" s="1245"/>
      <c r="AK691" s="1246"/>
      <c r="AM691" s="1247"/>
    </row>
    <row r="692" spans="9:39" ht="27" customHeight="1" x14ac:dyDescent="0.25">
      <c r="I692" s="1236"/>
      <c r="L692" s="1307"/>
      <c r="M692" s="1307"/>
      <c r="AF692" s="1244"/>
      <c r="AJ692" s="1245"/>
      <c r="AK692" s="1246"/>
      <c r="AM692" s="1247"/>
    </row>
    <row r="693" spans="9:39" ht="27" customHeight="1" x14ac:dyDescent="0.25">
      <c r="I693" s="1236"/>
      <c r="L693" s="1307"/>
      <c r="M693" s="1307"/>
      <c r="AF693" s="1244"/>
      <c r="AJ693" s="1245"/>
      <c r="AK693" s="1246"/>
      <c r="AM693" s="1247"/>
    </row>
    <row r="694" spans="9:39" ht="27" customHeight="1" x14ac:dyDescent="0.25">
      <c r="I694" s="1236"/>
      <c r="L694" s="1307"/>
      <c r="M694" s="1307"/>
      <c r="AF694" s="1244"/>
      <c r="AJ694" s="1245"/>
      <c r="AK694" s="1246"/>
      <c r="AM694" s="1247"/>
    </row>
    <row r="695" spans="9:39" ht="27" customHeight="1" x14ac:dyDescent="0.25">
      <c r="I695" s="1236"/>
      <c r="L695" s="1307"/>
      <c r="M695" s="1307"/>
      <c r="AF695" s="1244"/>
      <c r="AJ695" s="1245"/>
      <c r="AK695" s="1246"/>
      <c r="AM695" s="1247"/>
    </row>
    <row r="696" spans="9:39" ht="27" customHeight="1" x14ac:dyDescent="0.25">
      <c r="I696" s="1236"/>
      <c r="L696" s="1307"/>
      <c r="M696" s="1307"/>
      <c r="AF696" s="1244"/>
      <c r="AJ696" s="1245"/>
      <c r="AK696" s="1246"/>
      <c r="AM696" s="1247"/>
    </row>
    <row r="697" spans="9:39" ht="27" customHeight="1" x14ac:dyDescent="0.25">
      <c r="I697" s="1236"/>
      <c r="L697" s="1307"/>
      <c r="M697" s="1307"/>
      <c r="AF697" s="1244"/>
      <c r="AJ697" s="1245"/>
      <c r="AK697" s="1246"/>
      <c r="AM697" s="1247"/>
    </row>
    <row r="698" spans="9:39" ht="27" customHeight="1" x14ac:dyDescent="0.25">
      <c r="I698" s="1236"/>
      <c r="L698" s="1307"/>
      <c r="M698" s="1307"/>
      <c r="AF698" s="1244"/>
      <c r="AJ698" s="1245"/>
      <c r="AK698" s="1246"/>
      <c r="AM698" s="1247"/>
    </row>
    <row r="699" spans="9:39" ht="27" customHeight="1" x14ac:dyDescent="0.25">
      <c r="I699" s="1236"/>
      <c r="L699" s="1307"/>
      <c r="M699" s="1307"/>
      <c r="AF699" s="1244"/>
      <c r="AJ699" s="1245"/>
      <c r="AK699" s="1246"/>
      <c r="AM699" s="1247"/>
    </row>
    <row r="700" spans="9:39" ht="27" customHeight="1" x14ac:dyDescent="0.25">
      <c r="I700" s="1236"/>
      <c r="L700" s="1307"/>
      <c r="M700" s="1307"/>
      <c r="AF700" s="1244"/>
      <c r="AJ700" s="1245"/>
      <c r="AK700" s="1246"/>
      <c r="AM700" s="1247"/>
    </row>
    <row r="701" spans="9:39" ht="27" customHeight="1" x14ac:dyDescent="0.25">
      <c r="I701" s="1236"/>
      <c r="L701" s="1307"/>
      <c r="M701" s="1307"/>
      <c r="AF701" s="1244"/>
      <c r="AJ701" s="1245"/>
      <c r="AK701" s="1246"/>
      <c r="AM701" s="1247"/>
    </row>
    <row r="702" spans="9:39" ht="27" customHeight="1" x14ac:dyDescent="0.25">
      <c r="I702" s="1236"/>
      <c r="L702" s="1307"/>
      <c r="M702" s="1307"/>
      <c r="AF702" s="1244"/>
      <c r="AJ702" s="1245"/>
      <c r="AK702" s="1246"/>
      <c r="AM702" s="1247"/>
    </row>
    <row r="703" spans="9:39" ht="27" customHeight="1" x14ac:dyDescent="0.25">
      <c r="I703" s="1236"/>
      <c r="L703" s="1307"/>
      <c r="M703" s="1307"/>
      <c r="AF703" s="1244"/>
      <c r="AJ703" s="1245"/>
      <c r="AK703" s="1246"/>
      <c r="AM703" s="1247"/>
    </row>
    <row r="704" spans="9:39" ht="27" customHeight="1" x14ac:dyDescent="0.25">
      <c r="I704" s="1236"/>
      <c r="L704" s="1307"/>
      <c r="M704" s="1307"/>
      <c r="AF704" s="1244"/>
      <c r="AJ704" s="1245"/>
      <c r="AK704" s="1246"/>
      <c r="AM704" s="1247"/>
    </row>
    <row r="705" spans="9:39" ht="27" customHeight="1" x14ac:dyDescent="0.25">
      <c r="I705" s="1236"/>
      <c r="L705" s="1307"/>
      <c r="M705" s="1307"/>
      <c r="AF705" s="1244"/>
      <c r="AJ705" s="1245"/>
      <c r="AK705" s="1246"/>
      <c r="AM705" s="1247"/>
    </row>
    <row r="706" spans="9:39" ht="27" customHeight="1" x14ac:dyDescent="0.25">
      <c r="I706" s="1236"/>
      <c r="L706" s="1307"/>
      <c r="M706" s="1307"/>
      <c r="AF706" s="1244"/>
      <c r="AJ706" s="1245"/>
      <c r="AK706" s="1246"/>
      <c r="AM706" s="1247"/>
    </row>
    <row r="707" spans="9:39" ht="27" customHeight="1" x14ac:dyDescent="0.25">
      <c r="I707" s="1236"/>
      <c r="L707" s="1307"/>
      <c r="M707" s="1307"/>
      <c r="AF707" s="1244"/>
      <c r="AJ707" s="1245"/>
      <c r="AK707" s="1246"/>
      <c r="AM707" s="1247"/>
    </row>
    <row r="708" spans="9:39" ht="27" customHeight="1" x14ac:dyDescent="0.25">
      <c r="I708" s="1236"/>
      <c r="L708" s="1307"/>
      <c r="M708" s="1307"/>
      <c r="AF708" s="1244"/>
      <c r="AJ708" s="1245"/>
      <c r="AK708" s="1246"/>
      <c r="AM708" s="1247"/>
    </row>
    <row r="709" spans="9:39" ht="27" customHeight="1" x14ac:dyDescent="0.25">
      <c r="I709" s="1236"/>
      <c r="L709" s="1307"/>
      <c r="M709" s="1307"/>
      <c r="AF709" s="1244"/>
      <c r="AJ709" s="1245"/>
      <c r="AK709" s="1246"/>
      <c r="AM709" s="1247"/>
    </row>
    <row r="710" spans="9:39" ht="27" customHeight="1" x14ac:dyDescent="0.25">
      <c r="I710" s="1236"/>
      <c r="L710" s="1307"/>
      <c r="M710" s="1307"/>
      <c r="AF710" s="1244"/>
      <c r="AJ710" s="1245"/>
      <c r="AK710" s="1246"/>
      <c r="AM710" s="1247"/>
    </row>
    <row r="711" spans="9:39" ht="27" customHeight="1" x14ac:dyDescent="0.25">
      <c r="I711" s="1236"/>
      <c r="L711" s="1307"/>
      <c r="M711" s="1307"/>
      <c r="AF711" s="1244"/>
      <c r="AJ711" s="1245"/>
      <c r="AK711" s="1246"/>
      <c r="AM711" s="1247"/>
    </row>
    <row r="712" spans="9:39" ht="27" customHeight="1" x14ac:dyDescent="0.25">
      <c r="I712" s="1236"/>
      <c r="L712" s="1307"/>
      <c r="M712" s="1307"/>
      <c r="AF712" s="1244"/>
      <c r="AJ712" s="1245"/>
      <c r="AK712" s="1246"/>
      <c r="AM712" s="1247"/>
    </row>
    <row r="713" spans="9:39" ht="27" customHeight="1" x14ac:dyDescent="0.25">
      <c r="I713" s="1236"/>
      <c r="L713" s="1307"/>
      <c r="M713" s="1307"/>
      <c r="AF713" s="1244"/>
      <c r="AJ713" s="1245"/>
      <c r="AK713" s="1246"/>
      <c r="AM713" s="1247"/>
    </row>
    <row r="714" spans="9:39" ht="27" customHeight="1" x14ac:dyDescent="0.25">
      <c r="I714" s="1236"/>
      <c r="L714" s="1307"/>
      <c r="M714" s="1307"/>
      <c r="AF714" s="1244"/>
      <c r="AJ714" s="1245"/>
      <c r="AK714" s="1246"/>
      <c r="AM714" s="1247"/>
    </row>
    <row r="715" spans="9:39" ht="27" customHeight="1" x14ac:dyDescent="0.25">
      <c r="I715" s="1236"/>
      <c r="L715" s="1307"/>
      <c r="M715" s="1307"/>
      <c r="AF715" s="1244"/>
      <c r="AJ715" s="1245"/>
      <c r="AK715" s="1246"/>
      <c r="AM715" s="1247"/>
    </row>
    <row r="716" spans="9:39" ht="27" customHeight="1" x14ac:dyDescent="0.25">
      <c r="I716" s="1236"/>
      <c r="L716" s="1307"/>
      <c r="M716" s="1307"/>
      <c r="AF716" s="1244"/>
      <c r="AJ716" s="1245"/>
      <c r="AK716" s="1246"/>
      <c r="AM716" s="1247"/>
    </row>
    <row r="717" spans="9:39" ht="27" customHeight="1" x14ac:dyDescent="0.25">
      <c r="I717" s="1236"/>
      <c r="L717" s="1307"/>
      <c r="M717" s="1307"/>
      <c r="AF717" s="1244"/>
      <c r="AJ717" s="1245"/>
      <c r="AK717" s="1246"/>
      <c r="AM717" s="1247"/>
    </row>
    <row r="718" spans="9:39" ht="27" customHeight="1" x14ac:dyDescent="0.25">
      <c r="I718" s="1236"/>
      <c r="L718" s="1307"/>
      <c r="M718" s="1307"/>
      <c r="AF718" s="1244"/>
      <c r="AJ718" s="1245"/>
      <c r="AK718" s="1246"/>
      <c r="AM718" s="1247"/>
    </row>
    <row r="719" spans="9:39" ht="27" customHeight="1" x14ac:dyDescent="0.25">
      <c r="I719" s="1236"/>
      <c r="L719" s="1307"/>
      <c r="M719" s="1307"/>
      <c r="AF719" s="1244"/>
      <c r="AJ719" s="1245"/>
      <c r="AK719" s="1246"/>
      <c r="AM719" s="1247"/>
    </row>
    <row r="720" spans="9:39" ht="27" customHeight="1" x14ac:dyDescent="0.25">
      <c r="I720" s="1236"/>
      <c r="L720" s="1307"/>
      <c r="M720" s="1307"/>
      <c r="AF720" s="1244"/>
      <c r="AJ720" s="1245"/>
      <c r="AK720" s="1246"/>
      <c r="AM720" s="1247"/>
    </row>
    <row r="721" spans="9:39" ht="27" customHeight="1" x14ac:dyDescent="0.25">
      <c r="I721" s="1236"/>
      <c r="L721" s="1307"/>
      <c r="M721" s="1307"/>
      <c r="AF721" s="1244"/>
      <c r="AJ721" s="1245"/>
      <c r="AK721" s="1246"/>
      <c r="AM721" s="1247"/>
    </row>
    <row r="722" spans="9:39" ht="27" customHeight="1" x14ac:dyDescent="0.25">
      <c r="I722" s="1236"/>
      <c r="L722" s="1307"/>
      <c r="M722" s="1307"/>
      <c r="AF722" s="1244"/>
      <c r="AJ722" s="1245"/>
      <c r="AK722" s="1246"/>
      <c r="AM722" s="1247"/>
    </row>
    <row r="723" spans="9:39" ht="27" customHeight="1" x14ac:dyDescent="0.25">
      <c r="I723" s="1236"/>
      <c r="L723" s="1307"/>
      <c r="M723" s="1307"/>
      <c r="AF723" s="1244"/>
      <c r="AJ723" s="1245"/>
      <c r="AK723" s="1246"/>
      <c r="AM723" s="1247"/>
    </row>
    <row r="724" spans="9:39" ht="27" customHeight="1" x14ac:dyDescent="0.25">
      <c r="I724" s="1236"/>
      <c r="L724" s="1307"/>
      <c r="M724" s="1307"/>
      <c r="AF724" s="1244"/>
      <c r="AJ724" s="1245"/>
      <c r="AK724" s="1246"/>
      <c r="AM724" s="1247"/>
    </row>
    <row r="725" spans="9:39" ht="27" customHeight="1" x14ac:dyDescent="0.25">
      <c r="I725" s="1236"/>
      <c r="L725" s="1307"/>
      <c r="M725" s="1307"/>
      <c r="AF725" s="1244"/>
      <c r="AJ725" s="1245"/>
      <c r="AK725" s="1246"/>
      <c r="AM725" s="1247"/>
    </row>
    <row r="726" spans="9:39" ht="27" customHeight="1" x14ac:dyDescent="0.25">
      <c r="I726" s="1236"/>
      <c r="L726" s="1307"/>
      <c r="M726" s="1307"/>
      <c r="AF726" s="1244"/>
      <c r="AJ726" s="1245"/>
      <c r="AK726" s="1246"/>
      <c r="AM726" s="1247"/>
    </row>
    <row r="727" spans="9:39" ht="27" customHeight="1" x14ac:dyDescent="0.25">
      <c r="I727" s="1236"/>
      <c r="L727" s="1307"/>
      <c r="M727" s="1307"/>
      <c r="AF727" s="1244"/>
      <c r="AJ727" s="1245"/>
      <c r="AK727" s="1246"/>
      <c r="AM727" s="1247"/>
    </row>
    <row r="728" spans="9:39" ht="27" customHeight="1" x14ac:dyDescent="0.25">
      <c r="I728" s="1236"/>
      <c r="L728" s="1307"/>
      <c r="M728" s="1307"/>
      <c r="AF728" s="1244"/>
      <c r="AJ728" s="1245"/>
      <c r="AK728" s="1246"/>
      <c r="AM728" s="1247"/>
    </row>
    <row r="729" spans="9:39" ht="27" customHeight="1" x14ac:dyDescent="0.25">
      <c r="I729" s="1236"/>
      <c r="L729" s="1307"/>
      <c r="M729" s="1307"/>
      <c r="AF729" s="1244"/>
      <c r="AJ729" s="1245"/>
      <c r="AK729" s="1246"/>
      <c r="AM729" s="1247"/>
    </row>
    <row r="730" spans="9:39" ht="27" customHeight="1" x14ac:dyDescent="0.25">
      <c r="I730" s="1236"/>
      <c r="L730" s="1307"/>
      <c r="M730" s="1307"/>
      <c r="AF730" s="1244"/>
      <c r="AJ730" s="1245"/>
      <c r="AK730" s="1246"/>
      <c r="AM730" s="1247"/>
    </row>
    <row r="731" spans="9:39" ht="27" customHeight="1" x14ac:dyDescent="0.25">
      <c r="I731" s="1236"/>
      <c r="L731" s="1307"/>
      <c r="M731" s="1307"/>
      <c r="AF731" s="1244"/>
      <c r="AJ731" s="1245"/>
      <c r="AK731" s="1246"/>
      <c r="AM731" s="1247"/>
    </row>
    <row r="732" spans="9:39" ht="27" customHeight="1" x14ac:dyDescent="0.25">
      <c r="I732" s="1236"/>
      <c r="L732" s="1307"/>
      <c r="M732" s="1307"/>
      <c r="AF732" s="1244"/>
      <c r="AJ732" s="1245"/>
      <c r="AK732" s="1246"/>
      <c r="AM732" s="1247"/>
    </row>
    <row r="733" spans="9:39" ht="27" customHeight="1" x14ac:dyDescent="0.25">
      <c r="I733" s="1236"/>
      <c r="L733" s="1307"/>
      <c r="M733" s="1307"/>
      <c r="AF733" s="1244"/>
      <c r="AJ733" s="1245"/>
      <c r="AK733" s="1246"/>
      <c r="AM733" s="1247"/>
    </row>
    <row r="734" spans="9:39" ht="27" customHeight="1" x14ac:dyDescent="0.25">
      <c r="I734" s="1236"/>
      <c r="L734" s="1307"/>
      <c r="M734" s="1307"/>
      <c r="AF734" s="1244"/>
      <c r="AJ734" s="1245"/>
      <c r="AK734" s="1246"/>
      <c r="AM734" s="1247"/>
    </row>
    <row r="735" spans="9:39" ht="27" customHeight="1" x14ac:dyDescent="0.25">
      <c r="I735" s="1236"/>
      <c r="L735" s="1307"/>
      <c r="M735" s="1307"/>
      <c r="AF735" s="1244"/>
      <c r="AJ735" s="1245"/>
      <c r="AK735" s="1246"/>
      <c r="AM735" s="1247"/>
    </row>
    <row r="736" spans="9:39" ht="27" customHeight="1" x14ac:dyDescent="0.25">
      <c r="I736" s="1236"/>
      <c r="L736" s="1307"/>
      <c r="M736" s="1307"/>
      <c r="AF736" s="1244"/>
      <c r="AJ736" s="1245"/>
      <c r="AK736" s="1246"/>
      <c r="AM736" s="1247"/>
    </row>
    <row r="737" spans="9:39" ht="27" customHeight="1" x14ac:dyDescent="0.25">
      <c r="I737" s="1236"/>
      <c r="L737" s="1307"/>
      <c r="M737" s="1307"/>
      <c r="AF737" s="1244"/>
      <c r="AJ737" s="1245"/>
      <c r="AK737" s="1246"/>
      <c r="AM737" s="1247"/>
    </row>
    <row r="738" spans="9:39" ht="27" customHeight="1" x14ac:dyDescent="0.25">
      <c r="I738" s="1236"/>
      <c r="L738" s="1307"/>
      <c r="M738" s="1307"/>
      <c r="AF738" s="1244"/>
      <c r="AJ738" s="1245"/>
      <c r="AK738" s="1246"/>
      <c r="AM738" s="1247"/>
    </row>
    <row r="739" spans="9:39" ht="27" customHeight="1" x14ac:dyDescent="0.25">
      <c r="I739" s="1236"/>
      <c r="L739" s="1307"/>
      <c r="M739" s="1307"/>
      <c r="AF739" s="1244"/>
      <c r="AJ739" s="1245"/>
      <c r="AK739" s="1246"/>
      <c r="AM739" s="1247"/>
    </row>
    <row r="740" spans="9:39" ht="27" customHeight="1" x14ac:dyDescent="0.25">
      <c r="I740" s="1236"/>
      <c r="L740" s="1307"/>
      <c r="M740" s="1307"/>
      <c r="AF740" s="1244"/>
      <c r="AJ740" s="1245"/>
      <c r="AK740" s="1246"/>
      <c r="AM740" s="1247"/>
    </row>
    <row r="741" spans="9:39" ht="27" customHeight="1" x14ac:dyDescent="0.25">
      <c r="I741" s="1236"/>
      <c r="L741" s="1307"/>
      <c r="M741" s="1307"/>
      <c r="AF741" s="1244"/>
      <c r="AJ741" s="1245"/>
      <c r="AK741" s="1246"/>
      <c r="AM741" s="1247"/>
    </row>
    <row r="742" spans="9:39" ht="27" customHeight="1" x14ac:dyDescent="0.25">
      <c r="I742" s="1236"/>
      <c r="L742" s="1307"/>
      <c r="M742" s="1307"/>
      <c r="AF742" s="1244"/>
      <c r="AJ742" s="1245"/>
      <c r="AK742" s="1246"/>
      <c r="AM742" s="1247"/>
    </row>
    <row r="743" spans="9:39" ht="27" customHeight="1" x14ac:dyDescent="0.25">
      <c r="I743" s="1236"/>
      <c r="L743" s="1307"/>
      <c r="M743" s="1307"/>
      <c r="AF743" s="1244"/>
      <c r="AJ743" s="1245"/>
      <c r="AK743" s="1246"/>
      <c r="AM743" s="1247"/>
    </row>
    <row r="744" spans="9:39" ht="27" customHeight="1" x14ac:dyDescent="0.25">
      <c r="I744" s="1236"/>
      <c r="L744" s="1307"/>
      <c r="M744" s="1307"/>
      <c r="AF744" s="1244"/>
      <c r="AJ744" s="1245"/>
      <c r="AK744" s="1246"/>
      <c r="AM744" s="1247"/>
    </row>
    <row r="745" spans="9:39" ht="27" customHeight="1" x14ac:dyDescent="0.25">
      <c r="I745" s="1236"/>
      <c r="L745" s="1307"/>
      <c r="M745" s="1307"/>
      <c r="AF745" s="1244"/>
      <c r="AJ745" s="1245"/>
      <c r="AK745" s="1246"/>
      <c r="AM745" s="1247"/>
    </row>
    <row r="746" spans="9:39" ht="27" customHeight="1" x14ac:dyDescent="0.25">
      <c r="I746" s="1236"/>
      <c r="L746" s="1307"/>
      <c r="M746" s="1307"/>
      <c r="AF746" s="1244"/>
      <c r="AJ746" s="1245"/>
      <c r="AK746" s="1246"/>
      <c r="AM746" s="1247"/>
    </row>
    <row r="747" spans="9:39" ht="27" customHeight="1" x14ac:dyDescent="0.25">
      <c r="I747" s="1236"/>
      <c r="L747" s="1307"/>
      <c r="M747" s="1307"/>
      <c r="AF747" s="1244"/>
      <c r="AJ747" s="1245"/>
      <c r="AK747" s="1246"/>
      <c r="AM747" s="1247"/>
    </row>
    <row r="748" spans="9:39" ht="27" customHeight="1" x14ac:dyDescent="0.25">
      <c r="I748" s="1236"/>
      <c r="L748" s="1307"/>
      <c r="M748" s="1307"/>
      <c r="AF748" s="1244"/>
      <c r="AJ748" s="1245"/>
      <c r="AK748" s="1246"/>
      <c r="AM748" s="1247"/>
    </row>
    <row r="749" spans="9:39" ht="27" customHeight="1" x14ac:dyDescent="0.25">
      <c r="I749" s="1236"/>
      <c r="L749" s="1307"/>
      <c r="M749" s="1307"/>
      <c r="AF749" s="1244"/>
      <c r="AJ749" s="1245"/>
      <c r="AK749" s="1246"/>
      <c r="AM749" s="1247"/>
    </row>
    <row r="750" spans="9:39" ht="27" customHeight="1" x14ac:dyDescent="0.25">
      <c r="I750" s="1236"/>
      <c r="L750" s="1307"/>
      <c r="M750" s="1307"/>
      <c r="AF750" s="1244"/>
      <c r="AJ750" s="1245"/>
      <c r="AK750" s="1246"/>
      <c r="AM750" s="1247"/>
    </row>
    <row r="751" spans="9:39" ht="27" customHeight="1" x14ac:dyDescent="0.25">
      <c r="I751" s="1236"/>
      <c r="L751" s="1307"/>
      <c r="M751" s="1307"/>
      <c r="AF751" s="1244"/>
      <c r="AJ751" s="1245"/>
      <c r="AK751" s="1246"/>
      <c r="AM751" s="1247"/>
    </row>
    <row r="752" spans="9:39" ht="27" customHeight="1" x14ac:dyDescent="0.25">
      <c r="I752" s="1236"/>
      <c r="L752" s="1307"/>
      <c r="M752" s="1307"/>
      <c r="AF752" s="1244"/>
      <c r="AJ752" s="1245"/>
      <c r="AK752" s="1246"/>
      <c r="AM752" s="1247"/>
    </row>
    <row r="753" spans="9:39" ht="27" customHeight="1" x14ac:dyDescent="0.25">
      <c r="I753" s="1236"/>
      <c r="L753" s="1307"/>
      <c r="M753" s="1307"/>
      <c r="AF753" s="1244"/>
      <c r="AJ753" s="1245"/>
      <c r="AK753" s="1246"/>
      <c r="AM753" s="1247"/>
    </row>
    <row r="754" spans="9:39" ht="27" customHeight="1" x14ac:dyDescent="0.25">
      <c r="I754" s="1236"/>
      <c r="L754" s="1307"/>
      <c r="M754" s="1307"/>
      <c r="AF754" s="1244"/>
      <c r="AJ754" s="1245"/>
      <c r="AK754" s="1246"/>
      <c r="AM754" s="1247"/>
    </row>
    <row r="755" spans="9:39" ht="27" customHeight="1" x14ac:dyDescent="0.25">
      <c r="I755" s="1236"/>
      <c r="L755" s="1307"/>
      <c r="M755" s="1307"/>
      <c r="AF755" s="1244"/>
      <c r="AJ755" s="1245"/>
      <c r="AK755" s="1246"/>
      <c r="AM755" s="1247"/>
    </row>
    <row r="756" spans="9:39" ht="27" customHeight="1" x14ac:dyDescent="0.25">
      <c r="I756" s="1236"/>
      <c r="L756" s="1307"/>
      <c r="M756" s="1307"/>
      <c r="AF756" s="1244"/>
      <c r="AJ756" s="1245"/>
      <c r="AK756" s="1246"/>
      <c r="AM756" s="1247"/>
    </row>
    <row r="757" spans="9:39" ht="27" customHeight="1" x14ac:dyDescent="0.25">
      <c r="I757" s="1236"/>
      <c r="L757" s="1307"/>
      <c r="M757" s="1307"/>
      <c r="AF757" s="1244"/>
      <c r="AJ757" s="1245"/>
      <c r="AK757" s="1246"/>
      <c r="AM757" s="1247"/>
    </row>
    <row r="758" spans="9:39" ht="27" customHeight="1" x14ac:dyDescent="0.25">
      <c r="I758" s="1236"/>
      <c r="L758" s="1307"/>
      <c r="M758" s="1307"/>
      <c r="AF758" s="1244"/>
      <c r="AJ758" s="1245"/>
      <c r="AK758" s="1246"/>
      <c r="AM758" s="1247"/>
    </row>
    <row r="759" spans="9:39" ht="27" customHeight="1" x14ac:dyDescent="0.25">
      <c r="I759" s="1236"/>
      <c r="L759" s="1307"/>
      <c r="M759" s="1307"/>
      <c r="AF759" s="1244"/>
      <c r="AJ759" s="1245"/>
      <c r="AK759" s="1246"/>
      <c r="AM759" s="1247"/>
    </row>
    <row r="760" spans="9:39" ht="27" customHeight="1" x14ac:dyDescent="0.25">
      <c r="I760" s="1236"/>
      <c r="L760" s="1307"/>
      <c r="M760" s="1307"/>
      <c r="AF760" s="1244"/>
      <c r="AJ760" s="1245"/>
      <c r="AK760" s="1246"/>
      <c r="AM760" s="1247"/>
    </row>
    <row r="761" spans="9:39" ht="27" customHeight="1" x14ac:dyDescent="0.25">
      <c r="I761" s="1236"/>
      <c r="L761" s="1307"/>
      <c r="M761" s="1307"/>
      <c r="AF761" s="1244"/>
      <c r="AJ761" s="1245"/>
      <c r="AK761" s="1246"/>
      <c r="AM761" s="1247"/>
    </row>
    <row r="762" spans="9:39" ht="27" customHeight="1" x14ac:dyDescent="0.25">
      <c r="I762" s="1236"/>
      <c r="L762" s="1307"/>
      <c r="M762" s="1307"/>
      <c r="AF762" s="1244"/>
      <c r="AJ762" s="1245"/>
      <c r="AK762" s="1246"/>
      <c r="AM762" s="1247"/>
    </row>
    <row r="763" spans="9:39" ht="27" customHeight="1" x14ac:dyDescent="0.25">
      <c r="I763" s="1236"/>
      <c r="L763" s="1307"/>
      <c r="M763" s="1307"/>
      <c r="AF763" s="1244"/>
      <c r="AJ763" s="1245"/>
      <c r="AK763" s="1246"/>
      <c r="AM763" s="1247"/>
    </row>
    <row r="764" spans="9:39" ht="27" customHeight="1" x14ac:dyDescent="0.25">
      <c r="I764" s="1236"/>
      <c r="L764" s="1307"/>
      <c r="M764" s="1307"/>
      <c r="AF764" s="1244"/>
      <c r="AJ764" s="1245"/>
      <c r="AK764" s="1246"/>
      <c r="AM764" s="1247"/>
    </row>
    <row r="765" spans="9:39" ht="27" customHeight="1" x14ac:dyDescent="0.25">
      <c r="I765" s="1236"/>
      <c r="L765" s="1307"/>
      <c r="M765" s="1307"/>
      <c r="AF765" s="1244"/>
      <c r="AJ765" s="1245"/>
      <c r="AK765" s="1246"/>
      <c r="AM765" s="1247"/>
    </row>
    <row r="766" spans="9:39" ht="27" customHeight="1" x14ac:dyDescent="0.25">
      <c r="I766" s="1236"/>
      <c r="L766" s="1307"/>
      <c r="M766" s="1307"/>
      <c r="AF766" s="1244"/>
      <c r="AJ766" s="1245"/>
      <c r="AK766" s="1246"/>
      <c r="AM766" s="1247"/>
    </row>
    <row r="767" spans="9:39" ht="27" customHeight="1" x14ac:dyDescent="0.25">
      <c r="I767" s="1236"/>
      <c r="L767" s="1307"/>
      <c r="M767" s="1307"/>
      <c r="AF767" s="1244"/>
      <c r="AJ767" s="1245"/>
      <c r="AK767" s="1246"/>
      <c r="AM767" s="1247"/>
    </row>
    <row r="768" spans="9:39" ht="27" customHeight="1" x14ac:dyDescent="0.25">
      <c r="I768" s="1236"/>
      <c r="L768" s="1307"/>
      <c r="M768" s="1307"/>
      <c r="AF768" s="1244"/>
      <c r="AJ768" s="1245"/>
      <c r="AK768" s="1246"/>
      <c r="AM768" s="1247"/>
    </row>
    <row r="769" spans="9:39" ht="27" customHeight="1" x14ac:dyDescent="0.25">
      <c r="I769" s="1236"/>
      <c r="L769" s="1307"/>
      <c r="M769" s="1307"/>
      <c r="AF769" s="1244"/>
      <c r="AJ769" s="1245"/>
      <c r="AK769" s="1246"/>
      <c r="AM769" s="1247"/>
    </row>
    <row r="770" spans="9:39" ht="27" customHeight="1" x14ac:dyDescent="0.25">
      <c r="I770" s="1236"/>
      <c r="L770" s="1307"/>
      <c r="M770" s="1307"/>
      <c r="AF770" s="1244"/>
      <c r="AJ770" s="1245"/>
      <c r="AK770" s="1246"/>
      <c r="AM770" s="1247"/>
    </row>
    <row r="771" spans="9:39" ht="27" customHeight="1" x14ac:dyDescent="0.25">
      <c r="I771" s="1236"/>
      <c r="L771" s="1307"/>
      <c r="M771" s="1307"/>
      <c r="AF771" s="1244"/>
      <c r="AJ771" s="1245"/>
      <c r="AK771" s="1246"/>
      <c r="AM771" s="1247"/>
    </row>
    <row r="772" spans="9:39" ht="27" customHeight="1" x14ac:dyDescent="0.25">
      <c r="I772" s="1236"/>
      <c r="L772" s="1307"/>
      <c r="M772" s="1307"/>
      <c r="AF772" s="1244"/>
      <c r="AJ772" s="1245"/>
      <c r="AK772" s="1246"/>
      <c r="AM772" s="1247"/>
    </row>
    <row r="773" spans="9:39" ht="27" customHeight="1" x14ac:dyDescent="0.25">
      <c r="I773" s="1236"/>
      <c r="L773" s="1307"/>
      <c r="M773" s="1307"/>
      <c r="AF773" s="1244"/>
      <c r="AJ773" s="1245"/>
      <c r="AK773" s="1246"/>
      <c r="AM773" s="1247"/>
    </row>
    <row r="774" spans="9:39" ht="27" customHeight="1" x14ac:dyDescent="0.25">
      <c r="I774" s="1236"/>
      <c r="L774" s="1307"/>
      <c r="M774" s="1307"/>
      <c r="AF774" s="1244"/>
      <c r="AJ774" s="1245"/>
      <c r="AK774" s="1246"/>
      <c r="AM774" s="1247"/>
    </row>
    <row r="775" spans="9:39" ht="27" customHeight="1" x14ac:dyDescent="0.25">
      <c r="I775" s="1236"/>
      <c r="L775" s="1307"/>
      <c r="M775" s="1307"/>
      <c r="AF775" s="1244"/>
      <c r="AJ775" s="1245"/>
      <c r="AK775" s="1246"/>
      <c r="AM775" s="1247"/>
    </row>
    <row r="776" spans="9:39" ht="27" customHeight="1" x14ac:dyDescent="0.25">
      <c r="I776" s="1236"/>
      <c r="L776" s="1307"/>
      <c r="M776" s="1307"/>
      <c r="AF776" s="1244"/>
      <c r="AJ776" s="1245"/>
      <c r="AK776" s="1246"/>
      <c r="AM776" s="1247"/>
    </row>
    <row r="777" spans="9:39" ht="27" customHeight="1" x14ac:dyDescent="0.25">
      <c r="I777" s="1236"/>
      <c r="L777" s="1307"/>
      <c r="M777" s="1307"/>
      <c r="AF777" s="1244"/>
      <c r="AJ777" s="1245"/>
      <c r="AK777" s="1246"/>
      <c r="AM777" s="1247"/>
    </row>
    <row r="778" spans="9:39" ht="27" customHeight="1" x14ac:dyDescent="0.25">
      <c r="I778" s="1236"/>
      <c r="L778" s="1307"/>
      <c r="M778" s="1307"/>
      <c r="AF778" s="1244"/>
      <c r="AJ778" s="1245"/>
      <c r="AK778" s="1246"/>
      <c r="AM778" s="1247"/>
    </row>
    <row r="779" spans="9:39" ht="27" customHeight="1" x14ac:dyDescent="0.25">
      <c r="I779" s="1236"/>
      <c r="L779" s="1307"/>
      <c r="M779" s="1307"/>
      <c r="AF779" s="1244"/>
      <c r="AJ779" s="1245"/>
      <c r="AK779" s="1246"/>
      <c r="AM779" s="1247"/>
    </row>
    <row r="780" spans="9:39" ht="27" customHeight="1" x14ac:dyDescent="0.25">
      <c r="I780" s="1236"/>
      <c r="L780" s="1307"/>
      <c r="M780" s="1307"/>
      <c r="AF780" s="1244"/>
      <c r="AJ780" s="1245"/>
      <c r="AK780" s="1246"/>
      <c r="AM780" s="1247"/>
    </row>
    <row r="781" spans="9:39" ht="27" customHeight="1" x14ac:dyDescent="0.25">
      <c r="I781" s="1236"/>
      <c r="L781" s="1307"/>
      <c r="M781" s="1307"/>
      <c r="AF781" s="1244"/>
      <c r="AJ781" s="1245"/>
      <c r="AK781" s="1246"/>
      <c r="AM781" s="1247"/>
    </row>
    <row r="782" spans="9:39" ht="27" customHeight="1" x14ac:dyDescent="0.25">
      <c r="I782" s="1236"/>
      <c r="L782" s="1307"/>
      <c r="M782" s="1307"/>
      <c r="AF782" s="1244"/>
      <c r="AJ782" s="1245"/>
      <c r="AK782" s="1246"/>
      <c r="AM782" s="1247"/>
    </row>
    <row r="783" spans="9:39" ht="27" customHeight="1" x14ac:dyDescent="0.25">
      <c r="I783" s="1236"/>
      <c r="L783" s="1307"/>
      <c r="M783" s="1307"/>
      <c r="AF783" s="1244"/>
      <c r="AJ783" s="1245"/>
      <c r="AK783" s="1246"/>
      <c r="AM783" s="1247"/>
    </row>
    <row r="784" spans="9:39" ht="27" customHeight="1" x14ac:dyDescent="0.25">
      <c r="I784" s="1236"/>
      <c r="L784" s="1307"/>
      <c r="M784" s="1307"/>
      <c r="AF784" s="1244"/>
      <c r="AJ784" s="1245"/>
      <c r="AK784" s="1246"/>
      <c r="AM784" s="1247"/>
    </row>
    <row r="785" spans="9:39" ht="27" customHeight="1" x14ac:dyDescent="0.25">
      <c r="I785" s="1236"/>
      <c r="L785" s="1307"/>
      <c r="M785" s="1307"/>
      <c r="AF785" s="1244"/>
      <c r="AJ785" s="1245"/>
      <c r="AK785" s="1246"/>
      <c r="AM785" s="1247"/>
    </row>
    <row r="786" spans="9:39" ht="27" customHeight="1" x14ac:dyDescent="0.25">
      <c r="I786" s="1236"/>
      <c r="L786" s="1307"/>
      <c r="M786" s="1307"/>
      <c r="AF786" s="1244"/>
      <c r="AJ786" s="1245"/>
      <c r="AK786" s="1246"/>
      <c r="AM786" s="1247"/>
    </row>
    <row r="787" spans="9:39" ht="27" customHeight="1" x14ac:dyDescent="0.25">
      <c r="I787" s="1236"/>
      <c r="L787" s="1307"/>
      <c r="M787" s="1307"/>
      <c r="AF787" s="1244"/>
      <c r="AJ787" s="1245"/>
      <c r="AK787" s="1246"/>
      <c r="AM787" s="1247"/>
    </row>
    <row r="788" spans="9:39" ht="27" customHeight="1" x14ac:dyDescent="0.25">
      <c r="I788" s="1236"/>
      <c r="L788" s="1307"/>
      <c r="M788" s="1307"/>
      <c r="AF788" s="1244"/>
      <c r="AJ788" s="1245"/>
      <c r="AK788" s="1246"/>
      <c r="AM788" s="1247"/>
    </row>
    <row r="789" spans="9:39" ht="27" customHeight="1" x14ac:dyDescent="0.25">
      <c r="I789" s="1236"/>
      <c r="L789" s="1307"/>
      <c r="M789" s="1307"/>
      <c r="AF789" s="1244"/>
      <c r="AJ789" s="1245"/>
      <c r="AK789" s="1246"/>
      <c r="AM789" s="1247"/>
    </row>
    <row r="790" spans="9:39" ht="27" customHeight="1" x14ac:dyDescent="0.25">
      <c r="I790" s="1236"/>
      <c r="L790" s="1307"/>
      <c r="M790" s="1307"/>
      <c r="AF790" s="1244"/>
      <c r="AJ790" s="1245"/>
      <c r="AK790" s="1246"/>
      <c r="AM790" s="1247"/>
    </row>
    <row r="791" spans="9:39" ht="27" customHeight="1" x14ac:dyDescent="0.25">
      <c r="I791" s="1236"/>
      <c r="L791" s="1307"/>
      <c r="M791" s="1307"/>
      <c r="AF791" s="1244"/>
      <c r="AJ791" s="1245"/>
      <c r="AK791" s="1246"/>
      <c r="AM791" s="1247"/>
    </row>
    <row r="792" spans="9:39" ht="27" customHeight="1" x14ac:dyDescent="0.25">
      <c r="I792" s="1236"/>
      <c r="L792" s="1307"/>
      <c r="M792" s="1307"/>
      <c r="AF792" s="1244"/>
      <c r="AJ792" s="1245"/>
      <c r="AK792" s="1246"/>
      <c r="AM792" s="1247"/>
    </row>
    <row r="793" spans="9:39" ht="27" customHeight="1" x14ac:dyDescent="0.25">
      <c r="I793" s="1236"/>
      <c r="L793" s="1307"/>
      <c r="M793" s="1307"/>
      <c r="AF793" s="1244"/>
      <c r="AJ793" s="1245"/>
      <c r="AK793" s="1246"/>
      <c r="AM793" s="1247"/>
    </row>
    <row r="794" spans="9:39" ht="27" customHeight="1" x14ac:dyDescent="0.25">
      <c r="I794" s="1236"/>
      <c r="L794" s="1307"/>
      <c r="M794" s="1307"/>
      <c r="AF794" s="1244"/>
      <c r="AJ794" s="1245"/>
      <c r="AK794" s="1246"/>
      <c r="AM794" s="1247"/>
    </row>
    <row r="795" spans="9:39" ht="27" customHeight="1" x14ac:dyDescent="0.25">
      <c r="I795" s="1236"/>
      <c r="L795" s="1307"/>
      <c r="M795" s="1307"/>
      <c r="AF795" s="1244"/>
      <c r="AJ795" s="1245"/>
      <c r="AK795" s="1246"/>
      <c r="AM795" s="1247"/>
    </row>
    <row r="796" spans="9:39" ht="27" customHeight="1" x14ac:dyDescent="0.25">
      <c r="I796" s="1236"/>
      <c r="L796" s="1307"/>
      <c r="M796" s="1307"/>
      <c r="AF796" s="1244"/>
      <c r="AJ796" s="1245"/>
      <c r="AK796" s="1246"/>
      <c r="AM796" s="1247"/>
    </row>
    <row r="797" spans="9:39" ht="27" customHeight="1" x14ac:dyDescent="0.25">
      <c r="I797" s="1236"/>
      <c r="L797" s="1307"/>
      <c r="M797" s="1307"/>
      <c r="AF797" s="1244"/>
      <c r="AJ797" s="1245"/>
      <c r="AK797" s="1246"/>
      <c r="AM797" s="1247"/>
    </row>
    <row r="798" spans="9:39" ht="27" customHeight="1" x14ac:dyDescent="0.25">
      <c r="I798" s="1236"/>
      <c r="L798" s="1307"/>
      <c r="M798" s="1307"/>
      <c r="AF798" s="1244"/>
      <c r="AJ798" s="1245"/>
      <c r="AK798" s="1246"/>
      <c r="AM798" s="1247"/>
    </row>
    <row r="799" spans="9:39" ht="27" customHeight="1" x14ac:dyDescent="0.25">
      <c r="I799" s="1236"/>
      <c r="L799" s="1307"/>
      <c r="M799" s="1307"/>
      <c r="AF799" s="1244"/>
      <c r="AJ799" s="1245"/>
      <c r="AK799" s="1246"/>
      <c r="AM799" s="1247"/>
    </row>
    <row r="800" spans="9:39" ht="27" customHeight="1" x14ac:dyDescent="0.25">
      <c r="I800" s="1236"/>
      <c r="L800" s="1307"/>
      <c r="M800" s="1307"/>
      <c r="AF800" s="1244"/>
      <c r="AJ800" s="1245"/>
      <c r="AK800" s="1246"/>
      <c r="AM800" s="1247"/>
    </row>
    <row r="801" spans="9:39" ht="27" customHeight="1" x14ac:dyDescent="0.25">
      <c r="I801" s="1236"/>
      <c r="L801" s="1307"/>
      <c r="M801" s="1307"/>
      <c r="AF801" s="1244"/>
      <c r="AJ801" s="1245"/>
      <c r="AK801" s="1246"/>
      <c r="AM801" s="1247"/>
    </row>
    <row r="802" spans="9:39" ht="27" customHeight="1" x14ac:dyDescent="0.25">
      <c r="I802" s="1236"/>
      <c r="L802" s="1307"/>
      <c r="M802" s="1307"/>
      <c r="AF802" s="1244"/>
      <c r="AJ802" s="1245"/>
      <c r="AK802" s="1246"/>
      <c r="AM802" s="1247"/>
    </row>
    <row r="803" spans="9:39" ht="27" customHeight="1" x14ac:dyDescent="0.25">
      <c r="I803" s="1236"/>
      <c r="L803" s="1307"/>
      <c r="M803" s="1307"/>
      <c r="AF803" s="1244"/>
      <c r="AJ803" s="1245"/>
      <c r="AK803" s="1246"/>
      <c r="AM803" s="1247"/>
    </row>
    <row r="804" spans="9:39" ht="27" customHeight="1" x14ac:dyDescent="0.25">
      <c r="I804" s="1236"/>
      <c r="L804" s="1307"/>
      <c r="M804" s="1307"/>
      <c r="AF804" s="1244"/>
      <c r="AJ804" s="1245"/>
      <c r="AK804" s="1246"/>
      <c r="AM804" s="1247"/>
    </row>
    <row r="805" spans="9:39" ht="27" customHeight="1" x14ac:dyDescent="0.25">
      <c r="I805" s="1236"/>
      <c r="L805" s="1307"/>
      <c r="M805" s="1307"/>
      <c r="AF805" s="1244"/>
      <c r="AJ805" s="1245"/>
      <c r="AK805" s="1246"/>
      <c r="AM805" s="1247"/>
    </row>
    <row r="806" spans="9:39" ht="27" customHeight="1" x14ac:dyDescent="0.25">
      <c r="I806" s="1236"/>
      <c r="L806" s="1307"/>
      <c r="M806" s="1307"/>
      <c r="AF806" s="1244"/>
      <c r="AJ806" s="1245"/>
      <c r="AK806" s="1246"/>
      <c r="AM806" s="1247"/>
    </row>
    <row r="807" spans="9:39" ht="27" customHeight="1" x14ac:dyDescent="0.25">
      <c r="I807" s="1236"/>
      <c r="L807" s="1307"/>
      <c r="M807" s="1307"/>
      <c r="AF807" s="1244"/>
      <c r="AJ807" s="1245"/>
      <c r="AK807" s="1246"/>
      <c r="AM807" s="1247"/>
    </row>
    <row r="808" spans="9:39" ht="27" customHeight="1" x14ac:dyDescent="0.25">
      <c r="I808" s="1236"/>
      <c r="L808" s="1307"/>
      <c r="M808" s="1307"/>
      <c r="AF808" s="1244"/>
      <c r="AJ808" s="1245"/>
      <c r="AK808" s="1246"/>
      <c r="AM808" s="1247"/>
    </row>
    <row r="809" spans="9:39" ht="27" customHeight="1" x14ac:dyDescent="0.25">
      <c r="I809" s="1236"/>
      <c r="L809" s="1307"/>
      <c r="M809" s="1307"/>
      <c r="AF809" s="1244"/>
      <c r="AJ809" s="1245"/>
      <c r="AK809" s="1246"/>
      <c r="AM809" s="1247"/>
    </row>
    <row r="810" spans="9:39" ht="27" customHeight="1" x14ac:dyDescent="0.25">
      <c r="I810" s="1236"/>
      <c r="L810" s="1307"/>
      <c r="M810" s="1307"/>
      <c r="AF810" s="1244"/>
      <c r="AJ810" s="1245"/>
      <c r="AK810" s="1246"/>
      <c r="AM810" s="1247"/>
    </row>
    <row r="811" spans="9:39" ht="27" customHeight="1" x14ac:dyDescent="0.25">
      <c r="I811" s="1236"/>
      <c r="L811" s="1307"/>
      <c r="M811" s="1307"/>
      <c r="AF811" s="1244"/>
      <c r="AJ811" s="1245"/>
      <c r="AK811" s="1246"/>
      <c r="AM811" s="1247"/>
    </row>
    <row r="812" spans="9:39" ht="27" customHeight="1" x14ac:dyDescent="0.25">
      <c r="I812" s="1236"/>
      <c r="L812" s="1307"/>
      <c r="M812" s="1307"/>
      <c r="AF812" s="1244"/>
      <c r="AJ812" s="1245"/>
      <c r="AK812" s="1246"/>
      <c r="AM812" s="1247"/>
    </row>
    <row r="813" spans="9:39" ht="27" customHeight="1" x14ac:dyDescent="0.25">
      <c r="I813" s="1236"/>
      <c r="L813" s="1307"/>
      <c r="M813" s="1307"/>
      <c r="AF813" s="1244"/>
      <c r="AJ813" s="1245"/>
      <c r="AK813" s="1246"/>
      <c r="AM813" s="1247"/>
    </row>
    <row r="814" spans="9:39" ht="27" customHeight="1" x14ac:dyDescent="0.25">
      <c r="I814" s="1236"/>
      <c r="L814" s="1307"/>
      <c r="M814" s="1307"/>
      <c r="AF814" s="1244"/>
      <c r="AJ814" s="1245"/>
      <c r="AK814" s="1246"/>
      <c r="AM814" s="1247"/>
    </row>
    <row r="815" spans="9:39" ht="27" customHeight="1" x14ac:dyDescent="0.25">
      <c r="I815" s="1236"/>
      <c r="L815" s="1307"/>
      <c r="M815" s="1307"/>
      <c r="AF815" s="1244"/>
      <c r="AJ815" s="1245"/>
      <c r="AK815" s="1246"/>
      <c r="AM815" s="1247"/>
    </row>
    <row r="816" spans="9:39" ht="27" customHeight="1" x14ac:dyDescent="0.25">
      <c r="I816" s="1236"/>
      <c r="L816" s="1307"/>
      <c r="M816" s="1307"/>
      <c r="AF816" s="1244"/>
      <c r="AJ816" s="1245"/>
      <c r="AK816" s="1246"/>
      <c r="AM816" s="1247"/>
    </row>
    <row r="817" spans="9:39" ht="27" customHeight="1" x14ac:dyDescent="0.25">
      <c r="I817" s="1236"/>
      <c r="L817" s="1307"/>
      <c r="M817" s="1307"/>
      <c r="AF817" s="1244"/>
      <c r="AJ817" s="1245"/>
      <c r="AK817" s="1246"/>
      <c r="AM817" s="1247"/>
    </row>
    <row r="818" spans="9:39" ht="27" customHeight="1" x14ac:dyDescent="0.25">
      <c r="I818" s="1236"/>
      <c r="L818" s="1307"/>
      <c r="M818" s="1307"/>
      <c r="AF818" s="1244"/>
      <c r="AJ818" s="1245"/>
      <c r="AK818" s="1246"/>
      <c r="AM818" s="1247"/>
    </row>
    <row r="819" spans="9:39" ht="27" customHeight="1" x14ac:dyDescent="0.25">
      <c r="I819" s="1236"/>
      <c r="L819" s="1307"/>
      <c r="M819" s="1307"/>
      <c r="AF819" s="1244"/>
      <c r="AJ819" s="1245"/>
      <c r="AK819" s="1246"/>
      <c r="AM819" s="1247"/>
    </row>
    <row r="820" spans="9:39" ht="27" customHeight="1" x14ac:dyDescent="0.25">
      <c r="I820" s="1236"/>
      <c r="L820" s="1307"/>
      <c r="M820" s="1307"/>
      <c r="AF820" s="1244"/>
      <c r="AJ820" s="1245"/>
      <c r="AK820" s="1246"/>
      <c r="AM820" s="1247"/>
    </row>
    <row r="821" spans="9:39" ht="27" customHeight="1" x14ac:dyDescent="0.25">
      <c r="I821" s="1236"/>
      <c r="L821" s="1307"/>
      <c r="M821" s="1307"/>
      <c r="AF821" s="1244"/>
      <c r="AJ821" s="1245"/>
      <c r="AK821" s="1246"/>
      <c r="AM821" s="1247"/>
    </row>
    <row r="822" spans="9:39" ht="27" customHeight="1" x14ac:dyDescent="0.25">
      <c r="I822" s="1236"/>
      <c r="L822" s="1307"/>
      <c r="M822" s="1307"/>
      <c r="AF822" s="1244"/>
      <c r="AJ822" s="1245"/>
      <c r="AK822" s="1246"/>
      <c r="AM822" s="1247"/>
    </row>
    <row r="823" spans="9:39" ht="27" customHeight="1" x14ac:dyDescent="0.25">
      <c r="I823" s="1236"/>
      <c r="L823" s="1307"/>
      <c r="M823" s="1307"/>
      <c r="AF823" s="1244"/>
      <c r="AJ823" s="1245"/>
      <c r="AK823" s="1246"/>
      <c r="AM823" s="1247"/>
    </row>
    <row r="824" spans="9:39" ht="27" customHeight="1" x14ac:dyDescent="0.25">
      <c r="I824" s="1236"/>
      <c r="L824" s="1307"/>
      <c r="M824" s="1307"/>
      <c r="AF824" s="1244"/>
      <c r="AJ824" s="1245"/>
      <c r="AK824" s="1246"/>
      <c r="AM824" s="1247"/>
    </row>
    <row r="825" spans="9:39" ht="27" customHeight="1" x14ac:dyDescent="0.25">
      <c r="I825" s="1236"/>
      <c r="L825" s="1307"/>
      <c r="M825" s="1307"/>
      <c r="AF825" s="1244"/>
      <c r="AJ825" s="1245"/>
      <c r="AK825" s="1246"/>
      <c r="AM825" s="1247"/>
    </row>
    <row r="826" spans="9:39" ht="27" customHeight="1" x14ac:dyDescent="0.25">
      <c r="I826" s="1236"/>
      <c r="L826" s="1307"/>
      <c r="M826" s="1307"/>
      <c r="AF826" s="1244"/>
      <c r="AJ826" s="1245"/>
      <c r="AK826" s="1246"/>
      <c r="AM826" s="1247"/>
    </row>
    <row r="827" spans="9:39" ht="27" customHeight="1" x14ac:dyDescent="0.25">
      <c r="I827" s="1236"/>
      <c r="L827" s="1307"/>
      <c r="M827" s="1307"/>
      <c r="AF827" s="1244"/>
      <c r="AJ827" s="1245"/>
      <c r="AK827" s="1246"/>
      <c r="AM827" s="1247"/>
    </row>
    <row r="828" spans="9:39" ht="27" customHeight="1" x14ac:dyDescent="0.25">
      <c r="I828" s="1236"/>
      <c r="L828" s="1307"/>
      <c r="M828" s="1307"/>
      <c r="AF828" s="1244"/>
      <c r="AJ828" s="1245"/>
      <c r="AK828" s="1246"/>
      <c r="AM828" s="1247"/>
    </row>
    <row r="829" spans="9:39" ht="27" customHeight="1" x14ac:dyDescent="0.25">
      <c r="I829" s="1236"/>
      <c r="L829" s="1307"/>
      <c r="M829" s="1307"/>
      <c r="AF829" s="1244"/>
      <c r="AJ829" s="1245"/>
      <c r="AK829" s="1246"/>
      <c r="AM829" s="1247"/>
    </row>
    <row r="830" spans="9:39" ht="27" customHeight="1" x14ac:dyDescent="0.25">
      <c r="I830" s="1236"/>
      <c r="L830" s="1307"/>
      <c r="M830" s="1307"/>
      <c r="AF830" s="1244"/>
      <c r="AJ830" s="1245"/>
      <c r="AK830" s="1246"/>
      <c r="AM830" s="1247"/>
    </row>
    <row r="831" spans="9:39" ht="27" customHeight="1" x14ac:dyDescent="0.25">
      <c r="I831" s="1236"/>
      <c r="L831" s="1307"/>
      <c r="M831" s="1307"/>
      <c r="AF831" s="1244"/>
      <c r="AJ831" s="1245"/>
      <c r="AK831" s="1246"/>
      <c r="AM831" s="1247"/>
    </row>
    <row r="832" spans="9:39" ht="27" customHeight="1" x14ac:dyDescent="0.25">
      <c r="I832" s="1236"/>
      <c r="L832" s="1307"/>
      <c r="M832" s="1307"/>
      <c r="AF832" s="1244"/>
      <c r="AJ832" s="1245"/>
      <c r="AK832" s="1246"/>
      <c r="AM832" s="1247"/>
    </row>
    <row r="833" spans="9:39" ht="27" customHeight="1" x14ac:dyDescent="0.25">
      <c r="I833" s="1236"/>
      <c r="L833" s="1307"/>
      <c r="M833" s="1307"/>
      <c r="AF833" s="1244"/>
      <c r="AJ833" s="1245"/>
      <c r="AK833" s="1246"/>
      <c r="AM833" s="1247"/>
    </row>
    <row r="834" spans="9:39" ht="27" customHeight="1" x14ac:dyDescent="0.25">
      <c r="I834" s="1236"/>
      <c r="L834" s="1307"/>
      <c r="M834" s="1307"/>
      <c r="AF834" s="1244"/>
      <c r="AJ834" s="1245"/>
      <c r="AK834" s="1246"/>
      <c r="AM834" s="1247"/>
    </row>
    <row r="835" spans="9:39" ht="27" customHeight="1" x14ac:dyDescent="0.25">
      <c r="I835" s="1236"/>
      <c r="L835" s="1307"/>
      <c r="M835" s="1307"/>
      <c r="AF835" s="1244"/>
      <c r="AJ835" s="1245"/>
      <c r="AK835" s="1246"/>
      <c r="AM835" s="1247"/>
    </row>
    <row r="836" spans="9:39" ht="27" customHeight="1" x14ac:dyDescent="0.25">
      <c r="I836" s="1236"/>
      <c r="L836" s="1307"/>
      <c r="M836" s="1307"/>
      <c r="AF836" s="1244"/>
      <c r="AJ836" s="1245"/>
      <c r="AK836" s="1246"/>
      <c r="AM836" s="1247"/>
    </row>
    <row r="837" spans="9:39" ht="27" customHeight="1" x14ac:dyDescent="0.25">
      <c r="I837" s="1236"/>
      <c r="L837" s="1307"/>
      <c r="M837" s="1307"/>
      <c r="AF837" s="1244"/>
      <c r="AJ837" s="1245"/>
      <c r="AK837" s="1246"/>
      <c r="AM837" s="1247"/>
    </row>
    <row r="838" spans="9:39" ht="27" customHeight="1" x14ac:dyDescent="0.25">
      <c r="I838" s="1236"/>
      <c r="L838" s="1307"/>
      <c r="M838" s="1307"/>
      <c r="AF838" s="1244"/>
      <c r="AJ838" s="1245"/>
      <c r="AK838" s="1246"/>
      <c r="AM838" s="1247"/>
    </row>
    <row r="839" spans="9:39" ht="27" customHeight="1" x14ac:dyDescent="0.25">
      <c r="I839" s="1236"/>
      <c r="L839" s="1307"/>
      <c r="M839" s="1307"/>
      <c r="AF839" s="1244"/>
      <c r="AJ839" s="1245"/>
      <c r="AK839" s="1246"/>
      <c r="AM839" s="1247"/>
    </row>
    <row r="840" spans="9:39" ht="27" customHeight="1" x14ac:dyDescent="0.25">
      <c r="I840" s="1236"/>
      <c r="L840" s="1307"/>
      <c r="M840" s="1307"/>
      <c r="AF840" s="1244"/>
      <c r="AJ840" s="1245"/>
      <c r="AK840" s="1246"/>
      <c r="AM840" s="1247"/>
    </row>
    <row r="841" spans="9:39" ht="27" customHeight="1" x14ac:dyDescent="0.25">
      <c r="I841" s="1236"/>
      <c r="L841" s="1307"/>
      <c r="M841" s="1307"/>
      <c r="AF841" s="1244"/>
      <c r="AJ841" s="1245"/>
      <c r="AK841" s="1246"/>
      <c r="AM841" s="1247"/>
    </row>
    <row r="842" spans="9:39" ht="27" customHeight="1" x14ac:dyDescent="0.25">
      <c r="I842" s="1236"/>
      <c r="L842" s="1307"/>
      <c r="M842" s="1307"/>
      <c r="AF842" s="1244"/>
      <c r="AJ842" s="1245"/>
      <c r="AK842" s="1246"/>
      <c r="AM842" s="1247"/>
    </row>
    <row r="843" spans="9:39" ht="27" customHeight="1" x14ac:dyDescent="0.25">
      <c r="I843" s="1236"/>
      <c r="L843" s="1307"/>
      <c r="M843" s="1307"/>
      <c r="AF843" s="1244"/>
      <c r="AJ843" s="1245"/>
      <c r="AK843" s="1246"/>
      <c r="AM843" s="1247"/>
    </row>
    <row r="844" spans="9:39" ht="27" customHeight="1" x14ac:dyDescent="0.25">
      <c r="I844" s="1236"/>
      <c r="L844" s="1307"/>
      <c r="M844" s="1307"/>
      <c r="AF844" s="1244"/>
      <c r="AJ844" s="1245"/>
      <c r="AK844" s="1246"/>
      <c r="AM844" s="1247"/>
    </row>
    <row r="845" spans="9:39" ht="27" customHeight="1" x14ac:dyDescent="0.25">
      <c r="I845" s="1236"/>
      <c r="L845" s="1307"/>
      <c r="M845" s="1307"/>
      <c r="AF845" s="1244"/>
      <c r="AJ845" s="1245"/>
      <c r="AK845" s="1246"/>
      <c r="AM845" s="1247"/>
    </row>
    <row r="846" spans="9:39" ht="27" customHeight="1" x14ac:dyDescent="0.25">
      <c r="I846" s="1236"/>
      <c r="L846" s="1307"/>
      <c r="M846" s="1307"/>
      <c r="AF846" s="1244"/>
      <c r="AJ846" s="1245"/>
      <c r="AK846" s="1246"/>
      <c r="AM846" s="1247"/>
    </row>
    <row r="847" spans="9:39" ht="27" customHeight="1" x14ac:dyDescent="0.25">
      <c r="I847" s="1236"/>
      <c r="L847" s="1307"/>
      <c r="M847" s="1307"/>
      <c r="AF847" s="1244"/>
      <c r="AJ847" s="1245"/>
      <c r="AK847" s="1246"/>
      <c r="AM847" s="1247"/>
    </row>
    <row r="848" spans="9:39" ht="27" customHeight="1" x14ac:dyDescent="0.25">
      <c r="I848" s="1236"/>
      <c r="L848" s="1307"/>
      <c r="M848" s="1307"/>
      <c r="AF848" s="1244"/>
      <c r="AJ848" s="1245"/>
      <c r="AK848" s="1246"/>
      <c r="AM848" s="1247"/>
    </row>
    <row r="849" spans="9:39" ht="27" customHeight="1" x14ac:dyDescent="0.25">
      <c r="I849" s="1236"/>
      <c r="L849" s="1307"/>
      <c r="M849" s="1307"/>
      <c r="AF849" s="1244"/>
      <c r="AJ849" s="1245"/>
      <c r="AK849" s="1246"/>
      <c r="AM849" s="1247"/>
    </row>
    <row r="850" spans="9:39" ht="27" customHeight="1" x14ac:dyDescent="0.25">
      <c r="I850" s="1236"/>
      <c r="L850" s="1307"/>
      <c r="M850" s="1307"/>
      <c r="AF850" s="1244"/>
      <c r="AJ850" s="1245"/>
      <c r="AK850" s="1246"/>
      <c r="AM850" s="1247"/>
    </row>
    <row r="851" spans="9:39" ht="27" customHeight="1" x14ac:dyDescent="0.25">
      <c r="I851" s="1236"/>
      <c r="L851" s="1307"/>
      <c r="M851" s="1307"/>
      <c r="AF851" s="1244"/>
      <c r="AJ851" s="1245"/>
      <c r="AK851" s="1246"/>
      <c r="AM851" s="1247"/>
    </row>
    <row r="852" spans="9:39" ht="27" customHeight="1" x14ac:dyDescent="0.25">
      <c r="I852" s="1236"/>
      <c r="L852" s="1307"/>
      <c r="M852" s="1307"/>
      <c r="AF852" s="1244"/>
      <c r="AJ852" s="1245"/>
      <c r="AK852" s="1246"/>
      <c r="AM852" s="1247"/>
    </row>
    <row r="853" spans="9:39" ht="27" customHeight="1" x14ac:dyDescent="0.25">
      <c r="I853" s="1236"/>
      <c r="L853" s="1307"/>
      <c r="M853" s="1307"/>
      <c r="AF853" s="1244"/>
      <c r="AJ853" s="1245"/>
      <c r="AK853" s="1246"/>
      <c r="AM853" s="1247"/>
    </row>
    <row r="854" spans="9:39" ht="27" customHeight="1" x14ac:dyDescent="0.25">
      <c r="I854" s="1236"/>
      <c r="L854" s="1307"/>
      <c r="M854" s="1307"/>
      <c r="AF854" s="1244"/>
      <c r="AJ854" s="1245"/>
      <c r="AK854" s="1246"/>
      <c r="AM854" s="1247"/>
    </row>
    <row r="855" spans="9:39" ht="27" customHeight="1" x14ac:dyDescent="0.25">
      <c r="I855" s="1236"/>
      <c r="L855" s="1307"/>
      <c r="M855" s="1307"/>
      <c r="AF855" s="1244"/>
      <c r="AJ855" s="1245"/>
      <c r="AK855" s="1246"/>
      <c r="AM855" s="1247"/>
    </row>
    <row r="856" spans="9:39" ht="27" customHeight="1" x14ac:dyDescent="0.25">
      <c r="I856" s="1236"/>
      <c r="L856" s="1307"/>
      <c r="M856" s="1307"/>
      <c r="AF856" s="1244"/>
      <c r="AJ856" s="1245"/>
      <c r="AK856" s="1246"/>
      <c r="AM856" s="1247"/>
    </row>
    <row r="857" spans="9:39" ht="27" customHeight="1" x14ac:dyDescent="0.25">
      <c r="I857" s="1236"/>
      <c r="L857" s="1307"/>
      <c r="M857" s="1307"/>
      <c r="AF857" s="1244"/>
      <c r="AJ857" s="1245"/>
      <c r="AK857" s="1246"/>
      <c r="AM857" s="1247"/>
    </row>
    <row r="858" spans="9:39" ht="27" customHeight="1" x14ac:dyDescent="0.25">
      <c r="I858" s="1236"/>
      <c r="L858" s="1307"/>
      <c r="M858" s="1307"/>
      <c r="AF858" s="1244"/>
      <c r="AJ858" s="1245"/>
      <c r="AK858" s="1246"/>
      <c r="AM858" s="1247"/>
    </row>
    <row r="859" spans="9:39" ht="27" customHeight="1" x14ac:dyDescent="0.25">
      <c r="I859" s="1236"/>
      <c r="L859" s="1307"/>
      <c r="M859" s="1307"/>
      <c r="AF859" s="1244"/>
      <c r="AJ859" s="1245"/>
      <c r="AK859" s="1246"/>
      <c r="AM859" s="1247"/>
    </row>
    <row r="860" spans="9:39" ht="27" customHeight="1" x14ac:dyDescent="0.25">
      <c r="I860" s="1236"/>
      <c r="L860" s="1307"/>
      <c r="M860" s="1307"/>
      <c r="AF860" s="1244"/>
      <c r="AJ860" s="1245"/>
      <c r="AK860" s="1246"/>
      <c r="AM860" s="1247"/>
    </row>
    <row r="861" spans="9:39" ht="27" customHeight="1" x14ac:dyDescent="0.25">
      <c r="I861" s="1236"/>
      <c r="L861" s="1307"/>
      <c r="M861" s="1307"/>
      <c r="AF861" s="1244"/>
      <c r="AJ861" s="1245"/>
      <c r="AK861" s="1246"/>
      <c r="AM861" s="1247"/>
    </row>
    <row r="862" spans="9:39" ht="27" customHeight="1" x14ac:dyDescent="0.25">
      <c r="I862" s="1236"/>
      <c r="L862" s="1307"/>
      <c r="M862" s="1307"/>
      <c r="AF862" s="1244"/>
      <c r="AJ862" s="1245"/>
      <c r="AK862" s="1246"/>
      <c r="AM862" s="1247"/>
    </row>
    <row r="863" spans="9:39" ht="27" customHeight="1" x14ac:dyDescent="0.25">
      <c r="I863" s="1236"/>
      <c r="L863" s="1307"/>
      <c r="M863" s="1307"/>
      <c r="AF863" s="1244"/>
      <c r="AJ863" s="1245"/>
      <c r="AK863" s="1246"/>
      <c r="AM863" s="1247"/>
    </row>
    <row r="864" spans="9:39" ht="27" customHeight="1" x14ac:dyDescent="0.25">
      <c r="I864" s="1236"/>
      <c r="L864" s="1307"/>
      <c r="M864" s="1307"/>
      <c r="AF864" s="1244"/>
      <c r="AJ864" s="1245"/>
      <c r="AK864" s="1246"/>
      <c r="AM864" s="1247"/>
    </row>
    <row r="865" spans="9:39" ht="27" customHeight="1" x14ac:dyDescent="0.25">
      <c r="I865" s="1236"/>
      <c r="L865" s="1307"/>
      <c r="M865" s="1307"/>
      <c r="AF865" s="1244"/>
      <c r="AJ865" s="1245"/>
      <c r="AK865" s="1246"/>
      <c r="AM865" s="1247"/>
    </row>
    <row r="866" spans="9:39" ht="27" customHeight="1" x14ac:dyDescent="0.25">
      <c r="I866" s="1236"/>
      <c r="L866" s="1307"/>
      <c r="M866" s="1307"/>
      <c r="AF866" s="1244"/>
      <c r="AJ866" s="1245"/>
      <c r="AK866" s="1246"/>
      <c r="AM866" s="1247"/>
    </row>
    <row r="867" spans="9:39" ht="27" customHeight="1" x14ac:dyDescent="0.25">
      <c r="I867" s="1236"/>
      <c r="L867" s="1307"/>
      <c r="M867" s="1307"/>
      <c r="AF867" s="1244"/>
      <c r="AJ867" s="1245"/>
      <c r="AK867" s="1246"/>
      <c r="AM867" s="1247"/>
    </row>
    <row r="868" spans="9:39" ht="27" customHeight="1" x14ac:dyDescent="0.25">
      <c r="I868" s="1236"/>
      <c r="L868" s="1307"/>
      <c r="M868" s="1307"/>
      <c r="AF868" s="1244"/>
      <c r="AJ868" s="1245"/>
      <c r="AK868" s="1246"/>
      <c r="AM868" s="1247"/>
    </row>
    <row r="869" spans="9:39" ht="27" customHeight="1" x14ac:dyDescent="0.25">
      <c r="I869" s="1236"/>
      <c r="L869" s="1307"/>
      <c r="M869" s="1307"/>
      <c r="AF869" s="1244"/>
      <c r="AJ869" s="1245"/>
      <c r="AK869" s="1246"/>
      <c r="AM869" s="1247"/>
    </row>
    <row r="870" spans="9:39" ht="27" customHeight="1" x14ac:dyDescent="0.25">
      <c r="I870" s="1236"/>
      <c r="L870" s="1307"/>
      <c r="M870" s="1307"/>
      <c r="AF870" s="1244"/>
      <c r="AJ870" s="1245"/>
      <c r="AK870" s="1246"/>
      <c r="AM870" s="1247"/>
    </row>
    <row r="871" spans="9:39" ht="27" customHeight="1" x14ac:dyDescent="0.25">
      <c r="I871" s="1236"/>
      <c r="L871" s="1307"/>
      <c r="M871" s="1307"/>
      <c r="AF871" s="1244"/>
      <c r="AJ871" s="1245"/>
      <c r="AK871" s="1246"/>
      <c r="AM871" s="1247"/>
    </row>
    <row r="872" spans="9:39" ht="27" customHeight="1" x14ac:dyDescent="0.25">
      <c r="I872" s="1236"/>
      <c r="L872" s="1307"/>
      <c r="M872" s="1307"/>
      <c r="AF872" s="1244"/>
      <c r="AJ872" s="1245"/>
      <c r="AK872" s="1246"/>
      <c r="AM872" s="1247"/>
    </row>
    <row r="873" spans="9:39" ht="27" customHeight="1" x14ac:dyDescent="0.25">
      <c r="I873" s="1236"/>
      <c r="L873" s="1307"/>
      <c r="M873" s="1307"/>
      <c r="AF873" s="1244"/>
      <c r="AJ873" s="1245"/>
      <c r="AK873" s="1246"/>
      <c r="AM873" s="1247"/>
    </row>
    <row r="874" spans="9:39" ht="27" customHeight="1" x14ac:dyDescent="0.25">
      <c r="I874" s="1236"/>
      <c r="L874" s="1307"/>
      <c r="M874" s="1307"/>
      <c r="AF874" s="1244"/>
      <c r="AJ874" s="1245"/>
      <c r="AK874" s="1246"/>
      <c r="AM874" s="1247"/>
    </row>
    <row r="875" spans="9:39" ht="27" customHeight="1" x14ac:dyDescent="0.25">
      <c r="I875" s="1236"/>
      <c r="L875" s="1307"/>
      <c r="M875" s="1307"/>
      <c r="AF875" s="1244"/>
      <c r="AJ875" s="1245"/>
      <c r="AK875" s="1246"/>
      <c r="AM875" s="1247"/>
    </row>
    <row r="876" spans="9:39" ht="27" customHeight="1" x14ac:dyDescent="0.25">
      <c r="I876" s="1236"/>
      <c r="L876" s="1307"/>
      <c r="M876" s="1307"/>
      <c r="AF876" s="1244"/>
      <c r="AJ876" s="1245"/>
      <c r="AK876" s="1246"/>
      <c r="AM876" s="1247"/>
    </row>
    <row r="877" spans="9:39" ht="27" customHeight="1" x14ac:dyDescent="0.25">
      <c r="I877" s="1236"/>
      <c r="L877" s="1307"/>
      <c r="M877" s="1307"/>
      <c r="AF877" s="1244"/>
      <c r="AJ877" s="1245"/>
      <c r="AK877" s="1246"/>
      <c r="AM877" s="1247"/>
    </row>
    <row r="878" spans="9:39" ht="27" customHeight="1" x14ac:dyDescent="0.25">
      <c r="I878" s="1236"/>
      <c r="L878" s="1307"/>
      <c r="M878" s="1307"/>
      <c r="AF878" s="1244"/>
      <c r="AJ878" s="1245"/>
      <c r="AK878" s="1246"/>
      <c r="AM878" s="1247"/>
    </row>
    <row r="879" spans="9:39" ht="27" customHeight="1" x14ac:dyDescent="0.25">
      <c r="I879" s="1236"/>
      <c r="L879" s="1307"/>
      <c r="M879" s="1307"/>
      <c r="AF879" s="1244"/>
      <c r="AJ879" s="1245"/>
      <c r="AK879" s="1246"/>
      <c r="AM879" s="1247"/>
    </row>
    <row r="880" spans="9:39" ht="27" customHeight="1" x14ac:dyDescent="0.25">
      <c r="I880" s="1236"/>
      <c r="L880" s="1307"/>
      <c r="M880" s="1307"/>
      <c r="AF880" s="1244"/>
      <c r="AJ880" s="1245"/>
      <c r="AK880" s="1246"/>
      <c r="AM880" s="1247"/>
    </row>
    <row r="881" spans="9:39" ht="27" customHeight="1" x14ac:dyDescent="0.25">
      <c r="I881" s="1236"/>
      <c r="L881" s="1307"/>
      <c r="M881" s="1307"/>
      <c r="AF881" s="1244"/>
      <c r="AJ881" s="1245"/>
      <c r="AK881" s="1246"/>
      <c r="AM881" s="1247"/>
    </row>
    <row r="882" spans="9:39" ht="27" customHeight="1" x14ac:dyDescent="0.25">
      <c r="I882" s="1236"/>
      <c r="L882" s="1307"/>
      <c r="M882" s="1307"/>
      <c r="AF882" s="1244"/>
      <c r="AJ882" s="1245"/>
      <c r="AK882" s="1246"/>
      <c r="AM882" s="1247"/>
    </row>
    <row r="883" spans="9:39" ht="27" customHeight="1" x14ac:dyDescent="0.25">
      <c r="I883" s="1236"/>
      <c r="L883" s="1307"/>
      <c r="M883" s="1307"/>
      <c r="AF883" s="1244"/>
      <c r="AJ883" s="1245"/>
      <c r="AK883" s="1246"/>
      <c r="AM883" s="1247"/>
    </row>
    <row r="884" spans="9:39" ht="27" customHeight="1" x14ac:dyDescent="0.25">
      <c r="I884" s="1236"/>
      <c r="L884" s="1307"/>
      <c r="M884" s="1307"/>
      <c r="AF884" s="1244"/>
      <c r="AJ884" s="1245"/>
      <c r="AK884" s="1246"/>
      <c r="AM884" s="1247"/>
    </row>
    <row r="885" spans="9:39" ht="27" customHeight="1" x14ac:dyDescent="0.25">
      <c r="I885" s="1236"/>
      <c r="L885" s="1307"/>
      <c r="M885" s="1307"/>
      <c r="AF885" s="1244"/>
      <c r="AJ885" s="1245"/>
      <c r="AK885" s="1246"/>
      <c r="AM885" s="1247"/>
    </row>
    <row r="886" spans="9:39" ht="27" customHeight="1" x14ac:dyDescent="0.25">
      <c r="I886" s="1236"/>
      <c r="L886" s="1307"/>
      <c r="M886" s="1307"/>
      <c r="AF886" s="1244"/>
      <c r="AJ886" s="1245"/>
      <c r="AK886" s="1246"/>
      <c r="AM886" s="1247"/>
    </row>
    <row r="887" spans="9:39" ht="27" customHeight="1" x14ac:dyDescent="0.25">
      <c r="I887" s="1236"/>
      <c r="L887" s="1307"/>
      <c r="M887" s="1307"/>
      <c r="AF887" s="1244"/>
      <c r="AJ887" s="1245"/>
      <c r="AK887" s="1246"/>
      <c r="AM887" s="1247"/>
    </row>
    <row r="888" spans="9:39" ht="27" customHeight="1" x14ac:dyDescent="0.25">
      <c r="I888" s="1236"/>
      <c r="L888" s="1307"/>
      <c r="M888" s="1307"/>
      <c r="AF888" s="1244"/>
      <c r="AJ888" s="1245"/>
      <c r="AK888" s="1246"/>
      <c r="AM888" s="1247"/>
    </row>
    <row r="889" spans="9:39" ht="27" customHeight="1" x14ac:dyDescent="0.25">
      <c r="I889" s="1236"/>
      <c r="L889" s="1307"/>
      <c r="M889" s="1307"/>
      <c r="AF889" s="1244"/>
      <c r="AJ889" s="1245"/>
      <c r="AK889" s="1246"/>
      <c r="AM889" s="1247"/>
    </row>
    <row r="890" spans="9:39" ht="27" customHeight="1" x14ac:dyDescent="0.25">
      <c r="I890" s="1236"/>
      <c r="L890" s="1307"/>
      <c r="M890" s="1307"/>
      <c r="AF890" s="1244"/>
      <c r="AJ890" s="1245"/>
      <c r="AK890" s="1246"/>
      <c r="AM890" s="1247"/>
    </row>
    <row r="891" spans="9:39" ht="27" customHeight="1" x14ac:dyDescent="0.25">
      <c r="I891" s="1236"/>
      <c r="L891" s="1307"/>
      <c r="M891" s="1307"/>
      <c r="AF891" s="1244"/>
      <c r="AJ891" s="1245"/>
      <c r="AK891" s="1246"/>
      <c r="AM891" s="1247"/>
    </row>
    <row r="892" spans="9:39" ht="27" customHeight="1" x14ac:dyDescent="0.25">
      <c r="I892" s="1236"/>
      <c r="L892" s="1307"/>
      <c r="M892" s="1307"/>
      <c r="AF892" s="1244"/>
      <c r="AJ892" s="1245"/>
      <c r="AK892" s="1246"/>
      <c r="AM892" s="1247"/>
    </row>
    <row r="893" spans="9:39" ht="27" customHeight="1" x14ac:dyDescent="0.25">
      <c r="I893" s="1236"/>
      <c r="L893" s="1307"/>
      <c r="M893" s="1307"/>
      <c r="AF893" s="1244"/>
      <c r="AJ893" s="1245"/>
      <c r="AK893" s="1246"/>
      <c r="AM893" s="1247"/>
    </row>
    <row r="894" spans="9:39" ht="27" customHeight="1" x14ac:dyDescent="0.25">
      <c r="I894" s="1236"/>
      <c r="L894" s="1307"/>
      <c r="M894" s="1307"/>
      <c r="AF894" s="1244"/>
      <c r="AJ894" s="1245"/>
      <c r="AK894" s="1246"/>
      <c r="AM894" s="1247"/>
    </row>
    <row r="895" spans="9:39" ht="27" customHeight="1" x14ac:dyDescent="0.25">
      <c r="I895" s="1236"/>
      <c r="L895" s="1307"/>
      <c r="M895" s="1307"/>
      <c r="AF895" s="1244"/>
      <c r="AJ895" s="1245"/>
      <c r="AK895" s="1246"/>
      <c r="AM895" s="1247"/>
    </row>
    <row r="896" spans="9:39" ht="27" customHeight="1" x14ac:dyDescent="0.25">
      <c r="I896" s="1236"/>
      <c r="L896" s="1307"/>
      <c r="M896" s="1307"/>
      <c r="AF896" s="1244"/>
      <c r="AJ896" s="1245"/>
      <c r="AK896" s="1246"/>
      <c r="AM896" s="1247"/>
    </row>
    <row r="897" spans="9:39" ht="27" customHeight="1" x14ac:dyDescent="0.25">
      <c r="I897" s="1236"/>
      <c r="L897" s="1307"/>
      <c r="M897" s="1307"/>
      <c r="AF897" s="1244"/>
      <c r="AJ897" s="1245"/>
      <c r="AK897" s="1246"/>
      <c r="AM897" s="1247"/>
    </row>
    <row r="898" spans="9:39" ht="27" customHeight="1" x14ac:dyDescent="0.25">
      <c r="I898" s="1236"/>
      <c r="L898" s="1307"/>
      <c r="M898" s="1307"/>
      <c r="AF898" s="1244"/>
      <c r="AJ898" s="1245"/>
      <c r="AK898" s="1246"/>
      <c r="AM898" s="1247"/>
    </row>
    <row r="899" spans="9:39" ht="27" customHeight="1" x14ac:dyDescent="0.25">
      <c r="I899" s="1236"/>
      <c r="L899" s="1307"/>
      <c r="M899" s="1307"/>
      <c r="AF899" s="1244"/>
      <c r="AJ899" s="1245"/>
      <c r="AK899" s="1246"/>
      <c r="AM899" s="1247"/>
    </row>
    <row r="900" spans="9:39" ht="27" customHeight="1" x14ac:dyDescent="0.25">
      <c r="I900" s="1236"/>
      <c r="L900" s="1307"/>
      <c r="M900" s="1307"/>
      <c r="AF900" s="1244"/>
      <c r="AJ900" s="1245"/>
      <c r="AK900" s="1246"/>
      <c r="AM900" s="1247"/>
    </row>
    <row r="901" spans="9:39" ht="27" customHeight="1" x14ac:dyDescent="0.25">
      <c r="I901" s="1236"/>
      <c r="L901" s="1307"/>
      <c r="M901" s="1307"/>
      <c r="AF901" s="1244"/>
      <c r="AJ901" s="1245"/>
      <c r="AK901" s="1246"/>
      <c r="AM901" s="1247"/>
    </row>
    <row r="902" spans="9:39" ht="27" customHeight="1" x14ac:dyDescent="0.25">
      <c r="I902" s="1236"/>
      <c r="L902" s="1307"/>
      <c r="M902" s="1307"/>
      <c r="AF902" s="1244"/>
      <c r="AJ902" s="1245"/>
      <c r="AK902" s="1246"/>
      <c r="AM902" s="1247"/>
    </row>
    <row r="903" spans="9:39" ht="27" customHeight="1" x14ac:dyDescent="0.25">
      <c r="I903" s="1236"/>
      <c r="L903" s="1307"/>
      <c r="M903" s="1307"/>
      <c r="AF903" s="1244"/>
      <c r="AJ903" s="1245"/>
      <c r="AK903" s="1246"/>
      <c r="AM903" s="1247"/>
    </row>
    <row r="904" spans="9:39" ht="27" customHeight="1" x14ac:dyDescent="0.25">
      <c r="I904" s="1236"/>
      <c r="L904" s="1307"/>
      <c r="M904" s="1307"/>
      <c r="AF904" s="1244"/>
      <c r="AJ904" s="1245"/>
      <c r="AK904" s="1246"/>
      <c r="AM904" s="1247"/>
    </row>
    <row r="905" spans="9:39" ht="27" customHeight="1" x14ac:dyDescent="0.25">
      <c r="I905" s="1236"/>
      <c r="L905" s="1307"/>
      <c r="M905" s="1307"/>
      <c r="AF905" s="1244"/>
      <c r="AJ905" s="1245"/>
      <c r="AK905" s="1246"/>
      <c r="AM905" s="1247"/>
    </row>
    <row r="906" spans="9:39" ht="27" customHeight="1" x14ac:dyDescent="0.25">
      <c r="I906" s="1236"/>
      <c r="L906" s="1307"/>
      <c r="M906" s="1307"/>
      <c r="AF906" s="1244"/>
      <c r="AJ906" s="1245"/>
      <c r="AK906" s="1246"/>
      <c r="AM906" s="1247"/>
    </row>
    <row r="907" spans="9:39" ht="27" customHeight="1" x14ac:dyDescent="0.25">
      <c r="I907" s="1236"/>
      <c r="L907" s="1307"/>
      <c r="M907" s="1307"/>
      <c r="AF907" s="1244"/>
      <c r="AJ907" s="1245"/>
      <c r="AK907" s="1246"/>
      <c r="AM907" s="1247"/>
    </row>
    <row r="908" spans="9:39" ht="27" customHeight="1" x14ac:dyDescent="0.25">
      <c r="I908" s="1236"/>
      <c r="L908" s="1307"/>
      <c r="M908" s="1307"/>
      <c r="AF908" s="1244"/>
      <c r="AJ908" s="1245"/>
      <c r="AK908" s="1246"/>
      <c r="AM908" s="1247"/>
    </row>
    <row r="909" spans="9:39" ht="27" customHeight="1" x14ac:dyDescent="0.25">
      <c r="I909" s="1236"/>
      <c r="L909" s="1307"/>
      <c r="M909" s="1307"/>
      <c r="AF909" s="1244"/>
      <c r="AJ909" s="1245"/>
      <c r="AK909" s="1246"/>
      <c r="AM909" s="1247"/>
    </row>
    <row r="910" spans="9:39" ht="27" customHeight="1" x14ac:dyDescent="0.25">
      <c r="I910" s="1236"/>
      <c r="L910" s="1307"/>
      <c r="M910" s="1307"/>
      <c r="AF910" s="1244"/>
      <c r="AJ910" s="1245"/>
      <c r="AK910" s="1246"/>
      <c r="AM910" s="1247"/>
    </row>
  </sheetData>
  <sheetProtection insertColumns="0" insertRows="0" deleteColumns="0" sort="0" autoFilter="0" pivotTables="0"/>
  <protectedRanges>
    <protectedRange sqref="BO175:BS185 BO1:BT174 BT175:BT189" name="Range80"/>
    <protectedRange sqref="BG160:BN171 BL124:BN135 BL136:BM136 BH124:BJ147 AW160:AZ171 AZ124:AZ159 BK125:BK147 BH148:BN159 BL137:BN147 AX124:AX132 AX136:AX159" name="Range78"/>
    <protectedRange sqref="BI49 BH77:BL77 BL104 BH49:BH50 BL10:BL11 BH76:BN76 BH75:BK75 BM75:BN75 AZ53 AZ56:AZ77 AZ42:AZ50 BH42:BN48 BJ49:BN50 BN80:BN82 BH51:BN62 BH63:BM74 BN64:BN71 AX45:AX77" name="Range76"/>
    <protectedRange sqref="BG124:BG159 AY124:AY159 AN124:AP171 AW124:AW159" name="Range74"/>
    <protectedRange sqref="BG42:BG77 AY42:AY77 AN42:AP77 AW42:AW77" name="Range72"/>
    <protectedRange sqref="AJ124:AK171" name="Range70"/>
    <protectedRange sqref="AJ42:AK77" name="Range68"/>
    <protectedRange sqref="AG140:AH141 AG139 AG160:AH171 AG158:AG159 AI124:AI171 AG124:AG126 AG13:AH15 AG130:AH132 AH145:AH147 AG19:AG21 AG133:AG135 AG136:AH138 AG142:AG144 AG148:AH157" name="Range66"/>
    <protectedRange sqref="AG72:AH77 AI42:AI77 AH69:AH71 AG42:AH44 AG57:AH62" name="Range64"/>
    <protectedRange sqref="Q170:AB170" name="Range62"/>
    <protectedRange sqref="Q164:AB164" name="Range60"/>
    <protectedRange sqref="Q158:AB158" name="Range58"/>
    <protectedRange sqref="Q152:AB152" name="Range56"/>
    <protectedRange sqref="Q146:AB146" name="Range54"/>
    <protectedRange sqref="Q143:AB143" name="Range52"/>
    <protectedRange sqref="Q137:AB137" name="Range50"/>
    <protectedRange sqref="Q131:AB131" name="Range48"/>
    <protectedRange sqref="Q125:AB125" name="Range46"/>
    <protectedRange sqref="Q117:AB117" name="Range44"/>
    <protectedRange sqref="Q111:AB111" name="Range41"/>
    <protectedRange sqref="Q105:AB105" name="Range39"/>
    <protectedRange sqref="Q99:AB99" name="Range37"/>
    <protectedRange sqref="Q93:AB93" name="Range34"/>
    <protectedRange sqref="Q87:AB87" name="Range32"/>
    <protectedRange sqref="Q81:AB81" name="Range30"/>
    <protectedRange sqref="Q73:AB73" name="Range28"/>
    <protectedRange sqref="Q67:AB67" name="Range26"/>
    <protectedRange sqref="Q61:AB61" name="Range24"/>
    <protectedRange sqref="Q55:AB55" name="Range22"/>
    <protectedRange sqref="Q49:AB49" name="Range20"/>
    <protectedRange sqref="Q43:AB43" name="Range18"/>
    <protectedRange sqref="Q35:AB35" name="Range16"/>
    <protectedRange sqref="Q29:AB29" name="Range14"/>
    <protectedRange sqref="Q20:AB20" name="Range11"/>
    <protectedRange sqref="Q20:AB20" name="Range10"/>
    <protectedRange sqref="Q17:AB17" name="Range9"/>
    <protectedRange sqref="AV208 AV210:AV219 AV209:AW209 AX197:BO219 AX193:BK196 BN193:BO196 C231:F233 A186 A188:AU219 D183:G183 B186:AJ187 AX183:BO192 N183:AE185 AP186:AU187 AV183:AW207 C184:G185 A185:B185 AG183:AQ183 AG184:AJ185 AS183:AT183 AP184:AQ185 AS184:AU185 E175:E182" name="Range5"/>
    <protectedRange sqref="D110:D111 D100 D139:D140 D124:D126 D10:D12 D95:D97 D130:D135 D142:D144 D28:D36 D80:D91" name="Range1_1_4"/>
    <protectedRange sqref="E31:E32 E10:E12 E34:E38 E124:E147 E151:E159 AX133:AX135" name="Range1_1_5"/>
    <protectedRange sqref="A1:BN4" name="Range3"/>
    <protectedRange sqref="B75:E77 G75:M77 A166:A167 B170:B174 B160:B165 B167:B168 C160:M174 B72:M74 B54:E56 G54:M56 F154:F156 B71:E71 G71:M71 L51:M53 G124:M126 G127:I129 L127:M129 B7:I9 L7:M9 AX133:AX135 B124:E147 B78:M123 B148:M150 B51:I53 B57:M70 G130:M147 B151:E159 G151:M159 B10:M50" name="Range4"/>
    <protectedRange sqref="Q8:AB8" name="Range6"/>
    <protectedRange sqref="Q11:AB11" name="Range7"/>
    <protectedRange sqref="Q14:AB14" name="Range8"/>
    <protectedRange sqref="Q23:AB23" name="Range12"/>
    <protectedRange sqref="Q26:AB26" name="Range13"/>
    <protectedRange sqref="Q32:AB32" name="Range15"/>
    <protectedRange sqref="Q38:AB38" name="Range17"/>
    <protectedRange sqref="Q46:AB46" name="Range19"/>
    <protectedRange sqref="Q52:AB52" name="Range21"/>
    <protectedRange sqref="Q58:AB58" name="Range23"/>
    <protectedRange sqref="Q64:AB64" name="Range25"/>
    <protectedRange sqref="Q70:AB70" name="Range27"/>
    <protectedRange sqref="Q76:AB76" name="Range29"/>
    <protectedRange sqref="Q84:AB84" name="Range31"/>
    <protectedRange sqref="Q90:AB90" name="Range33"/>
    <protectedRange sqref="Q96:AB96" name="Range35"/>
    <protectedRange sqref="Q96:AB96" name="Range36"/>
    <protectedRange sqref="Q102:AB102" name="Range38"/>
    <protectedRange sqref="Q108:AB108" name="Range40"/>
    <protectedRange sqref="Q114:AB114" name="Range42"/>
    <protectedRange sqref="Q114:AB114" name="Range43"/>
    <protectedRange sqref="Q120:AB120" name="Range45"/>
    <protectedRange sqref="Q128:AB128" name="Range47"/>
    <protectedRange sqref="Q134:AB134" name="Range49"/>
    <protectedRange sqref="Q140:AB140" name="Range51"/>
    <protectedRange sqref="Q146:AB146" name="Range53"/>
    <protectedRange sqref="Q149:AB149" name="Range55"/>
    <protectedRange sqref="Q155:AB155" name="Range57"/>
    <protectedRange sqref="Q161:AB161" name="Range59"/>
    <protectedRange sqref="Q167:AB167" name="Range61"/>
    <protectedRange sqref="AH88 AG7:AI7 AI8:AI39 AG69:AG71 AH127:AH129 AG16:AH18 AH19:AH21 AH133:AH135 AH92:AH100 AG8:AH12 AH51:AH53 AG22:AH39" name="Range63"/>
    <protectedRange sqref="AG88 AH139 AG104 AH158:AH159 AG54:AH56 AG80:AI80 AI81:AI121 AH124:AH126 AH101:AH104 AG105:AH121 AG127:AG129 AG145:AG147 AG48:AH50 AH45:AH47 AG81:AH87 AH142:AH144 AG89:AH91 AG92:AG100 AG51:AG53 AG63:AH68" name="Range65"/>
    <protectedRange sqref="AJ7:AK39" name="Range67"/>
    <protectedRange sqref="AJ80:AK121" name="Range69"/>
    <protectedRange sqref="BG7:BG9 BG10:BH12 BG13:BG39 AN7:AP39 AW7:AW40 AY17:AY39 AY7:AY15" name="Range71"/>
    <protectedRange sqref="BG111:BG112 BG80:BG108 AN80:AP121 AY96:AY112 AY80:AY94 AW80:AW112" name="Range73"/>
    <protectedRange sqref="BH39:BL39 BL12:BN12 BM10:BN11 BL75 BH7:BN9 AZ104:AZ105 AZ51:AZ52 AZ54:AZ55 AZ101:AZ102 AZ86:AZ90 AZ95:AZ99 AZ7:AZ39 BI10:BK12 BH13:BN38 AX7:AX39" name="Range75"/>
    <protectedRange sqref="BG113:BN121 BH111:BN112 BM104 BK103 BG109:BN110 BH80:BJ103 BH104:BK104 AZ80:AZ85 AZ91:AZ94 AZ103 AZ106:AZ112 AZ100 AW113:AZ121 BH105:BN108 BK80:BK101 BL80:BM103 BN83:BN103 AX42:AX44 AX80:AX112" name="Range77"/>
    <protectedRange sqref="CS7 CS8:CT8 DA7 CV4:CZ8 DI7 DA8:DB8 DD4:DH8 DI4:DK6 CK7 BO4:CJ8 CN4:CR8 CK4:CM6 DL4:EF8 EK4:EY121 EG4:EJ5 EG6:EI6 CK8:CM8 CV9:DB21 CS4:CU6 CU8:CU21 DD9:EF21 DA4:DC6 DC8:DC21 DI8:DK8 EG7:EJ121 BO9:CT11 BO46:EF121 BV12:CT21 BV22:EF45 BO12:BU45" name="Range79"/>
    <protectedRange sqref="BN63" name="Range76_1"/>
    <protectedRange sqref="BN104" name="Range77_1"/>
    <protectedRange sqref="BN136" name="Range78_1"/>
    <protectedRange sqref="F71" name="Range4_1"/>
  </protectedRanges>
  <autoFilter ref="A5:BT274" xr:uid="{00000000-0009-0000-0000-000000000000}">
    <filterColumn colId="64" showButton="0"/>
    <filterColumn colId="67">
      <filters blank="1">
        <filter val="0"/>
        <filter val="10,098"/>
        <filter val="11,124"/>
        <filter val="11,592"/>
        <filter val="12,000"/>
        <filter val="12,443"/>
        <filter val="12,995"/>
        <filter val="13,568"/>
        <filter val="13,923"/>
        <filter val="14,723"/>
        <filter val="15,120"/>
        <filter val="15,140"/>
        <filter val="15,262"/>
        <filter val="15,360"/>
        <filter val="15,374"/>
        <filter val="16,294"/>
        <filter val="16,614"/>
        <filter val="17,160"/>
        <filter val="20,324"/>
        <filter val="21,500"/>
        <filter val="22,730"/>
        <filter val="24%"/>
        <filter val="27%"/>
        <filter val="3,696"/>
        <filter val="40%"/>
        <filter val="41%"/>
        <filter val="42%"/>
        <filter val="44%"/>
        <filter val="48%"/>
        <filter val="50%"/>
        <filter val="52%"/>
        <filter val="55%"/>
        <filter val="56.56%"/>
        <filter val="58.59%"/>
        <filter val="59%"/>
        <filter val="6,216"/>
        <filter val="6,240"/>
        <filter val="6,903"/>
        <filter val="6,984"/>
        <filter val="60%"/>
        <filter val="61%"/>
        <filter val="61.91%"/>
        <filter val="62%"/>
        <filter val="63%"/>
        <filter val="63.30%"/>
        <filter val="64%"/>
        <filter val="67%"/>
        <filter val="69%"/>
        <filter val="7,722"/>
        <filter val="7,920"/>
        <filter val="70%"/>
        <filter val="71%"/>
        <filter val="73%"/>
        <filter val="75%"/>
        <filter val="77%"/>
        <filter val="78%"/>
        <filter val="8%"/>
        <filter val="8,316"/>
        <filter val="8,568"/>
        <filter val="8,658"/>
        <filter val="8,820"/>
        <filter val="82%"/>
        <filter val="86%"/>
        <filter val="89%"/>
        <filter val="9%"/>
        <filter val="9,240"/>
        <filter val="9,360"/>
        <filter val="9,752"/>
        <filter val="93%"/>
        <filter val="95%"/>
        <filter val="T/M"/>
      </filters>
    </filterColumn>
    <filterColumn colId="71">
      <customFilters>
        <customFilter operator="notEqual" val=" "/>
      </customFilters>
    </filterColumn>
  </autoFilter>
  <dataConsolidate/>
  <mergeCells count="916">
    <mergeCell ref="M280:M281"/>
    <mergeCell ref="N280:N281"/>
    <mergeCell ref="O280:O281"/>
    <mergeCell ref="P280:P281"/>
    <mergeCell ref="Q280:Q281"/>
    <mergeCell ref="AF223:AG223"/>
    <mergeCell ref="C231:F231"/>
    <mergeCell ref="M235:M236"/>
    <mergeCell ref="BU246:BV246"/>
    <mergeCell ref="D280:G280"/>
    <mergeCell ref="H280:H281"/>
    <mergeCell ref="I280:I281"/>
    <mergeCell ref="J280:J281"/>
    <mergeCell ref="K280:K281"/>
    <mergeCell ref="L280:L281"/>
    <mergeCell ref="AV218:AW218"/>
    <mergeCell ref="AV219:AW219"/>
    <mergeCell ref="AF220:AG220"/>
    <mergeCell ref="L221:M221"/>
    <mergeCell ref="AF221:AG221"/>
    <mergeCell ref="B222:F222"/>
    <mergeCell ref="G222:K222"/>
    <mergeCell ref="M222:Q222"/>
    <mergeCell ref="AF222:AG222"/>
    <mergeCell ref="AL214:AM214"/>
    <mergeCell ref="AV214:AW214"/>
    <mergeCell ref="AL215:AM215"/>
    <mergeCell ref="AV215:AW215"/>
    <mergeCell ref="AV216:AW216"/>
    <mergeCell ref="AV217:AW217"/>
    <mergeCell ref="AV210:AW210"/>
    <mergeCell ref="AV211:AW211"/>
    <mergeCell ref="AL212:AM212"/>
    <mergeCell ref="AV212:AW212"/>
    <mergeCell ref="AL213:AM213"/>
    <mergeCell ref="AV213:AW213"/>
    <mergeCell ref="G202:H202"/>
    <mergeCell ref="G203:H203"/>
    <mergeCell ref="G204:H204"/>
    <mergeCell ref="BO205:BO207"/>
    <mergeCell ref="BP205:BP207"/>
    <mergeCell ref="AV208:AZ208"/>
    <mergeCell ref="BF208:BL208"/>
    <mergeCell ref="BO208:BO210"/>
    <mergeCell ref="BP208:BP210"/>
    <mergeCell ref="AV209:AW209"/>
    <mergeCell ref="G198:H198"/>
    <mergeCell ref="AX198:AY198"/>
    <mergeCell ref="BH198:BI198"/>
    <mergeCell ref="G199:H199"/>
    <mergeCell ref="G200:H200"/>
    <mergeCell ref="G201:H201"/>
    <mergeCell ref="G196:H196"/>
    <mergeCell ref="AX196:AY196"/>
    <mergeCell ref="BH196:BI196"/>
    <mergeCell ref="G197:H197"/>
    <mergeCell ref="AX197:AY197"/>
    <mergeCell ref="BH197:BI197"/>
    <mergeCell ref="G194:H194"/>
    <mergeCell ref="AX194:AY194"/>
    <mergeCell ref="BH194:BI194"/>
    <mergeCell ref="G195:H195"/>
    <mergeCell ref="J195:M195"/>
    <mergeCell ref="AX195:AY195"/>
    <mergeCell ref="BH195:BI195"/>
    <mergeCell ref="G191:H191"/>
    <mergeCell ref="AK191:AM191"/>
    <mergeCell ref="AW191:AX191"/>
    <mergeCell ref="BC191:BD191"/>
    <mergeCell ref="G192:H192"/>
    <mergeCell ref="G193:H193"/>
    <mergeCell ref="AG189:AJ189"/>
    <mergeCell ref="AK189:AM189"/>
    <mergeCell ref="AR189:AU189"/>
    <mergeCell ref="AW189:AX189"/>
    <mergeCell ref="AK190:AM190"/>
    <mergeCell ref="AW190:AX190"/>
    <mergeCell ref="A185:B185"/>
    <mergeCell ref="BG185:BH185"/>
    <mergeCell ref="BG186:BH186"/>
    <mergeCell ref="K187:L187"/>
    <mergeCell ref="BG187:BH187"/>
    <mergeCell ref="BG188:BH188"/>
    <mergeCell ref="L175:M175"/>
    <mergeCell ref="BM175:BN175"/>
    <mergeCell ref="A176:B182"/>
    <mergeCell ref="A183:B184"/>
    <mergeCell ref="BG183:BH183"/>
    <mergeCell ref="BG184:BH184"/>
    <mergeCell ref="BP169:BP171"/>
    <mergeCell ref="BQ169:BQ171"/>
    <mergeCell ref="EP169:EP171"/>
    <mergeCell ref="EQ169:EQ171"/>
    <mergeCell ref="J173:K173"/>
    <mergeCell ref="L173:M173"/>
    <mergeCell ref="AG173:AJ173"/>
    <mergeCell ref="EQ166:EQ168"/>
    <mergeCell ref="B169:B171"/>
    <mergeCell ref="O169:O171"/>
    <mergeCell ref="AC169:AC171"/>
    <mergeCell ref="AF169:AF171"/>
    <mergeCell ref="AR169:AR171"/>
    <mergeCell ref="AU169:AU171"/>
    <mergeCell ref="BM169:BM171"/>
    <mergeCell ref="BN169:BN171"/>
    <mergeCell ref="BO169:BO171"/>
    <mergeCell ref="BM166:BM168"/>
    <mergeCell ref="BN166:BN168"/>
    <mergeCell ref="BO166:BO168"/>
    <mergeCell ref="BP166:BP168"/>
    <mergeCell ref="BQ166:BQ168"/>
    <mergeCell ref="EP166:EP168"/>
    <mergeCell ref="BP163:BP165"/>
    <mergeCell ref="BQ163:BQ165"/>
    <mergeCell ref="EP163:EP165"/>
    <mergeCell ref="EQ163:EQ165"/>
    <mergeCell ref="B166:B168"/>
    <mergeCell ref="O166:O168"/>
    <mergeCell ref="AC166:AC168"/>
    <mergeCell ref="AF166:AF168"/>
    <mergeCell ref="AR166:AR168"/>
    <mergeCell ref="AU166:AU168"/>
    <mergeCell ref="EQ160:EQ162"/>
    <mergeCell ref="B163:B165"/>
    <mergeCell ref="O163:O165"/>
    <mergeCell ref="AC163:AC165"/>
    <mergeCell ref="AF163:AF165"/>
    <mergeCell ref="AR163:AR165"/>
    <mergeCell ref="AU163:AU165"/>
    <mergeCell ref="BM163:BM165"/>
    <mergeCell ref="BN163:BN165"/>
    <mergeCell ref="BO163:BO165"/>
    <mergeCell ref="BM160:BM162"/>
    <mergeCell ref="BN160:BN162"/>
    <mergeCell ref="BO160:BO162"/>
    <mergeCell ref="BP160:BP162"/>
    <mergeCell ref="BQ160:BQ162"/>
    <mergeCell ref="EP160:EP162"/>
    <mergeCell ref="BP157:BP159"/>
    <mergeCell ref="BQ157:BQ159"/>
    <mergeCell ref="EP157:EP159"/>
    <mergeCell ref="EQ157:EQ159"/>
    <mergeCell ref="B160:B162"/>
    <mergeCell ref="O160:O162"/>
    <mergeCell ref="AC160:AC162"/>
    <mergeCell ref="AF160:AF162"/>
    <mergeCell ref="AR160:AR162"/>
    <mergeCell ref="AU160:AU162"/>
    <mergeCell ref="EQ154:EQ156"/>
    <mergeCell ref="B157:B159"/>
    <mergeCell ref="O157:O159"/>
    <mergeCell ref="AC157:AC159"/>
    <mergeCell ref="AF157:AF159"/>
    <mergeCell ref="AR157:AR159"/>
    <mergeCell ref="AU157:AU159"/>
    <mergeCell ref="BM157:BM159"/>
    <mergeCell ref="BN157:BN159"/>
    <mergeCell ref="BO157:BO159"/>
    <mergeCell ref="BM154:BM156"/>
    <mergeCell ref="BN154:BN156"/>
    <mergeCell ref="BO154:BO156"/>
    <mergeCell ref="BP154:BP156"/>
    <mergeCell ref="BQ154:BQ156"/>
    <mergeCell ref="EP154:EP156"/>
    <mergeCell ref="BP151:BP153"/>
    <mergeCell ref="BQ151:BQ153"/>
    <mergeCell ref="EP151:EP153"/>
    <mergeCell ref="EQ151:EQ153"/>
    <mergeCell ref="B154:B156"/>
    <mergeCell ref="O154:O156"/>
    <mergeCell ref="AC154:AC156"/>
    <mergeCell ref="AF154:AF156"/>
    <mergeCell ref="AR154:AR156"/>
    <mergeCell ref="AU154:AU156"/>
    <mergeCell ref="EQ148:EQ150"/>
    <mergeCell ref="B151:B153"/>
    <mergeCell ref="O151:O153"/>
    <mergeCell ref="AC151:AC153"/>
    <mergeCell ref="AF151:AF153"/>
    <mergeCell ref="AR151:AR153"/>
    <mergeCell ref="AU151:AU153"/>
    <mergeCell ref="BM151:BM153"/>
    <mergeCell ref="BN151:BN153"/>
    <mergeCell ref="BO151:BO153"/>
    <mergeCell ref="BM148:BM150"/>
    <mergeCell ref="BN148:BN150"/>
    <mergeCell ref="BO148:BO150"/>
    <mergeCell ref="BP148:BP150"/>
    <mergeCell ref="BQ148:BQ150"/>
    <mergeCell ref="EP148:EP150"/>
    <mergeCell ref="BP145:BP147"/>
    <mergeCell ref="BQ145:BQ147"/>
    <mergeCell ref="EP145:EP147"/>
    <mergeCell ref="EQ145:EQ147"/>
    <mergeCell ref="B148:B150"/>
    <mergeCell ref="O148:O150"/>
    <mergeCell ref="AC148:AC150"/>
    <mergeCell ref="AF148:AF150"/>
    <mergeCell ref="AR148:AR150"/>
    <mergeCell ref="AU148:AU150"/>
    <mergeCell ref="EQ142:EQ144"/>
    <mergeCell ref="B145:B147"/>
    <mergeCell ref="O145:O147"/>
    <mergeCell ref="AC145:AC147"/>
    <mergeCell ref="AF145:AF147"/>
    <mergeCell ref="AR145:AR147"/>
    <mergeCell ref="AU145:AU147"/>
    <mergeCell ref="BM145:BM147"/>
    <mergeCell ref="BN145:BN147"/>
    <mergeCell ref="BO145:BO147"/>
    <mergeCell ref="BM142:BM144"/>
    <mergeCell ref="BN142:BN144"/>
    <mergeCell ref="BO142:BO144"/>
    <mergeCell ref="BP142:BP144"/>
    <mergeCell ref="BQ142:BQ144"/>
    <mergeCell ref="EP142:EP144"/>
    <mergeCell ref="BP139:BP141"/>
    <mergeCell ref="BQ139:BQ141"/>
    <mergeCell ref="EP139:EP141"/>
    <mergeCell ref="EQ139:EQ141"/>
    <mergeCell ref="B142:B144"/>
    <mergeCell ref="O142:O144"/>
    <mergeCell ref="AC142:AC144"/>
    <mergeCell ref="AF142:AF144"/>
    <mergeCell ref="AR142:AR144"/>
    <mergeCell ref="AU142:AU144"/>
    <mergeCell ref="EQ136:EQ138"/>
    <mergeCell ref="B139:B141"/>
    <mergeCell ref="O139:O141"/>
    <mergeCell ref="AC139:AC141"/>
    <mergeCell ref="AF139:AF141"/>
    <mergeCell ref="AR139:AR141"/>
    <mergeCell ref="AU139:AU141"/>
    <mergeCell ref="BM139:BM141"/>
    <mergeCell ref="BN139:BN141"/>
    <mergeCell ref="BO139:BO141"/>
    <mergeCell ref="BM136:BM138"/>
    <mergeCell ref="BN136:BN138"/>
    <mergeCell ref="BO136:BO138"/>
    <mergeCell ref="BP136:BP138"/>
    <mergeCell ref="BQ136:BQ138"/>
    <mergeCell ref="EP136:EP138"/>
    <mergeCell ref="BP133:BP135"/>
    <mergeCell ref="BQ133:BQ135"/>
    <mergeCell ref="EP133:EP135"/>
    <mergeCell ref="EQ133:EQ135"/>
    <mergeCell ref="B136:B138"/>
    <mergeCell ref="O136:O138"/>
    <mergeCell ref="AC136:AC138"/>
    <mergeCell ref="AF136:AF138"/>
    <mergeCell ref="AR136:AR138"/>
    <mergeCell ref="AU136:AU138"/>
    <mergeCell ref="EQ130:EQ132"/>
    <mergeCell ref="B133:B135"/>
    <mergeCell ref="O133:O135"/>
    <mergeCell ref="AC133:AC135"/>
    <mergeCell ref="AF133:AF135"/>
    <mergeCell ref="AR133:AR135"/>
    <mergeCell ref="AU133:AU135"/>
    <mergeCell ref="BM133:BM135"/>
    <mergeCell ref="BN133:BN135"/>
    <mergeCell ref="BO133:BO135"/>
    <mergeCell ref="BM130:BM132"/>
    <mergeCell ref="BN130:BN132"/>
    <mergeCell ref="BO130:BO132"/>
    <mergeCell ref="BP130:BP132"/>
    <mergeCell ref="BQ130:BQ132"/>
    <mergeCell ref="EP130:EP132"/>
    <mergeCell ref="BP127:BP129"/>
    <mergeCell ref="BQ127:BQ129"/>
    <mergeCell ref="EP127:EP129"/>
    <mergeCell ref="EQ127:EQ129"/>
    <mergeCell ref="B130:B132"/>
    <mergeCell ref="O130:O132"/>
    <mergeCell ref="AC130:AC132"/>
    <mergeCell ref="AF130:AF132"/>
    <mergeCell ref="AR130:AR132"/>
    <mergeCell ref="AU130:AU132"/>
    <mergeCell ref="EQ124:EQ126"/>
    <mergeCell ref="B127:B129"/>
    <mergeCell ref="O127:O129"/>
    <mergeCell ref="AC127:AC129"/>
    <mergeCell ref="AF127:AF129"/>
    <mergeCell ref="AR127:AR129"/>
    <mergeCell ref="AU127:AU129"/>
    <mergeCell ref="BM127:BM129"/>
    <mergeCell ref="BN127:BN129"/>
    <mergeCell ref="BO127:BO129"/>
    <mergeCell ref="BM124:BM126"/>
    <mergeCell ref="BN124:BN126"/>
    <mergeCell ref="BO124:BO126"/>
    <mergeCell ref="BP124:BP126"/>
    <mergeCell ref="BQ124:BQ126"/>
    <mergeCell ref="EP124:EP126"/>
    <mergeCell ref="AU124:AU126"/>
    <mergeCell ref="AY124:AY135"/>
    <mergeCell ref="AZ124:AZ135"/>
    <mergeCell ref="BA124:BA171"/>
    <mergeCell ref="BB124:BB158"/>
    <mergeCell ref="BC124:BC171"/>
    <mergeCell ref="AY136:AY171"/>
    <mergeCell ref="AZ136:AZ171"/>
    <mergeCell ref="A124:A171"/>
    <mergeCell ref="B124:B126"/>
    <mergeCell ref="O124:O126"/>
    <mergeCell ref="AC124:AC126"/>
    <mergeCell ref="AF124:AF126"/>
    <mergeCell ref="AR124:AR126"/>
    <mergeCell ref="BQ119:BQ121"/>
    <mergeCell ref="EP119:EP121"/>
    <mergeCell ref="EQ119:EQ121"/>
    <mergeCell ref="J123:K123"/>
    <mergeCell ref="L123:M123"/>
    <mergeCell ref="AD123:AE123"/>
    <mergeCell ref="AG123:AJ123"/>
    <mergeCell ref="EQ116:EQ118"/>
    <mergeCell ref="O119:O121"/>
    <mergeCell ref="AC119:AC121"/>
    <mergeCell ref="AF119:AF121"/>
    <mergeCell ref="AR119:AR121"/>
    <mergeCell ref="AU119:AU121"/>
    <mergeCell ref="BM119:BM121"/>
    <mergeCell ref="BN119:BN121"/>
    <mergeCell ref="BO119:BO121"/>
    <mergeCell ref="BP119:BP121"/>
    <mergeCell ref="BM116:BM118"/>
    <mergeCell ref="BN116:BN118"/>
    <mergeCell ref="BO116:BO118"/>
    <mergeCell ref="BP116:BP118"/>
    <mergeCell ref="BQ116:BQ118"/>
    <mergeCell ref="EP116:EP118"/>
    <mergeCell ref="BP113:BP115"/>
    <mergeCell ref="BQ113:BQ115"/>
    <mergeCell ref="EP113:EP115"/>
    <mergeCell ref="EQ113:EQ115"/>
    <mergeCell ref="B116:B118"/>
    <mergeCell ref="O116:O118"/>
    <mergeCell ref="AC116:AC118"/>
    <mergeCell ref="AF116:AF118"/>
    <mergeCell ref="AR116:AR118"/>
    <mergeCell ref="AU116:AU118"/>
    <mergeCell ref="EQ110:EQ112"/>
    <mergeCell ref="B113:B115"/>
    <mergeCell ref="O113:O115"/>
    <mergeCell ref="AC113:AC115"/>
    <mergeCell ref="AF113:AF115"/>
    <mergeCell ref="AR113:AR115"/>
    <mergeCell ref="AU113:AU115"/>
    <mergeCell ref="BM113:BM115"/>
    <mergeCell ref="BN113:BN115"/>
    <mergeCell ref="BO113:BO115"/>
    <mergeCell ref="BM110:BM112"/>
    <mergeCell ref="BN110:BN112"/>
    <mergeCell ref="BO110:BO112"/>
    <mergeCell ref="BP110:BP112"/>
    <mergeCell ref="BQ110:BQ112"/>
    <mergeCell ref="EP110:EP112"/>
    <mergeCell ref="BP107:BP109"/>
    <mergeCell ref="BQ107:BQ109"/>
    <mergeCell ref="EP107:EP109"/>
    <mergeCell ref="EQ107:EQ109"/>
    <mergeCell ref="B110:B112"/>
    <mergeCell ref="O110:O112"/>
    <mergeCell ref="AC110:AC112"/>
    <mergeCell ref="AF110:AF112"/>
    <mergeCell ref="AR110:AR112"/>
    <mergeCell ref="AU110:AU112"/>
    <mergeCell ref="EQ104:EQ106"/>
    <mergeCell ref="B107:B109"/>
    <mergeCell ref="O107:O109"/>
    <mergeCell ref="AC107:AC109"/>
    <mergeCell ref="AF107:AF109"/>
    <mergeCell ref="AR107:AR109"/>
    <mergeCell ref="AU107:AU109"/>
    <mergeCell ref="BM107:BM109"/>
    <mergeCell ref="BN107:BN109"/>
    <mergeCell ref="BO107:BO109"/>
    <mergeCell ref="BM104:BM106"/>
    <mergeCell ref="BN104:BN106"/>
    <mergeCell ref="BO104:BO106"/>
    <mergeCell ref="BP104:BP106"/>
    <mergeCell ref="BQ104:BQ106"/>
    <mergeCell ref="EP104:EP106"/>
    <mergeCell ref="BP101:BP103"/>
    <mergeCell ref="BQ101:BQ103"/>
    <mergeCell ref="EP101:EP103"/>
    <mergeCell ref="EQ101:EQ103"/>
    <mergeCell ref="B104:B106"/>
    <mergeCell ref="O104:O106"/>
    <mergeCell ref="AC104:AC106"/>
    <mergeCell ref="AF104:AF106"/>
    <mergeCell ref="AR104:AR106"/>
    <mergeCell ref="AU104:AU106"/>
    <mergeCell ref="EQ98:EQ100"/>
    <mergeCell ref="B101:B103"/>
    <mergeCell ref="O101:O103"/>
    <mergeCell ref="AC101:AC103"/>
    <mergeCell ref="AF101:AF103"/>
    <mergeCell ref="AR101:AR103"/>
    <mergeCell ref="AU101:AU103"/>
    <mergeCell ref="BM101:BM103"/>
    <mergeCell ref="BN101:BN103"/>
    <mergeCell ref="BO101:BO103"/>
    <mergeCell ref="BM98:BM100"/>
    <mergeCell ref="BN98:BN100"/>
    <mergeCell ref="BO98:BO100"/>
    <mergeCell ref="BP98:BP100"/>
    <mergeCell ref="BQ98:BQ100"/>
    <mergeCell ref="EP98:EP100"/>
    <mergeCell ref="BO95:BO97"/>
    <mergeCell ref="BP95:BP97"/>
    <mergeCell ref="BQ95:BQ97"/>
    <mergeCell ref="EP95:EP97"/>
    <mergeCell ref="EQ95:EQ97"/>
    <mergeCell ref="B98:B100"/>
    <mergeCell ref="O98:O100"/>
    <mergeCell ref="AC98:AC100"/>
    <mergeCell ref="AF98:AF100"/>
    <mergeCell ref="AR98:AR100"/>
    <mergeCell ref="EQ92:EQ94"/>
    <mergeCell ref="B95:B97"/>
    <mergeCell ref="O95:O97"/>
    <mergeCell ref="AC95:AC97"/>
    <mergeCell ref="AF95:AF97"/>
    <mergeCell ref="AR95:AR97"/>
    <mergeCell ref="AU95:AU97"/>
    <mergeCell ref="AZ95:AZ121"/>
    <mergeCell ref="BM95:BM97"/>
    <mergeCell ref="BN95:BN97"/>
    <mergeCell ref="BM92:BM94"/>
    <mergeCell ref="BN92:BN94"/>
    <mergeCell ref="BO92:BO94"/>
    <mergeCell ref="BP92:BP94"/>
    <mergeCell ref="BQ92:BQ94"/>
    <mergeCell ref="EP92:EP94"/>
    <mergeCell ref="BO89:BO91"/>
    <mergeCell ref="BP89:BP91"/>
    <mergeCell ref="BQ89:BQ91"/>
    <mergeCell ref="EP89:EP91"/>
    <mergeCell ref="EQ89:EQ91"/>
    <mergeCell ref="B92:B94"/>
    <mergeCell ref="O92:O94"/>
    <mergeCell ref="AC92:AC94"/>
    <mergeCell ref="AF92:AF94"/>
    <mergeCell ref="AR92:AR94"/>
    <mergeCell ref="EQ86:EQ88"/>
    <mergeCell ref="B89:B91"/>
    <mergeCell ref="O89:O91"/>
    <mergeCell ref="AC89:AC91"/>
    <mergeCell ref="AF89:AF91"/>
    <mergeCell ref="AR89:AR91"/>
    <mergeCell ref="AU89:AU91"/>
    <mergeCell ref="AY89:AY103"/>
    <mergeCell ref="BM89:BM91"/>
    <mergeCell ref="BN89:BN91"/>
    <mergeCell ref="BM86:BM88"/>
    <mergeCell ref="BN86:BN88"/>
    <mergeCell ref="BO86:BO88"/>
    <mergeCell ref="BP86:BP88"/>
    <mergeCell ref="BQ86:BQ88"/>
    <mergeCell ref="EP86:EP88"/>
    <mergeCell ref="BP83:BP85"/>
    <mergeCell ref="BQ83:BQ85"/>
    <mergeCell ref="EP83:EP85"/>
    <mergeCell ref="EQ83:EQ85"/>
    <mergeCell ref="B86:B88"/>
    <mergeCell ref="O86:O88"/>
    <mergeCell ref="AC86:AC88"/>
    <mergeCell ref="AF86:AF88"/>
    <mergeCell ref="AR86:AR88"/>
    <mergeCell ref="AU86:AU88"/>
    <mergeCell ref="EQ80:EQ82"/>
    <mergeCell ref="B83:B85"/>
    <mergeCell ref="O83:O85"/>
    <mergeCell ref="AC83:AC85"/>
    <mergeCell ref="AF83:AF85"/>
    <mergeCell ref="AR83:AR85"/>
    <mergeCell ref="AU83:AU85"/>
    <mergeCell ref="BM83:BM85"/>
    <mergeCell ref="BN83:BN85"/>
    <mergeCell ref="BO83:BO85"/>
    <mergeCell ref="BM80:BM82"/>
    <mergeCell ref="BN80:BN82"/>
    <mergeCell ref="BO80:BO82"/>
    <mergeCell ref="BP80:BP82"/>
    <mergeCell ref="BQ80:BQ82"/>
    <mergeCell ref="EP80:EP82"/>
    <mergeCell ref="AU80:AU82"/>
    <mergeCell ref="AY80:AY88"/>
    <mergeCell ref="AZ80:AZ94"/>
    <mergeCell ref="BA80:BA121"/>
    <mergeCell ref="BB80:BB121"/>
    <mergeCell ref="BC80:BC121"/>
    <mergeCell ref="AU92:AU94"/>
    <mergeCell ref="AU98:AU100"/>
    <mergeCell ref="AY104:AY109"/>
    <mergeCell ref="A80:A122"/>
    <mergeCell ref="B80:B82"/>
    <mergeCell ref="O80:O82"/>
    <mergeCell ref="AC80:AC82"/>
    <mergeCell ref="AF80:AF82"/>
    <mergeCell ref="AR80:AR82"/>
    <mergeCell ref="BP75:BP77"/>
    <mergeCell ref="BQ75:BQ77"/>
    <mergeCell ref="EP75:EP77"/>
    <mergeCell ref="EQ75:EQ77"/>
    <mergeCell ref="J79:K79"/>
    <mergeCell ref="L79:M79"/>
    <mergeCell ref="AG79:AJ79"/>
    <mergeCell ref="EQ72:EQ74"/>
    <mergeCell ref="B75:B77"/>
    <mergeCell ref="O75:O77"/>
    <mergeCell ref="AC75:AC77"/>
    <mergeCell ref="AF75:AF77"/>
    <mergeCell ref="AR75:AR77"/>
    <mergeCell ref="AU75:AU77"/>
    <mergeCell ref="BM75:BM77"/>
    <mergeCell ref="BN75:BN77"/>
    <mergeCell ref="BO75:BO77"/>
    <mergeCell ref="BM72:BM74"/>
    <mergeCell ref="BN72:BN74"/>
    <mergeCell ref="BO72:BO74"/>
    <mergeCell ref="BP72:BP74"/>
    <mergeCell ref="BQ72:BQ74"/>
    <mergeCell ref="EP72:EP74"/>
    <mergeCell ref="BP69:BP71"/>
    <mergeCell ref="BQ69:BQ71"/>
    <mergeCell ref="EP69:EP71"/>
    <mergeCell ref="EQ69:EQ71"/>
    <mergeCell ref="B72:B74"/>
    <mergeCell ref="O72:O74"/>
    <mergeCell ref="AC72:AC74"/>
    <mergeCell ref="AF72:AF74"/>
    <mergeCell ref="AR72:AR74"/>
    <mergeCell ref="AU72:AU74"/>
    <mergeCell ref="EQ66:EQ68"/>
    <mergeCell ref="B69:B71"/>
    <mergeCell ref="O69:O71"/>
    <mergeCell ref="AC69:AC71"/>
    <mergeCell ref="AF69:AF71"/>
    <mergeCell ref="AR69:AR71"/>
    <mergeCell ref="AU69:AU71"/>
    <mergeCell ref="BM69:BM71"/>
    <mergeCell ref="BN69:BN71"/>
    <mergeCell ref="BO69:BO71"/>
    <mergeCell ref="BM66:BM68"/>
    <mergeCell ref="BN66:BN68"/>
    <mergeCell ref="BO66:BO68"/>
    <mergeCell ref="BP66:BP68"/>
    <mergeCell ref="BQ66:BQ68"/>
    <mergeCell ref="EP66:EP68"/>
    <mergeCell ref="BP63:BP65"/>
    <mergeCell ref="BQ63:BQ65"/>
    <mergeCell ref="EP63:EP65"/>
    <mergeCell ref="EQ63:EQ65"/>
    <mergeCell ref="B66:B68"/>
    <mergeCell ref="O66:O68"/>
    <mergeCell ref="AC66:AC68"/>
    <mergeCell ref="AF66:AF68"/>
    <mergeCell ref="AR66:AR68"/>
    <mergeCell ref="AU66:AU68"/>
    <mergeCell ref="EQ60:EQ62"/>
    <mergeCell ref="B63:B65"/>
    <mergeCell ref="O63:O65"/>
    <mergeCell ref="AC63:AC65"/>
    <mergeCell ref="AF63:AF65"/>
    <mergeCell ref="AR63:AR65"/>
    <mergeCell ref="AU63:AU65"/>
    <mergeCell ref="BM63:BM65"/>
    <mergeCell ref="BN63:BN65"/>
    <mergeCell ref="BO63:BO65"/>
    <mergeCell ref="BM60:BM62"/>
    <mergeCell ref="BN60:BN62"/>
    <mergeCell ref="BO60:BO62"/>
    <mergeCell ref="BP60:BP62"/>
    <mergeCell ref="BQ60:BQ62"/>
    <mergeCell ref="EP60:EP62"/>
    <mergeCell ref="BO57:BO59"/>
    <mergeCell ref="BP57:BP59"/>
    <mergeCell ref="BQ57:BQ59"/>
    <mergeCell ref="EP57:EP59"/>
    <mergeCell ref="EQ57:EQ59"/>
    <mergeCell ref="B60:B62"/>
    <mergeCell ref="O60:O62"/>
    <mergeCell ref="AC60:AC62"/>
    <mergeCell ref="AF60:AF62"/>
    <mergeCell ref="AR60:AR62"/>
    <mergeCell ref="EQ54:EQ56"/>
    <mergeCell ref="B57:B59"/>
    <mergeCell ref="O57:O59"/>
    <mergeCell ref="AC57:AC59"/>
    <mergeCell ref="AF57:AF59"/>
    <mergeCell ref="AR57:AR59"/>
    <mergeCell ref="AU57:AU59"/>
    <mergeCell ref="AY57:AY77"/>
    <mergeCell ref="BM57:BM59"/>
    <mergeCell ref="BN57:BN59"/>
    <mergeCell ref="BM54:BM56"/>
    <mergeCell ref="BN54:BN56"/>
    <mergeCell ref="BO54:BO56"/>
    <mergeCell ref="BP54:BP56"/>
    <mergeCell ref="BQ54:BQ56"/>
    <mergeCell ref="EP54:EP56"/>
    <mergeCell ref="BP51:BP53"/>
    <mergeCell ref="BQ51:BQ53"/>
    <mergeCell ref="EP51:EP53"/>
    <mergeCell ref="EQ51:EQ53"/>
    <mergeCell ref="B54:B56"/>
    <mergeCell ref="O54:O56"/>
    <mergeCell ref="AC54:AC56"/>
    <mergeCell ref="AF54:AF56"/>
    <mergeCell ref="AR54:AR56"/>
    <mergeCell ref="AU54:AU56"/>
    <mergeCell ref="EQ48:EQ50"/>
    <mergeCell ref="B51:B53"/>
    <mergeCell ref="O51:O53"/>
    <mergeCell ref="AC51:AC53"/>
    <mergeCell ref="AF51:AF53"/>
    <mergeCell ref="AR51:AR53"/>
    <mergeCell ref="AU51:AU53"/>
    <mergeCell ref="BM51:BM53"/>
    <mergeCell ref="BN51:BN53"/>
    <mergeCell ref="BO51:BO53"/>
    <mergeCell ref="BM48:BM50"/>
    <mergeCell ref="BN48:BN50"/>
    <mergeCell ref="BO48:BO50"/>
    <mergeCell ref="BP48:BP50"/>
    <mergeCell ref="BQ48:BQ50"/>
    <mergeCell ref="EP48:EP50"/>
    <mergeCell ref="BP45:BP47"/>
    <mergeCell ref="BQ45:BQ47"/>
    <mergeCell ref="EP45:EP47"/>
    <mergeCell ref="EQ45:EQ47"/>
    <mergeCell ref="B48:B50"/>
    <mergeCell ref="O48:O50"/>
    <mergeCell ref="AC48:AC50"/>
    <mergeCell ref="AF48:AF50"/>
    <mergeCell ref="AR48:AR50"/>
    <mergeCell ref="AU48:AU50"/>
    <mergeCell ref="EQ42:EQ44"/>
    <mergeCell ref="B45:B47"/>
    <mergeCell ref="O45:O47"/>
    <mergeCell ref="AC45:AC47"/>
    <mergeCell ref="AF45:AF47"/>
    <mergeCell ref="AR45:AR47"/>
    <mergeCell ref="AU45:AU47"/>
    <mergeCell ref="BM45:BM47"/>
    <mergeCell ref="BN45:BN47"/>
    <mergeCell ref="BO45:BO47"/>
    <mergeCell ref="BM42:BM44"/>
    <mergeCell ref="BN42:BN44"/>
    <mergeCell ref="BO42:BO44"/>
    <mergeCell ref="BP42:BP44"/>
    <mergeCell ref="BQ42:BQ44"/>
    <mergeCell ref="EP42:EP44"/>
    <mergeCell ref="AU42:AU44"/>
    <mergeCell ref="AY42:AY56"/>
    <mergeCell ref="AZ42:AZ53"/>
    <mergeCell ref="BA42:BA77"/>
    <mergeCell ref="BB42:BB77"/>
    <mergeCell ref="BC42:BC77"/>
    <mergeCell ref="AZ54:AZ77"/>
    <mergeCell ref="AU60:AU62"/>
    <mergeCell ref="A42:A78"/>
    <mergeCell ref="B42:B44"/>
    <mergeCell ref="O42:O44"/>
    <mergeCell ref="AC42:AC44"/>
    <mergeCell ref="AF42:AF44"/>
    <mergeCell ref="AR42:AR44"/>
    <mergeCell ref="BP37:BP39"/>
    <mergeCell ref="BQ37:BQ39"/>
    <mergeCell ref="EP37:EP39"/>
    <mergeCell ref="EQ37:EQ39"/>
    <mergeCell ref="J41:K41"/>
    <mergeCell ref="L41:M41"/>
    <mergeCell ref="AG41:AJ41"/>
    <mergeCell ref="EQ34:EQ36"/>
    <mergeCell ref="B37:B39"/>
    <mergeCell ref="O37:O39"/>
    <mergeCell ref="AC37:AC39"/>
    <mergeCell ref="AF37:AF39"/>
    <mergeCell ref="AR37:AR39"/>
    <mergeCell ref="AU37:AU39"/>
    <mergeCell ref="BM37:BM39"/>
    <mergeCell ref="BN37:BN39"/>
    <mergeCell ref="BO37:BO39"/>
    <mergeCell ref="BM34:BM36"/>
    <mergeCell ref="BN34:BN36"/>
    <mergeCell ref="BO34:BO36"/>
    <mergeCell ref="BP34:BP36"/>
    <mergeCell ref="BQ34:BQ36"/>
    <mergeCell ref="EP34:EP36"/>
    <mergeCell ref="BP31:BP33"/>
    <mergeCell ref="BQ31:BQ33"/>
    <mergeCell ref="EP31:EP33"/>
    <mergeCell ref="EQ31:EQ33"/>
    <mergeCell ref="B34:B36"/>
    <mergeCell ref="O34:O36"/>
    <mergeCell ref="AC34:AC36"/>
    <mergeCell ref="AF34:AF36"/>
    <mergeCell ref="AR34:AR36"/>
    <mergeCell ref="AU34:AU36"/>
    <mergeCell ref="EQ28:EQ30"/>
    <mergeCell ref="B31:B33"/>
    <mergeCell ref="O31:O33"/>
    <mergeCell ref="AC31:AC33"/>
    <mergeCell ref="AF31:AF33"/>
    <mergeCell ref="AR31:AR33"/>
    <mergeCell ref="AU31:AU33"/>
    <mergeCell ref="BM31:BM33"/>
    <mergeCell ref="BN31:BN33"/>
    <mergeCell ref="BO31:BO33"/>
    <mergeCell ref="BM28:BM30"/>
    <mergeCell ref="BN28:BN30"/>
    <mergeCell ref="BO28:BO30"/>
    <mergeCell ref="BP28:BP30"/>
    <mergeCell ref="BQ28:BQ30"/>
    <mergeCell ref="EP28:EP30"/>
    <mergeCell ref="BP25:BP27"/>
    <mergeCell ref="BQ25:BQ27"/>
    <mergeCell ref="EP25:EP27"/>
    <mergeCell ref="EQ25:EQ27"/>
    <mergeCell ref="B28:B30"/>
    <mergeCell ref="O28:O30"/>
    <mergeCell ref="AC28:AC30"/>
    <mergeCell ref="AF28:AF30"/>
    <mergeCell ref="AR28:AR30"/>
    <mergeCell ref="AU28:AU30"/>
    <mergeCell ref="EQ22:EQ24"/>
    <mergeCell ref="B25:B27"/>
    <mergeCell ref="O25:O27"/>
    <mergeCell ref="AC25:AC27"/>
    <mergeCell ref="AF25:AF27"/>
    <mergeCell ref="AR25:AR27"/>
    <mergeCell ref="AU25:AU27"/>
    <mergeCell ref="BM25:BM27"/>
    <mergeCell ref="BN25:BN27"/>
    <mergeCell ref="BO25:BO27"/>
    <mergeCell ref="BM22:BM24"/>
    <mergeCell ref="BN22:BN24"/>
    <mergeCell ref="BO22:BO24"/>
    <mergeCell ref="BP22:BP24"/>
    <mergeCell ref="BQ22:BQ24"/>
    <mergeCell ref="EP22:EP24"/>
    <mergeCell ref="BP19:BP21"/>
    <mergeCell ref="BQ19:BQ21"/>
    <mergeCell ref="EP19:EP21"/>
    <mergeCell ref="EQ19:EQ21"/>
    <mergeCell ref="B22:B24"/>
    <mergeCell ref="O22:O24"/>
    <mergeCell ref="AC22:AC24"/>
    <mergeCell ref="AF22:AF24"/>
    <mergeCell ref="AR22:AR24"/>
    <mergeCell ref="AU22:AU24"/>
    <mergeCell ref="EQ16:EQ18"/>
    <mergeCell ref="B19:B21"/>
    <mergeCell ref="O19:O21"/>
    <mergeCell ref="AC19:AC21"/>
    <mergeCell ref="AF19:AF21"/>
    <mergeCell ref="AR19:AR21"/>
    <mergeCell ref="AU19:AU21"/>
    <mergeCell ref="BM19:BM21"/>
    <mergeCell ref="BN19:BN21"/>
    <mergeCell ref="BO19:BO21"/>
    <mergeCell ref="BM16:BM18"/>
    <mergeCell ref="BN16:BN18"/>
    <mergeCell ref="BO16:BO18"/>
    <mergeCell ref="BP16:BP18"/>
    <mergeCell ref="BQ16:BQ18"/>
    <mergeCell ref="EP16:EP18"/>
    <mergeCell ref="B16:B18"/>
    <mergeCell ref="O16:O18"/>
    <mergeCell ref="AC16:AC18"/>
    <mergeCell ref="AF16:AF18"/>
    <mergeCell ref="AR16:AR18"/>
    <mergeCell ref="AU16:AU18"/>
    <mergeCell ref="BN13:BN15"/>
    <mergeCell ref="BO13:BO15"/>
    <mergeCell ref="BP13:BP15"/>
    <mergeCell ref="BQ13:BQ15"/>
    <mergeCell ref="EP13:EP15"/>
    <mergeCell ref="EQ13:EQ15"/>
    <mergeCell ref="BP10:BP12"/>
    <mergeCell ref="BQ10:BQ12"/>
    <mergeCell ref="EP10:EP12"/>
    <mergeCell ref="EQ10:EQ12"/>
    <mergeCell ref="B13:B15"/>
    <mergeCell ref="O13:O15"/>
    <mergeCell ref="AC13:AC15"/>
    <mergeCell ref="AF13:AF15"/>
    <mergeCell ref="AR13:AR15"/>
    <mergeCell ref="AU13:AU15"/>
    <mergeCell ref="B10:B12"/>
    <mergeCell ref="O10:O12"/>
    <mergeCell ref="AC10:AC12"/>
    <mergeCell ref="AF10:AF12"/>
    <mergeCell ref="AR10:AR12"/>
    <mergeCell ref="AU10:AU12"/>
    <mergeCell ref="CS7:CZ7"/>
    <mergeCell ref="DA7:DH7"/>
    <mergeCell ref="DI7:DP7"/>
    <mergeCell ref="DQ7:DV7"/>
    <mergeCell ref="EP7:EP9"/>
    <mergeCell ref="EQ7:EQ9"/>
    <mergeCell ref="EC8:ED8"/>
    <mergeCell ref="CF7:CF8"/>
    <mergeCell ref="CG7:CG8"/>
    <mergeCell ref="CH7:CH8"/>
    <mergeCell ref="CI7:CI8"/>
    <mergeCell ref="CJ7:CJ8"/>
    <mergeCell ref="CK7:CR7"/>
    <mergeCell ref="BZ7:BZ8"/>
    <mergeCell ref="CA7:CA8"/>
    <mergeCell ref="CB7:CB8"/>
    <mergeCell ref="CC7:CC8"/>
    <mergeCell ref="CD7:CD8"/>
    <mergeCell ref="CE7:CE8"/>
    <mergeCell ref="BP7:BP9"/>
    <mergeCell ref="BQ7:BQ9"/>
    <mergeCell ref="BV7:BV8"/>
    <mergeCell ref="BW7:BW8"/>
    <mergeCell ref="BX7:BX8"/>
    <mergeCell ref="BY7:BY8"/>
    <mergeCell ref="BC7:BC39"/>
    <mergeCell ref="BD7:BD171"/>
    <mergeCell ref="BE7:BE171"/>
    <mergeCell ref="BM7:BM9"/>
    <mergeCell ref="BN7:BN9"/>
    <mergeCell ref="BO7:BO9"/>
    <mergeCell ref="BM10:BM12"/>
    <mergeCell ref="BN10:BN12"/>
    <mergeCell ref="BO10:BO12"/>
    <mergeCell ref="BM13:BM15"/>
    <mergeCell ref="AR7:AR9"/>
    <mergeCell ref="AU7:AU9"/>
    <mergeCell ref="AY7:AY39"/>
    <mergeCell ref="AZ7:AZ39"/>
    <mergeCell ref="BA7:BA39"/>
    <mergeCell ref="BB7:BB39"/>
    <mergeCell ref="BI5:BI6"/>
    <mergeCell ref="BJ5:BJ6"/>
    <mergeCell ref="BK5:BK6"/>
    <mergeCell ref="BL5:BN5"/>
    <mergeCell ref="EG6:EM6"/>
    <mergeCell ref="A7:A40"/>
    <mergeCell ref="B7:B9"/>
    <mergeCell ref="O7:O9"/>
    <mergeCell ref="AC7:AC9"/>
    <mergeCell ref="AF7:AF9"/>
    <mergeCell ref="BC5:BC6"/>
    <mergeCell ref="BD5:BD6"/>
    <mergeCell ref="BE5:BE6"/>
    <mergeCell ref="BF5:BF6"/>
    <mergeCell ref="BG5:BG6"/>
    <mergeCell ref="BH5:BH6"/>
    <mergeCell ref="AW5:AW6"/>
    <mergeCell ref="AX5:AX6"/>
    <mergeCell ref="AY5:AY6"/>
    <mergeCell ref="AZ5:AZ6"/>
    <mergeCell ref="BA5:BA6"/>
    <mergeCell ref="BB5:BB6"/>
    <mergeCell ref="AP5:AP6"/>
    <mergeCell ref="AR5:AR6"/>
    <mergeCell ref="AS5:AS6"/>
    <mergeCell ref="AT5:AT6"/>
    <mergeCell ref="AU5:AU6"/>
    <mergeCell ref="AV5:AV6"/>
    <mergeCell ref="AJ5:AJ6"/>
    <mergeCell ref="AK5:AK6"/>
    <mergeCell ref="AL5:AL6"/>
    <mergeCell ref="AM5:AM6"/>
    <mergeCell ref="AN5:AN6"/>
    <mergeCell ref="AO5:AO6"/>
    <mergeCell ref="P5:P6"/>
    <mergeCell ref="AC5:AC6"/>
    <mergeCell ref="AF5:AF6"/>
    <mergeCell ref="AG5:AG6"/>
    <mergeCell ref="AH5:AH6"/>
    <mergeCell ref="AI5:AI6"/>
    <mergeCell ref="G5:G6"/>
    <mergeCell ref="H5:H6"/>
    <mergeCell ref="I5:I6"/>
    <mergeCell ref="J5:K5"/>
    <mergeCell ref="L5:M5"/>
    <mergeCell ref="N5:N6"/>
    <mergeCell ref="A5:A6"/>
    <mergeCell ref="B5:B6"/>
    <mergeCell ref="C5:C6"/>
    <mergeCell ref="D5:D6"/>
    <mergeCell ref="E5:E6"/>
    <mergeCell ref="F5:F6"/>
    <mergeCell ref="CJ4:CJ5"/>
    <mergeCell ref="CL4:CR4"/>
    <mergeCell ref="CT4:CZ4"/>
    <mergeCell ref="DB4:DH4"/>
    <mergeCell ref="DJ4:DP4"/>
    <mergeCell ref="DQ4:DV4"/>
    <mergeCell ref="CC4:CC5"/>
    <mergeCell ref="CD4:CD5"/>
    <mergeCell ref="CE4:CE5"/>
    <mergeCell ref="CF4:CF5"/>
    <mergeCell ref="CG4:CG6"/>
    <mergeCell ref="CH4:CH6"/>
    <mergeCell ref="BW4:BW6"/>
    <mergeCell ref="BX4:BX6"/>
    <mergeCell ref="BY4:BY5"/>
    <mergeCell ref="BZ4:BZ5"/>
    <mergeCell ref="CA4:CA5"/>
    <mergeCell ref="CB4:CB5"/>
    <mergeCell ref="A1:BN1"/>
    <mergeCell ref="A2:BN2"/>
    <mergeCell ref="A3:BN3"/>
    <mergeCell ref="AL4:AM4"/>
    <mergeCell ref="AN4:AQ4"/>
    <mergeCell ref="AY4:AZ4"/>
    <mergeCell ref="BI4:BJ4"/>
  </mergeCells>
  <dataValidations count="2">
    <dataValidation type="list" allowBlank="1" showInputMessage="1" showErrorMessage="1" sqref="BL7:BL39 BL42:BL76 BL104" xr:uid="{4E00D851-246E-4FB8-B86C-3317FD8F7CF1}">
      <formula1>$BT$229:$BT$244</formula1>
    </dataValidation>
    <dataValidation type="list" allowBlank="1" showInputMessage="1" showErrorMessage="1" sqref="A3" xr:uid="{7E1CDD65-E3BB-4A35-B3EA-274E26C4C86F}">
      <formula1>$BT$1:$BT$2</formula1>
    </dataValidation>
  </dataValidations>
  <printOptions horizontalCentered="1"/>
  <pageMargins left="0" right="0" top="0" bottom="0" header="0" footer="0"/>
  <pageSetup paperSize="9" scale="18" orientation="landscape" blackAndWhite="1" r:id="rId1"/>
  <headerFooter alignWithMargins="0">
    <oddHeader>&amp;L&amp;14Printed Time: &amp;T
Sub:&amp;D&amp;R&amp;14Form No. : F/PRO/02
Revision No.:  00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KTL     </vt:lpstr>
      <vt:lpstr>'KTL   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2023-03-31T16:03:58Z</dcterms:created>
  <dcterms:modified xsi:type="dcterms:W3CDTF">2023-03-31T16:04:41Z</dcterms:modified>
</cp:coreProperties>
</file>