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hidePivotFieldList="1"/>
  <xr:revisionPtr revIDLastSave="0" documentId="13_ncr:1_{F5BD5389-FB98-4712-A073-AA1AC504E9D0}" xr6:coauthVersionLast="36" xr6:coauthVersionMax="36" xr10:uidLastSave="{00000000-0000-0000-0000-000000000000}"/>
  <bookViews>
    <workbookView xWindow="0" yWindow="0" windowWidth="22260" windowHeight="12645" activeTab="9" xr2:uid="{00000000-000D-0000-FFFF-FFFF00000000}"/>
  </bookViews>
  <sheets>
    <sheet name="data" sheetId="1" r:id="rId1"/>
    <sheet name="11" sheetId="2" r:id="rId2"/>
    <sheet name="22" sheetId="3" r:id="rId3"/>
    <sheet name="33" sheetId="4" r:id="rId4"/>
    <sheet name="44" sheetId="5" r:id="rId5"/>
    <sheet name="55" sheetId="6" r:id="rId6"/>
    <sheet name="77" sheetId="8" r:id="rId7"/>
    <sheet name="66" sheetId="7" r:id="rId8"/>
    <sheet name="88" sheetId="9" r:id="rId9"/>
    <sheet name="99" sheetId="11" r:id="rId10"/>
  </sheets>
  <definedNames>
    <definedName name="_xlnm._FilterDatabase" localSheetId="3" hidden="1">'33'!$F$6:$F$8</definedName>
    <definedName name="_xlchart.v1.0" hidden="1">'66'!$P$7:$P$49</definedName>
    <definedName name="_xlchart.v1.1" hidden="1">'66'!$S$7:$S$49</definedName>
    <definedName name="_xlchart.v1.2" hidden="1">'66'!$P$7:$P$49</definedName>
    <definedName name="_xlchart.v1.3" hidden="1">'66'!$S$7:$S$49</definedName>
    <definedName name="_xlcn.WorksheetConnection_exlprcdataanalysis.xlsxtable11" hidden="1">Table1[]</definedName>
    <definedName name="Slicer_Item">#N/A</definedName>
    <definedName name="Slicer_Region">#N/A</definedName>
    <definedName name="Slicer_Rep">#N/A</definedName>
  </definedNames>
  <calcPr calcId="179021"/>
  <pivotCaches>
    <pivotCache cacheId="106" r:id="rId11"/>
    <pivotCache cacheId="24" r:id="rId12"/>
    <pivotCache cacheId="25" r:id="rId13"/>
    <pivotCache cacheId="102" r:id="rId14"/>
  </pivotCaches>
  <extLst>
    <ext xmlns:x14="http://schemas.microsoft.com/office/spreadsheetml/2009/9/main" uri="{876F7934-8845-4945-9796-88D515C7AA90}">
      <x14:pivotCaches>
        <pivotCache cacheId="81"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exl prc data analysis.xlsx!table1"/>
        </x15:modelTables>
      </x15:dataModel>
    </ext>
  </extLst>
</workbook>
</file>

<file path=xl/calcChain.xml><?xml version="1.0" encoding="utf-8"?>
<calcChain xmlns="http://schemas.openxmlformats.org/spreadsheetml/2006/main">
  <c r="H6" i="4" l="1"/>
  <c r="F6" i="4"/>
  <c r="G6" i="4" s="1"/>
  <c r="H8" i="4"/>
  <c r="F8" i="4"/>
  <c r="G8" i="4" s="1"/>
  <c r="H7" i="4"/>
  <c r="F7" i="4"/>
  <c r="G7" i="4" s="1"/>
  <c r="P8" i="4"/>
  <c r="P7" i="4"/>
  <c r="P6" i="4"/>
  <c r="O8" i="4"/>
  <c r="O7" i="4"/>
  <c r="O6" i="4"/>
  <c r="G13" i="2" l="1"/>
  <c r="G12" i="2"/>
  <c r="G10" i="2"/>
  <c r="G8" i="2"/>
  <c r="G7" i="2"/>
  <c r="J12" i="2"/>
  <c r="F13" i="2"/>
  <c r="F12" i="2"/>
  <c r="F10" i="2"/>
  <c r="F8" i="2"/>
  <c r="F7" i="2"/>
  <c r="G6" i="2"/>
  <c r="F6" i="2"/>
  <c r="F9" i="2" l="1"/>
  <c r="G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2EAB0E-CAB4-44EB-820A-A14C2347F67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3E5E193-2862-4364-8338-6024134C3C20}" name="WorksheetConnection_exl prc data analysis.xlsx!table1" type="102" refreshedVersion="6" minRefreshableVersion="5">
    <extLst>
      <ext xmlns:x15="http://schemas.microsoft.com/office/spreadsheetml/2010/11/main" uri="{DE250136-89BD-433C-8126-D09CA5730AF9}">
        <x15:connection id="table1" autoDelete="1">
          <x15:rangePr sourceName="_xlcn.WorksheetConnection_exlprcdataanalysis.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Item].[All]}"/>
  </metadataStrings>
  <mdxMetadata count="1">
    <mdx n="0" f="s">
      <ms ns="1" c="0"/>
    </mdx>
  </mdxMetadata>
  <valueMetadata count="1">
    <bk>
      <rc t="1" v="0"/>
    </bk>
  </valueMetadata>
</metadata>
</file>

<file path=xl/sharedStrings.xml><?xml version="1.0" encoding="utf-8"?>
<sst xmlns="http://schemas.openxmlformats.org/spreadsheetml/2006/main" count="524" uniqueCount="65">
  <si>
    <t>OrderDate</t>
  </si>
  <si>
    <t>Region</t>
  </si>
  <si>
    <t>Rep</t>
  </si>
  <si>
    <t>Item</t>
  </si>
  <si>
    <t>Units</t>
  </si>
  <si>
    <t>Unit Cost</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</si>
  <si>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</si>
  <si>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</si>
  <si>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</si>
  <si>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</si>
  <si>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</si>
  <si>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</si>
  <si>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</si>
  <si>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</si>
  <si>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</si>
  <si>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</si>
  <si>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</si>
  <si>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</si>
  <si>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</si>
  <si>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</si>
  <si>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</si>
  <si>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</si>
  <si>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</si>
  <si>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</si>
  <si>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</si>
  <si>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</si>
  <si>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Quick statistics</t>
  </si>
  <si>
    <t>total</t>
  </si>
  <si>
    <t>units</t>
  </si>
  <si>
    <t>Average</t>
  </si>
  <si>
    <t>min</t>
  </si>
  <si>
    <t>max</t>
  </si>
  <si>
    <t>range</t>
  </si>
  <si>
    <t>median</t>
  </si>
  <si>
    <t xml:space="preserve">1st quartile </t>
  </si>
  <si>
    <t>3rd quartile</t>
  </si>
  <si>
    <t>Exploratory data analysis</t>
  </si>
  <si>
    <t>Questions</t>
  </si>
  <si>
    <t>Exploratory Data Analysis (EDA) with CF</t>
  </si>
  <si>
    <t>Are there any anomalies in the data?</t>
  </si>
  <si>
    <t>Profits by product (using products table) - See column Y</t>
  </si>
  <si>
    <t>Row Labels</t>
  </si>
  <si>
    <t>Sum of Total</t>
  </si>
  <si>
    <t>Grand Total</t>
  </si>
  <si>
    <t>Sum of Units</t>
  </si>
  <si>
    <t>Top 2 products by $ per unit</t>
  </si>
  <si>
    <t>Best Sales person by area</t>
  </si>
  <si>
    <t xml:space="preserve"> </t>
  </si>
  <si>
    <t>#  pencil is making less than standard profit($500) in east region</t>
  </si>
  <si>
    <t># pen &amp; desk making less than $ 1000 and &gt;500$ in central region</t>
  </si>
  <si>
    <t># pen &amp;  pencil making less than $300 in west region</t>
  </si>
  <si>
    <t>Top 5 item in $ per unit</t>
  </si>
  <si>
    <t>Are there are any anaomalies in the data</t>
  </si>
  <si>
    <t># below top3 sales person by area</t>
  </si>
  <si>
    <t># below top1 sales person by area all products sum</t>
  </si>
  <si>
    <t>Profit by the products (in area)</t>
  </si>
  <si>
    <t>Analysis of item in different areas</t>
  </si>
  <si>
    <t xml:space="preserve">Sales by area </t>
  </si>
  <si>
    <t xml:space="preserve">Sales of Item(Area) </t>
  </si>
  <si>
    <t>Best Sales person by Area</t>
  </si>
  <si>
    <t>All</t>
  </si>
  <si>
    <t xml:space="preserve">Total Sales by Area </t>
  </si>
  <si>
    <t>Sum of Unit Cost</t>
  </si>
  <si>
    <t>Dynamic Area-level Sales Report</t>
  </si>
  <si>
    <t>Sales of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</si>
</sst>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3" formatCode="_(* #,##0.00_);_(* \(#,##0.00\);_(* &quot;-&quot;??_);_(@_)"/>
    <numFmt numFmtId="164" formatCode="m/d/yy;@"/>
    <numFmt numFmtId="165" formatCode="&quot;$&quot;#,##0.00"/>
  </numFmts>
  <fonts count="20" x14ac:knownFonts="1">
    <font>
      <sz val="11"/>
      <color theme="1"/>
      <name val="Calibri"/>
      <family val="2"/>
      <scheme val="minor"/>
    </font>
    <font>
      <sz val="11"/>
      <color theme="1"/>
      <name val="Calibri"/>
      <family val="2"/>
      <scheme val="minor"/>
    </font>
    <font>
      <sz val="22"/>
      <color theme="7" tint="0.39997558519241921"/>
      <name val="Calibri"/>
      <family val="2"/>
      <scheme val="minor"/>
    </font>
    <font>
      <sz val="11"/>
      <color theme="7" tint="0.39997558519241921"/>
      <name val="Calibri"/>
      <family val="2"/>
      <scheme val="minor"/>
    </font>
    <font>
      <sz val="22"/>
      <color theme="9" tint="-0.249977111117893"/>
      <name val="Calibri"/>
      <family val="2"/>
      <scheme val="minor"/>
    </font>
    <font>
      <sz val="11"/>
      <color theme="9" tint="-0.249977111117893"/>
      <name val="Calibri"/>
      <family val="2"/>
      <scheme val="minor"/>
    </font>
    <font>
      <b/>
      <sz val="11"/>
      <color theme="1"/>
      <name val="Calibri"/>
      <family val="2"/>
      <scheme val="minor"/>
    </font>
    <font>
      <sz val="22"/>
      <color theme="4" tint="-0.249977111117893"/>
      <name val="Calibri"/>
      <family val="2"/>
      <scheme val="minor"/>
    </font>
    <font>
      <sz val="11"/>
      <color theme="4" tint="-0.249977111117893"/>
      <name val="Calibri"/>
      <family val="2"/>
      <scheme val="minor"/>
    </font>
    <font>
      <b/>
      <sz val="11"/>
      <color theme="4" tint="-0.249977111117893"/>
      <name val="Calibri"/>
      <family val="2"/>
      <scheme val="minor"/>
    </font>
    <font>
      <sz val="22"/>
      <color theme="7" tint="-0.249977111117893"/>
      <name val="Calibri"/>
      <family val="2"/>
      <scheme val="minor"/>
    </font>
    <font>
      <sz val="11"/>
      <color theme="7" tint="-0.249977111117893"/>
      <name val="Calibri"/>
      <family val="2"/>
      <scheme val="minor"/>
    </font>
    <font>
      <sz val="24"/>
      <color theme="7" tint="-0.249977111117893"/>
      <name val="Calibri"/>
      <family val="2"/>
      <scheme val="minor"/>
    </font>
    <font>
      <sz val="22"/>
      <color theme="4" tint="-0.499984740745262"/>
      <name val="Calibri"/>
      <family val="2"/>
      <scheme val="minor"/>
    </font>
    <font>
      <sz val="11"/>
      <color theme="4" tint="-0.499984740745262"/>
      <name val="Calibri"/>
      <family val="2"/>
      <scheme val="minor"/>
    </font>
    <font>
      <sz val="28"/>
      <color theme="4" tint="-0.249977111117893"/>
      <name val="Calibri"/>
      <family val="2"/>
      <scheme val="minor"/>
    </font>
    <font>
      <sz val="28"/>
      <color theme="1"/>
      <name val="Calibri"/>
      <family val="2"/>
      <scheme val="minor"/>
    </font>
    <font>
      <sz val="12"/>
      <color theme="1"/>
      <name val="Calibri"/>
      <family val="2"/>
      <scheme val="minor"/>
    </font>
    <font>
      <sz val="24"/>
      <color theme="4" tint="-0.249977111117893"/>
      <name val="Calibri"/>
      <family val="2"/>
      <scheme val="minor"/>
    </font>
    <font>
      <b/>
      <sz val="18"/>
      <color theme="1"/>
      <name val="Calibri"/>
      <family val="2"/>
      <scheme val="minor"/>
    </font>
  </fonts>
  <fills count="11">
    <fill>
      <patternFill patternType="none"/>
    </fill>
    <fill>
      <patternFill patternType="gray125"/>
    </fill>
    <fill>
      <patternFill patternType="solid">
        <fgColor theme="8" tint="0.59999389629810485"/>
        <bgColor indexed="64"/>
      </patternFill>
    </fill>
    <fill>
      <patternFill patternType="solid">
        <fgColor theme="9" tint="0.39997558519241921"/>
        <bgColor indexed="64"/>
      </patternFill>
    </fill>
    <fill>
      <patternFill patternType="solid">
        <fgColor theme="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
      <patternFill patternType="solid">
        <fgColor theme="7"/>
        <bgColor indexed="64"/>
      </patternFill>
    </fill>
    <fill>
      <patternFill patternType="solid">
        <fgColor theme="0"/>
        <bgColor indexed="64"/>
      </patternFill>
    </fill>
    <fill>
      <patternFill patternType="solid">
        <fgColor theme="4" tint="0.79998168889431442"/>
        <bgColor indexed="64"/>
      </patternFill>
    </fill>
  </fills>
  <borders count="3">
    <border>
      <left/>
      <right/>
      <top/>
      <bottom/>
      <diagonal/>
    </border>
    <border>
      <left/>
      <right/>
      <top style="dotted">
        <color theme="0" tint="-0.24994659260841701"/>
      </top>
      <bottom style="dotted">
        <color theme="0" tint="-0.24994659260841701"/>
      </bottom>
      <diagonal/>
    </border>
    <border>
      <left/>
      <right/>
      <top style="thin">
        <color auto="1"/>
      </top>
      <bottom style="thin">
        <color auto="1"/>
      </bottom>
      <diagonal/>
    </border>
  </borders>
  <cellStyleXfs count="2">
    <xf numFmtId="0" fontId="0" fillId="0" borderId="0"/>
    <xf numFmtId="43" fontId="1" fillId="0" borderId="0" applyFont="0" applyFill="0" applyBorder="0" applyAlignment="0" applyProtection="0"/>
  </cellStyleXfs>
  <cellXfs count="49">
    <xf numFmtId="0" fontId="0" fillId="0" borderId="0" xfId="0"/>
    <xf numFmtId="0" fontId="0" fillId="0" borderId="0" xfId="0" applyFont="1" applyFill="1" applyBorder="1" applyAlignment="1" applyProtection="1">
      <alignment horizontal="center" vertical="center"/>
    </xf>
    <xf numFmtId="1" fontId="0" fillId="0" borderId="0" xfId="0" applyNumberFormat="1" applyFont="1" applyFill="1" applyBorder="1" applyAlignment="1" applyProtection="1">
      <alignment horizontal="left" vertical="center"/>
    </xf>
    <xf numFmtId="0" fontId="0" fillId="0" borderId="0" xfId="0" applyFont="1" applyFill="1" applyBorder="1" applyAlignment="1" applyProtection="1">
      <alignment horizontal="left" vertical="center"/>
    </xf>
    <xf numFmtId="0" fontId="0" fillId="0" borderId="0" xfId="0" applyFont="1" applyFill="1" applyBorder="1" applyAlignment="1" applyProtection="1">
      <alignment horizontal="left" vertical="center"/>
      <protection locked="0"/>
    </xf>
    <xf numFmtId="164" fontId="0" fillId="0" borderId="0" xfId="0" applyNumberFormat="1" applyFont="1" applyFill="1" applyBorder="1" applyAlignment="1" applyProtection="1">
      <alignment vertical="center"/>
    </xf>
    <xf numFmtId="0" fontId="0" fillId="0" borderId="0" xfId="0" applyFont="1" applyFill="1" applyBorder="1" applyAlignment="1" applyProtection="1">
      <alignment vertical="center"/>
    </xf>
    <xf numFmtId="0" fontId="0" fillId="0" borderId="0" xfId="0" applyFont="1" applyFill="1" applyBorder="1" applyAlignment="1" applyProtection="1">
      <alignment vertical="center"/>
      <protection locked="0"/>
    </xf>
    <xf numFmtId="43" fontId="0" fillId="0" borderId="0" xfId="1" applyFont="1" applyFill="1" applyBorder="1" applyAlignment="1" applyProtection="1">
      <alignment horizontal="left" vertical="center"/>
    </xf>
    <xf numFmtId="43" fontId="0" fillId="0" borderId="0" xfId="1" applyFont="1" applyFill="1" applyBorder="1" applyAlignment="1" applyProtection="1">
      <alignment vertical="center"/>
    </xf>
    <xf numFmtId="0" fontId="2" fillId="2" borderId="0" xfId="0" applyFont="1" applyFill="1"/>
    <xf numFmtId="0" fontId="3" fillId="2" borderId="0" xfId="0" applyFont="1" applyFill="1"/>
    <xf numFmtId="0" fontId="4" fillId="3" borderId="0" xfId="0" applyFont="1" applyFill="1"/>
    <xf numFmtId="0" fontId="5" fillId="3" borderId="0" xfId="0" applyFont="1" applyFill="1"/>
    <xf numFmtId="0" fontId="6" fillId="4" borderId="0" xfId="0" applyFont="1" applyFill="1"/>
    <xf numFmtId="0" fontId="0" fillId="4" borderId="0" xfId="0" applyFill="1"/>
    <xf numFmtId="0" fontId="6" fillId="0" borderId="1" xfId="0" applyFont="1" applyBorder="1"/>
    <xf numFmtId="0" fontId="0" fillId="0" borderId="1" xfId="0" applyBorder="1"/>
    <xf numFmtId="0" fontId="7" fillId="5" borderId="0" xfId="0" applyFont="1" applyFill="1"/>
    <xf numFmtId="0" fontId="8" fillId="5" borderId="0" xfId="0" applyFont="1" applyFill="1"/>
    <xf numFmtId="43" fontId="0" fillId="0" borderId="0" xfId="0" applyNumberFormat="1"/>
    <xf numFmtId="0" fontId="0" fillId="5" borderId="0" xfId="0" applyFill="1"/>
    <xf numFmtId="0" fontId="6" fillId="5" borderId="2" xfId="0" applyFont="1" applyFill="1" applyBorder="1"/>
    <xf numFmtId="0" fontId="6" fillId="5" borderId="2" xfId="0" applyFont="1" applyFill="1" applyBorder="1" applyAlignment="1">
      <alignment horizontal="right"/>
    </xf>
    <xf numFmtId="0" fontId="0" fillId="0" borderId="2" xfId="0" applyBorder="1"/>
    <xf numFmtId="0" fontId="9" fillId="5" borderId="2" xfId="0" applyFont="1" applyFill="1" applyBorder="1" applyAlignment="1">
      <alignment horizontal="right"/>
    </xf>
    <xf numFmtId="0" fontId="8" fillId="0" borderId="2" xfId="0" applyFont="1" applyBorder="1"/>
    <xf numFmtId="8" fontId="0" fillId="0" borderId="2" xfId="0" applyNumberFormat="1" applyBorder="1"/>
    <xf numFmtId="8" fontId="0" fillId="0" borderId="0" xfId="0" applyNumberFormat="1"/>
    <xf numFmtId="0" fontId="10" fillId="6" borderId="0" xfId="0" applyFont="1" applyFill="1"/>
    <xf numFmtId="0" fontId="11" fillId="6" borderId="0" xfId="0" applyFont="1" applyFill="1"/>
    <xf numFmtId="0" fontId="0" fillId="0" borderId="0" xfId="0" pivotButton="1"/>
    <xf numFmtId="0" fontId="0" fillId="0" borderId="0" xfId="0" applyAlignment="1">
      <alignment horizontal="left"/>
    </xf>
    <xf numFmtId="0" fontId="0" fillId="0" borderId="0" xfId="0" applyNumberFormat="1"/>
    <xf numFmtId="4" fontId="0" fillId="0" borderId="0" xfId="0" applyNumberFormat="1"/>
    <xf numFmtId="165" fontId="0" fillId="0" borderId="0" xfId="0" applyNumberFormat="1"/>
    <xf numFmtId="0" fontId="12" fillId="8" borderId="0" xfId="0" applyFont="1" applyFill="1"/>
    <xf numFmtId="0" fontId="11" fillId="8" borderId="0" xfId="0" applyFont="1" applyFill="1"/>
    <xf numFmtId="0" fontId="13" fillId="5" borderId="0" xfId="0" applyFont="1" applyFill="1"/>
    <xf numFmtId="0" fontId="14" fillId="5" borderId="0" xfId="0" applyFont="1" applyFill="1"/>
    <xf numFmtId="0" fontId="15" fillId="5" borderId="0" xfId="0" applyFont="1" applyFill="1"/>
    <xf numFmtId="0" fontId="16" fillId="5" borderId="0" xfId="0" applyFont="1" applyFill="1"/>
    <xf numFmtId="0" fontId="0" fillId="0" borderId="0" xfId="0" applyAlignment="1">
      <alignment horizontal="left" indent="1"/>
    </xf>
    <xf numFmtId="0" fontId="17" fillId="0" borderId="0" xfId="0" applyFont="1"/>
    <xf numFmtId="0" fontId="18" fillId="5" borderId="0" xfId="0" applyFont="1" applyFill="1"/>
    <xf numFmtId="0" fontId="0" fillId="7" borderId="0" xfId="0" applyFill="1" applyAlignment="1">
      <alignment horizontal="center"/>
    </xf>
    <xf numFmtId="0" fontId="8" fillId="9" borderId="0" xfId="0" applyFont="1" applyFill="1"/>
    <xf numFmtId="0" fontId="19" fillId="10" borderId="0" xfId="0" applyFont="1" applyFill="1"/>
    <xf numFmtId="0" fontId="0" fillId="10" borderId="0" xfId="0" applyFill="1"/>
  </cellXfs>
  <cellStyles count="2">
    <cellStyle name="Comma" xfId="1" builtinId="3"/>
    <cellStyle name="Normal" xfId="0" builtinId="0"/>
  </cellStyles>
  <dxfs count="5">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protection locked="1" hidden="0"/>
    </dxf>
    <dxf>
      <numFmt numFmtId="165" formatCode="&quot;$&quot;#,##0.0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heetMetadata" Target="metadata.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at Various Amount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'66'!$Q$7:$Q$49</c:f>
              <c:numCache>
                <c:formatCode>General</c:formatCode>
                <c:ptCount val="43"/>
                <c:pt idx="0">
                  <c:v>75</c:v>
                </c:pt>
                <c:pt idx="1">
                  <c:v>66</c:v>
                </c:pt>
                <c:pt idx="2">
                  <c:v>14</c:v>
                </c:pt>
                <c:pt idx="3">
                  <c:v>28</c:v>
                </c:pt>
                <c:pt idx="4">
                  <c:v>27</c:v>
                </c:pt>
                <c:pt idx="5">
                  <c:v>46</c:v>
                </c:pt>
                <c:pt idx="6">
                  <c:v>53</c:v>
                </c:pt>
                <c:pt idx="7">
                  <c:v>80</c:v>
                </c:pt>
                <c:pt idx="8">
                  <c:v>7</c:v>
                </c:pt>
                <c:pt idx="9">
                  <c:v>29</c:v>
                </c:pt>
                <c:pt idx="10">
                  <c:v>96</c:v>
                </c:pt>
                <c:pt idx="11">
                  <c:v>36</c:v>
                </c:pt>
                <c:pt idx="12">
                  <c:v>90</c:v>
                </c:pt>
                <c:pt idx="13">
                  <c:v>50</c:v>
                </c:pt>
                <c:pt idx="14">
                  <c:v>11</c:v>
                </c:pt>
                <c:pt idx="15">
                  <c:v>94</c:v>
                </c:pt>
                <c:pt idx="16">
                  <c:v>95</c:v>
                </c:pt>
                <c:pt idx="17">
                  <c:v>60</c:v>
                </c:pt>
                <c:pt idx="18">
                  <c:v>60</c:v>
                </c:pt>
                <c:pt idx="19">
                  <c:v>35</c:v>
                </c:pt>
                <c:pt idx="20">
                  <c:v>16</c:v>
                </c:pt>
                <c:pt idx="21">
                  <c:v>64</c:v>
                </c:pt>
                <c:pt idx="22">
                  <c:v>4</c:v>
                </c:pt>
                <c:pt idx="23">
                  <c:v>62</c:v>
                </c:pt>
                <c:pt idx="24">
                  <c:v>50</c:v>
                </c:pt>
                <c:pt idx="25">
                  <c:v>96</c:v>
                </c:pt>
                <c:pt idx="26">
                  <c:v>5</c:v>
                </c:pt>
                <c:pt idx="27">
                  <c:v>42</c:v>
                </c:pt>
                <c:pt idx="28">
                  <c:v>90</c:v>
                </c:pt>
                <c:pt idx="29">
                  <c:v>28</c:v>
                </c:pt>
                <c:pt idx="30">
                  <c:v>55</c:v>
                </c:pt>
                <c:pt idx="31">
                  <c:v>81</c:v>
                </c:pt>
                <c:pt idx="32">
                  <c:v>15</c:v>
                </c:pt>
                <c:pt idx="33">
                  <c:v>74</c:v>
                </c:pt>
                <c:pt idx="34">
                  <c:v>2</c:v>
                </c:pt>
                <c:pt idx="35">
                  <c:v>67</c:v>
                </c:pt>
                <c:pt idx="36">
                  <c:v>87</c:v>
                </c:pt>
                <c:pt idx="37">
                  <c:v>56</c:v>
                </c:pt>
                <c:pt idx="38">
                  <c:v>7</c:v>
                </c:pt>
                <c:pt idx="39">
                  <c:v>3</c:v>
                </c:pt>
                <c:pt idx="40">
                  <c:v>76</c:v>
                </c:pt>
                <c:pt idx="41">
                  <c:v>32</c:v>
                </c:pt>
                <c:pt idx="42">
                  <c:v>57</c:v>
                </c:pt>
              </c:numCache>
            </c:numRef>
          </c:xVal>
          <c:yVal>
            <c:numRef>
              <c:f>'66'!$S$7:$S$49</c:f>
              <c:numCache>
                <c:formatCode>_(* #,##0.00_);_(* \(#,##0.00\);_(* "-"??_);_(@_)</c:formatCode>
                <c:ptCount val="43"/>
                <c:pt idx="0">
                  <c:v>149.25</c:v>
                </c:pt>
                <c:pt idx="1">
                  <c:v>131.34</c:v>
                </c:pt>
                <c:pt idx="2">
                  <c:v>18.060000000000002</c:v>
                </c:pt>
                <c:pt idx="3">
                  <c:v>139.72</c:v>
                </c:pt>
                <c:pt idx="4">
                  <c:v>539.7299999999999</c:v>
                </c:pt>
                <c:pt idx="5">
                  <c:v>413.54</c:v>
                </c:pt>
                <c:pt idx="6">
                  <c:v>68.37</c:v>
                </c:pt>
                <c:pt idx="7">
                  <c:v>719.2</c:v>
                </c:pt>
                <c:pt idx="8">
                  <c:v>9.0300000000000011</c:v>
                </c:pt>
                <c:pt idx="9">
                  <c:v>57.71</c:v>
                </c:pt>
                <c:pt idx="10">
                  <c:v>479.04</c:v>
                </c:pt>
                <c:pt idx="11">
                  <c:v>179.64000000000001</c:v>
                </c:pt>
                <c:pt idx="12">
                  <c:v>449.1</c:v>
                </c:pt>
                <c:pt idx="13">
                  <c:v>249.5</c:v>
                </c:pt>
                <c:pt idx="14">
                  <c:v>54.89</c:v>
                </c:pt>
                <c:pt idx="15">
                  <c:v>1879.06</c:v>
                </c:pt>
                <c:pt idx="16">
                  <c:v>189.05</c:v>
                </c:pt>
                <c:pt idx="17">
                  <c:v>299.40000000000003</c:v>
                </c:pt>
                <c:pt idx="18">
                  <c:v>539.4</c:v>
                </c:pt>
                <c:pt idx="19">
                  <c:v>174.65</c:v>
                </c:pt>
                <c:pt idx="20">
                  <c:v>255.84</c:v>
                </c:pt>
                <c:pt idx="21">
                  <c:v>575.36</c:v>
                </c:pt>
                <c:pt idx="22">
                  <c:v>19.96</c:v>
                </c:pt>
                <c:pt idx="23">
                  <c:v>309.38</c:v>
                </c:pt>
                <c:pt idx="24">
                  <c:v>999.49999999999989</c:v>
                </c:pt>
                <c:pt idx="25">
                  <c:v>479.04</c:v>
                </c:pt>
                <c:pt idx="26">
                  <c:v>625</c:v>
                </c:pt>
                <c:pt idx="27">
                  <c:v>1005.9</c:v>
                </c:pt>
                <c:pt idx="28">
                  <c:v>449.1</c:v>
                </c:pt>
                <c:pt idx="29">
                  <c:v>251.72</c:v>
                </c:pt>
                <c:pt idx="30">
                  <c:v>686.95</c:v>
                </c:pt>
                <c:pt idx="31">
                  <c:v>1619.1899999999998</c:v>
                </c:pt>
                <c:pt idx="32">
                  <c:v>299.84999999999997</c:v>
                </c:pt>
                <c:pt idx="33">
                  <c:v>1183.26</c:v>
                </c:pt>
                <c:pt idx="34">
                  <c:v>250</c:v>
                </c:pt>
                <c:pt idx="35">
                  <c:v>86.43</c:v>
                </c:pt>
                <c:pt idx="36">
                  <c:v>1305</c:v>
                </c:pt>
                <c:pt idx="37">
                  <c:v>167.44</c:v>
                </c:pt>
                <c:pt idx="38">
                  <c:v>139.92999999999998</c:v>
                </c:pt>
                <c:pt idx="39">
                  <c:v>825</c:v>
                </c:pt>
                <c:pt idx="40">
                  <c:v>151.24</c:v>
                </c:pt>
                <c:pt idx="41">
                  <c:v>63.68</c:v>
                </c:pt>
                <c:pt idx="42">
                  <c:v>1139.4299999999998</c:v>
                </c:pt>
              </c:numCache>
            </c:numRef>
          </c:yVal>
          <c:smooth val="0"/>
          <c:extLst>
            <c:ext xmlns:c16="http://schemas.microsoft.com/office/drawing/2014/chart" uri="{C3380CC4-5D6E-409C-BE32-E72D297353CC}">
              <c16:uniqueId val="{00000000-6219-426F-94B4-E425B3754724}"/>
            </c:ext>
          </c:extLst>
        </c:ser>
        <c:dLbls>
          <c:showLegendKey val="0"/>
          <c:showVal val="0"/>
          <c:showCatName val="0"/>
          <c:showSerName val="0"/>
          <c:showPercent val="0"/>
          <c:showBubbleSize val="0"/>
        </c:dLbls>
        <c:axId val="437408648"/>
        <c:axId val="437410944"/>
      </c:scatterChart>
      <c:valAx>
        <c:axId val="437408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410944"/>
        <c:crosses val="autoZero"/>
        <c:crossBetween val="midCat"/>
      </c:valAx>
      <c:valAx>
        <c:axId val="43741094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408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sx="1000" sy="1000" algn="ctr" rotWithShape="0">
        <a:srgbClr val="000000"/>
      </a:outerShdw>
    </a:effectLst>
    <a:scene3d>
      <a:camera prst="orthographicFront"/>
      <a:lightRig rig="contrasting" dir="t"/>
    </a:scene3d>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[exl prc data analysis.xlsx]88!PivotTable1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'88'!$G$5</c:f>
              <c:strCache>
                <c:ptCount val="1"/>
                <c:pt idx="0">
                  <c:v>Total</c:v>
                </c:pt>
              </c:strCache>
            </c:strRef>
          </c:tx>
          <c:spPr>
            <a:solidFill>
              <a:schemeClr val="accent1"/>
            </a:solidFill>
            <a:ln>
              <a:noFill/>
            </a:ln>
            <a:effectLst/>
          </c:spPr>
          <c:invertIfNegative val="0"/>
          <c:cat>
            <c:strRef>
              <c:f>'88'!$F$6:$F$11</c:f>
              <c:strCache>
                <c:ptCount val="5"/>
                <c:pt idx="0">
                  <c:v>Binder</c:v>
                </c:pt>
                <c:pt idx="1">
                  <c:v>Desk</c:v>
                </c:pt>
                <c:pt idx="2">
                  <c:v>Pen</c:v>
                </c:pt>
                <c:pt idx="3">
                  <c:v>Pen Set</c:v>
                </c:pt>
                <c:pt idx="4">
                  <c:v>Pencil</c:v>
                </c:pt>
              </c:strCache>
            </c:strRef>
          </c:cat>
          <c:val>
            <c:numRef>
              <c:f>'88'!$G$6:$G$11</c:f>
              <c:numCache>
                <c:formatCode>General</c:formatCode>
                <c:ptCount val="5"/>
                <c:pt idx="0">
                  <c:v>9577.65</c:v>
                </c:pt>
                <c:pt idx="1">
                  <c:v>1700</c:v>
                </c:pt>
                <c:pt idx="2">
                  <c:v>2045.2199999999998</c:v>
                </c:pt>
                <c:pt idx="3">
                  <c:v>4169.87</c:v>
                </c:pt>
                <c:pt idx="4">
                  <c:v>2135.14</c:v>
                </c:pt>
              </c:numCache>
            </c:numRef>
          </c:val>
          <c:extLst>
            <c:ext xmlns:c16="http://schemas.microsoft.com/office/drawing/2014/chart" uri="{C3380CC4-5D6E-409C-BE32-E72D297353CC}">
              <c16:uniqueId val="{00000000-5CC3-476E-9C82-32A5FC85E9AC}"/>
            </c:ext>
          </c:extLst>
        </c:ser>
        <c:dLbls>
          <c:showLegendKey val="0"/>
          <c:showVal val="0"/>
          <c:showCatName val="0"/>
          <c:showSerName val="0"/>
          <c:showPercent val="0"/>
          <c:showBubbleSize val="0"/>
        </c:dLbls>
        <c:gapWidth val="219"/>
        <c:overlap val="-27"/>
        <c:axId val="467106760"/>
        <c:axId val="467111680"/>
      </c:barChart>
      <c:catAx>
        <c:axId val="467106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11680"/>
        <c:crosses val="autoZero"/>
        <c:auto val="1"/>
        <c:lblAlgn val="ctr"/>
        <c:lblOffset val="100"/>
        <c:noMultiLvlLbl val="0"/>
      </c:catAx>
      <c:valAx>
        <c:axId val="46711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06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[exl prc data analysis.xlsx]99!PivotTable1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Area</a:t>
            </a:r>
          </a:p>
        </c:rich>
      </c:tx>
      <c:layout>
        <c:manualLayout>
          <c:xMode val="edge"/>
          <c:yMode val="edge"/>
          <c:x val="0.33487447826983413"/>
          <c:y val="6.21226969938001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1576236549767073"/>
          <c:y val="0.24837525517643627"/>
          <c:w val="0.7118778510619751"/>
          <c:h val="0.55265347039953339"/>
        </c:manualLayout>
      </c:layout>
      <c:barChart>
        <c:barDir val="col"/>
        <c:grouping val="clustered"/>
        <c:varyColors val="0"/>
        <c:ser>
          <c:idx val="0"/>
          <c:order val="0"/>
          <c:tx>
            <c:strRef>
              <c:f>'99'!$B$3</c:f>
              <c:strCache>
                <c:ptCount val="1"/>
                <c:pt idx="0">
                  <c:v>Sum of Total</c:v>
                </c:pt>
              </c:strCache>
            </c:strRef>
          </c:tx>
          <c:spPr>
            <a:solidFill>
              <a:schemeClr val="accent1"/>
            </a:solidFill>
            <a:ln>
              <a:noFill/>
            </a:ln>
            <a:effectLst/>
          </c:spPr>
          <c:invertIfNegative val="0"/>
          <c:cat>
            <c:strRef>
              <c:f>'99'!$A$4:$A$7</c:f>
              <c:strCache>
                <c:ptCount val="3"/>
                <c:pt idx="0">
                  <c:v>Central</c:v>
                </c:pt>
                <c:pt idx="1">
                  <c:v>East</c:v>
                </c:pt>
                <c:pt idx="2">
                  <c:v>West</c:v>
                </c:pt>
              </c:strCache>
            </c:strRef>
          </c:cat>
          <c:val>
            <c:numRef>
              <c:f>'99'!$B$4:$B$7</c:f>
              <c:numCache>
                <c:formatCode>General</c:formatCode>
                <c:ptCount val="3"/>
                <c:pt idx="0">
                  <c:v>11139.07</c:v>
                </c:pt>
                <c:pt idx="1">
                  <c:v>6002.09</c:v>
                </c:pt>
                <c:pt idx="2">
                  <c:v>2486.7199999999998</c:v>
                </c:pt>
              </c:numCache>
            </c:numRef>
          </c:val>
          <c:extLst>
            <c:ext xmlns:c16="http://schemas.microsoft.com/office/drawing/2014/chart" uri="{C3380CC4-5D6E-409C-BE32-E72D297353CC}">
              <c16:uniqueId val="{00000000-2B95-4A69-91D4-96058B49FD1F}"/>
            </c:ext>
          </c:extLst>
        </c:ser>
        <c:ser>
          <c:idx val="1"/>
          <c:order val="1"/>
          <c:tx>
            <c:strRef>
              <c:f>'99'!$C$3</c:f>
              <c:strCache>
                <c:ptCount val="1"/>
                <c:pt idx="0">
                  <c:v>Sum of Units</c:v>
                </c:pt>
              </c:strCache>
            </c:strRef>
          </c:tx>
          <c:spPr>
            <a:solidFill>
              <a:schemeClr val="accent2"/>
            </a:solidFill>
            <a:ln>
              <a:noFill/>
            </a:ln>
            <a:effectLst/>
          </c:spPr>
          <c:invertIfNegative val="0"/>
          <c:cat>
            <c:strRef>
              <c:f>'99'!$A$4:$A$7</c:f>
              <c:strCache>
                <c:ptCount val="3"/>
                <c:pt idx="0">
                  <c:v>Central</c:v>
                </c:pt>
                <c:pt idx="1">
                  <c:v>East</c:v>
                </c:pt>
                <c:pt idx="2">
                  <c:v>West</c:v>
                </c:pt>
              </c:strCache>
            </c:strRef>
          </c:cat>
          <c:val>
            <c:numRef>
              <c:f>'99'!$C$4:$C$7</c:f>
              <c:numCache>
                <c:formatCode>General</c:formatCode>
                <c:ptCount val="3"/>
                <c:pt idx="0">
                  <c:v>1199</c:v>
                </c:pt>
                <c:pt idx="1">
                  <c:v>691</c:v>
                </c:pt>
                <c:pt idx="2">
                  <c:v>231</c:v>
                </c:pt>
              </c:numCache>
            </c:numRef>
          </c:val>
          <c:extLst>
            <c:ext xmlns:c16="http://schemas.microsoft.com/office/drawing/2014/chart" uri="{C3380CC4-5D6E-409C-BE32-E72D297353CC}">
              <c16:uniqueId val="{00000005-2B95-4A69-91D4-96058B49FD1F}"/>
            </c:ext>
          </c:extLst>
        </c:ser>
        <c:dLbls>
          <c:showLegendKey val="0"/>
          <c:showVal val="0"/>
          <c:showCatName val="0"/>
          <c:showSerName val="0"/>
          <c:showPercent val="0"/>
          <c:showBubbleSize val="0"/>
        </c:dLbls>
        <c:gapWidth val="219"/>
        <c:overlap val="-27"/>
        <c:axId val="555790088"/>
        <c:axId val="555791400"/>
      </c:barChart>
      <c:catAx>
        <c:axId val="555790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791400"/>
        <c:crosses val="autoZero"/>
        <c:auto val="1"/>
        <c:lblAlgn val="ctr"/>
        <c:lblOffset val="100"/>
        <c:noMultiLvlLbl val="0"/>
      </c:catAx>
      <c:valAx>
        <c:axId val="55579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790088"/>
        <c:crosses val="autoZero"/>
        <c:crossBetween val="between"/>
      </c:valAx>
      <c:spPr>
        <a:noFill/>
        <a:ln>
          <a:noFill/>
        </a:ln>
        <a:effectLst/>
      </c:spPr>
    </c:plotArea>
    <c:legend>
      <c:legendPos val="r"/>
      <c:layout>
        <c:manualLayout>
          <c:xMode val="edge"/>
          <c:yMode val="edge"/>
          <c:x val="0.83245547258622188"/>
          <c:y val="0.8079492552092411"/>
          <c:w val="0.15278437981230206"/>
          <c:h val="0.149492716282335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Item totals overview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Item totals overview</a:t>
          </a:r>
        </a:p>
      </cx:txPr>
    </cx:title>
    <cx:plotArea>
      <cx:plotAreaRegion>
        <cx:series layoutId="boxWhisker" uniqueId="{02638D4C-1F58-4702-A00F-E60C946F197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11</xdr:col>
      <xdr:colOff>9525</xdr:colOff>
      <xdr:row>1</xdr:row>
      <xdr:rowOff>352425</xdr:rowOff>
    </xdr:from>
    <xdr:to>
      <xdr:col>14</xdr:col>
      <xdr:colOff>371475</xdr:colOff>
      <xdr:row>13</xdr:row>
      <xdr:rowOff>95250</xdr:rowOff>
    </xdr:to>
    <mc:AlternateContent xmlns:mc="http://schemas.openxmlformats.org/markup-compatibility/2006">
      <mc:Choice xmlns:a14="http://schemas.microsoft.com/office/drawing/2010/main" Requires="a14">
        <xdr:graphicFrame macro="">
          <xdr:nvGraphicFramePr>
            <xdr:cNvPr id="2" name="Rep">
              <a:extLst>
                <a:ext uri="{FF2B5EF4-FFF2-40B4-BE49-F238E27FC236}">
                  <a16:creationId xmlns:a16="http://schemas.microsoft.com/office/drawing/2014/main" id="{AC198505-215E-4C3F-AAD3-96908569C3E7}"/>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dr:sp macro="" textlink="">
          <xdr:nvSpPr>
            <xdr:cNvPr id="0" name=""/>
            <xdr:cNvSpPr>
              <a:spLocks noTextEdit="1"/>
            </xdr:cNvSpPr>
          </xdr:nvSpPr>
          <xdr:spPr>
            <a:xfrm>
              <a:off x="7362825" y="542925"/>
              <a:ext cx="1828800" cy="2200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133350</xdr:colOff>
      <xdr:row>5</xdr:row>
      <xdr:rowOff>100012</xdr:rowOff>
    </xdr:from>
    <xdr:to>
      <xdr:col>10</xdr:col>
      <xdr:colOff>438150</xdr:colOff>
      <xdr:row>19</xdr:row>
      <xdr:rowOff>176212</xdr:rowOff>
    </xdr:to>
    <xdr:graphicFrame macro="">
      <xdr:nvGraphicFramePr>
        <xdr:cNvPr id="7" name="Chart 6">
          <a:extLst>
            <a:ext uri="{FF2B5EF4-FFF2-40B4-BE49-F238E27FC236}">
              <a16:creationId xmlns:a16="http://schemas.microsoft.com/office/drawing/2014/main" id="{A9516D89-9899-4D83-A4A6-87AA1FE1A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581025</xdr:colOff>
      <xdr:row>21</xdr:row>
      <xdr:rowOff>95250</xdr:rowOff>
    </xdr:from>
    <xdr:to>
      <xdr:col>10</xdr:col>
      <xdr:colOff>276225</xdr:colOff>
      <xdr:row>36</xdr:row>
      <xdr:rowOff>109537</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D8AD28A1-2C93-481D-BBD3-9322563FC2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00225" y="4267200"/>
              <a:ext cx="4572000" cy="28717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457200</xdr:colOff>
      <xdr:row>11</xdr:row>
      <xdr:rowOff>161926</xdr:rowOff>
    </xdr:from>
    <xdr:to>
      <xdr:col>7</xdr:col>
      <xdr:colOff>0</xdr:colOff>
      <xdr:row>19</xdr:row>
      <xdr:rowOff>104776</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5D30AF79-7759-4F5A-82AB-4EF0217AF7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95600" y="2466976"/>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423862</xdr:colOff>
      <xdr:row>3</xdr:row>
      <xdr:rowOff>138112</xdr:rowOff>
    </xdr:from>
    <xdr:to>
      <xdr:col>14</xdr:col>
      <xdr:colOff>66675</xdr:colOff>
      <xdr:row>15</xdr:row>
      <xdr:rowOff>47625</xdr:rowOff>
    </xdr:to>
    <xdr:graphicFrame macro="">
      <xdr:nvGraphicFramePr>
        <xdr:cNvPr id="3" name="Chart 2">
          <a:extLst>
            <a:ext uri="{FF2B5EF4-FFF2-40B4-BE49-F238E27FC236}">
              <a16:creationId xmlns:a16="http://schemas.microsoft.com/office/drawing/2014/main" id="{15C1E384-99D9-4BEB-87FD-573918FF4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47625</xdr:colOff>
      <xdr:row>3</xdr:row>
      <xdr:rowOff>80961</xdr:rowOff>
    </xdr:from>
    <xdr:to>
      <xdr:col>12</xdr:col>
      <xdr:colOff>333375</xdr:colOff>
      <xdr:row>20</xdr:row>
      <xdr:rowOff>9525</xdr:rowOff>
    </xdr:to>
    <xdr:graphicFrame macro="">
      <xdr:nvGraphicFramePr>
        <xdr:cNvPr id="2" name="Chart 1">
          <a:extLst>
            <a:ext uri="{FF2B5EF4-FFF2-40B4-BE49-F238E27FC236}">
              <a16:creationId xmlns:a16="http://schemas.microsoft.com/office/drawing/2014/main" id="{EAEE941E-D5CA-469E-9FC0-777403706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676275</xdr:colOff>
      <xdr:row>9</xdr:row>
      <xdr:rowOff>57150</xdr:rowOff>
    </xdr:from>
    <xdr:to>
      <xdr:col>3</xdr:col>
      <xdr:colOff>9525</xdr:colOff>
      <xdr:row>18</xdr:row>
      <xdr:rowOff>104775</xdr:rowOff>
    </xdr:to>
    <mc:AlternateContent xmlns:mc="http://schemas.openxmlformats.org/markup-compatibility/2006">
      <mc:Choice xmlns:a14="http://schemas.microsoft.com/office/drawing/2010/main" Requires="a14">
        <xdr:graphicFrame macro="">
          <xdr:nvGraphicFramePr>
            <xdr:cNvPr id="3" name="Item">
              <a:extLst>
                <a:ext uri="{FF2B5EF4-FFF2-40B4-BE49-F238E27FC236}">
                  <a16:creationId xmlns:a16="http://schemas.microsoft.com/office/drawing/2014/main" id="{3312E611-A9CA-4B6C-827F-8BCA6F28CEB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676275" y="187642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56.532860416664" createdVersion="6" refreshedVersion="6" minRefreshableVersion="3" recordCount="43" xr:uid="{82038369-8DC7-4F64-A939-E0B6D3E5947B}">
  <cacheSource type="worksheet">
    <worksheetSource name="table1"/>
  </cacheSource>
  <cacheFields count="7">
    <cacheField name="OrderDate" numFmtId="164">
      <sharedItems containsSemiMixedTypes="0" containsNonDate="0" containsDate="1" containsString="0" minDate="2021-01-06T00:00:00" maxDate="2022-12-22T00:00:00"/>
    </cacheField>
    <cacheField name="Region" numFmtId="0">
      <sharedItems count="3">
        <s v="Central"/>
        <s v="East"/>
        <s v="West"/>
      </sharedItems>
    </cacheField>
    <cacheField name="Rep" numFmtId="0">
      <sharedItems count="11">
        <s v="Kivell"/>
        <s v="Jardine"/>
        <s v="Gill"/>
        <s v="Andrews"/>
        <s v="Morgan"/>
        <s v="Smith"/>
        <s v="Jones"/>
        <s v="Howard"/>
        <s v="Parent"/>
        <s v="Sorvino"/>
        <s v="Thompson"/>
      </sharedItems>
    </cacheField>
    <cacheField name="Item" numFmtId="0">
      <sharedItems count="5">
        <s v="Binder"/>
        <s v="Pencil"/>
        <s v="Pen"/>
        <s v="Desk"/>
        <s v="Pen Set"/>
      </sharedItems>
    </cacheField>
    <cacheField name="Units" numFmtId="0">
      <sharedItems containsSemiMixedTypes="0" containsString="0" containsNumber="1" containsInteger="1" minValue="2" maxValue="96"/>
    </cacheField>
    <cacheField name="Unit Cost" numFmtId="43">
      <sharedItems containsSemiMixedTypes="0" containsString="0" containsNumber="1" minValue="1.29" maxValue="275" count="12">
        <n v="19.989999999999998"/>
        <n v="4.99"/>
        <n v="1.99"/>
        <n v="125"/>
        <n v="8.99"/>
        <n v="1.29"/>
        <n v="15"/>
        <n v="12.49"/>
        <n v="23.95"/>
        <n v="15.99"/>
        <n v="2.99"/>
        <n v="275"/>
      </sharedItems>
    </cacheField>
    <cacheField name="Total" numFmtId="43">
      <sharedItems containsSemiMixedTypes="0" containsString="0" containsNumber="1" minValue="9.0300000000000011" maxValue="1879.06" count="41">
        <n v="999.49999999999989"/>
        <n v="179.64000000000001"/>
        <n v="539.7299999999999"/>
        <n v="149.25"/>
        <n v="449.1"/>
        <n v="250"/>
        <n v="251.72"/>
        <n v="479.04"/>
        <n v="86.43"/>
        <n v="413.54"/>
        <n v="1305"/>
        <n v="249.5"/>
        <n v="131.34"/>
        <n v="68.37"/>
        <n v="719.2"/>
        <n v="625"/>
        <n v="686.95"/>
        <n v="1005.9"/>
        <n v="9.0300000000000011"/>
        <n v="18.060000000000002"/>
        <n v="54.89"/>
        <n v="1879.06"/>
        <n v="139.72"/>
        <n v="189.05"/>
        <n v="299.40000000000003"/>
        <n v="539.4"/>
        <n v="57.71"/>
        <n v="1619.1899999999998"/>
        <n v="174.65"/>
        <n v="255.84"/>
        <n v="575.36"/>
        <n v="299.84999999999997"/>
        <n v="1183.26"/>
        <n v="19.96"/>
        <n v="309.38"/>
        <n v="167.44"/>
        <n v="63.68"/>
        <n v="139.92999999999998"/>
        <n v="825"/>
        <n v="151.24"/>
        <n v="1139.4299999999998"/>
      </sharedItems>
    </cacheField>
  </cacheFields>
  <extLst>
    <ext xmlns:x14="http://schemas.microsoft.com/office/spreadsheetml/2009/9/main" uri="{725AE2AE-9491-48be-B2B4-4EB974FC3084}">
      <x14:pivotCacheDefinition pivotCacheId="15870551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59.065493634262" backgroundQuery="1" createdVersion="6" refreshedVersion="6" minRefreshableVersion="3" recordCount="0" supportSubquery="1" supportAdvancedDrill="1" xr:uid="{B0CD39B9-96D0-4F11-85AF-1D05962533F7}">
  <cacheSource type="external" connectionId="1"/>
  <cacheFields count="3">
    <cacheField name="[Measures].[Sum of Total]" caption="Sum of Total" numFmtId="0" hierarchy="10" level="32767"/>
    <cacheField name="[table1].[Rep].[Rep]" caption="Rep" numFmtId="0" hierarchy="2" level="1">
      <sharedItems count="8">
        <s v="Gill"/>
        <s v="Jardine"/>
        <s v="Kivell"/>
        <s v="Howard"/>
        <s v="Jones"/>
        <s v="Parent"/>
        <s v="Sorvino"/>
        <s v="Thompson"/>
      </sharedItems>
    </cacheField>
    <cacheField name="[table1].[Region].[Region]" caption="Region" numFmtId="0" hierarchy="1" level="1">
      <sharedItems count="3">
        <s v="Central"/>
        <s v="East"/>
        <s v="West"/>
      </sharedItems>
    </cacheField>
  </cacheFields>
  <cacheHierarchies count="12">
    <cacheHierarchy uniqueName="[table1].[OrderDate]" caption="OrderDate" attribute="1" time="1" defaultMemberUniqueName="[table1].[OrderDate].[All]" allUniqueName="[table1].[Order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Rep]" caption="Rep" attribute="1" defaultMemberUniqueName="[table1].[Rep].[All]" allUniqueName="[table1].[Rep].[All]" dimensionUniqueName="[table1]" displayFolder="" count="2" memberValueDatatype="130" unbalanced="0">
      <fieldsUsage count="2">
        <fieldUsage x="-1"/>
        <fieldUsage x="1"/>
      </fieldsUsage>
    </cacheHierarchy>
    <cacheHierarchy uniqueName="[table1].[Item]" caption="Item" attribute="1" defaultMemberUniqueName="[table1].[Item].[All]" allUniqueName="[table1].[Item].[All]" dimensionUniqueName="[table1]" displayFolder="" count="0" memberValueDatatype="130" unbalanced="0"/>
    <cacheHierarchy uniqueName="[table1].[Units]" caption="Units" attribute="1" defaultMemberUniqueName="[table1].[Units].[All]" allUniqueName="[table1].[Units].[All]" dimensionUniqueName="[table1]" displayFolder="" count="0" memberValueDatatype="20" unbalanced="0"/>
    <cacheHierarchy uniqueName="[table1].[Unit Cost]" caption="Unit Cost" attribute="1" defaultMemberUniqueName="[table1].[Unit Cost].[All]" allUniqueName="[table1].[Unit Cost].[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Measures].[per $ unit]" caption="per $ un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Units]" caption="Sum of Units"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59.067519675926" backgroundQuery="1" createdVersion="6" refreshedVersion="6" minRefreshableVersion="3" recordCount="0" supportSubquery="1" supportAdvancedDrill="1" xr:uid="{C17B1C3E-74D6-4BD2-9F65-FA3B344A0990}">
  <cacheSource type="external" connectionId="1"/>
  <cacheFields count="3">
    <cacheField name="[Measures].[Sum of Total]" caption="Sum of Total" numFmtId="0" hierarchy="10" level="32767"/>
    <cacheField name="[table1].[Rep].[Rep]" caption="Rep" numFmtId="0" hierarchy="2" level="1">
      <sharedItems count="3">
        <s v="Kivell"/>
        <s v="Parent"/>
        <s v="Sorvino"/>
      </sharedItems>
    </cacheField>
    <cacheField name="[table1].[Region].[Region]" caption="Region" numFmtId="0" hierarchy="1" level="1">
      <sharedItems count="3">
        <s v="Central"/>
        <s v="East"/>
        <s v="West"/>
      </sharedItems>
    </cacheField>
  </cacheFields>
  <cacheHierarchies count="12">
    <cacheHierarchy uniqueName="[table1].[OrderDate]" caption="OrderDate" attribute="1" time="1" defaultMemberUniqueName="[table1].[OrderDate].[All]" allUniqueName="[table1].[Order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Rep]" caption="Rep" attribute="1" defaultMemberUniqueName="[table1].[Rep].[All]" allUniqueName="[table1].[Rep].[All]" dimensionUniqueName="[table1]" displayFolder="" count="2" memberValueDatatype="130" unbalanced="0">
      <fieldsUsage count="2">
        <fieldUsage x="-1"/>
        <fieldUsage x="1"/>
      </fieldsUsage>
    </cacheHierarchy>
    <cacheHierarchy uniqueName="[table1].[Item]" caption="Item" attribute="1" defaultMemberUniqueName="[table1].[Item].[All]" allUniqueName="[table1].[Item].[All]" dimensionUniqueName="[table1]" displayFolder="" count="0" memberValueDatatype="130" unbalanced="0"/>
    <cacheHierarchy uniqueName="[table1].[Units]" caption="Units" attribute="1" defaultMemberUniqueName="[table1].[Units].[All]" allUniqueName="[table1].[Units].[All]" dimensionUniqueName="[table1]" displayFolder="" count="0" memberValueDatatype="20" unbalanced="0"/>
    <cacheHierarchy uniqueName="[table1].[Unit Cost]" caption="Unit Cost" attribute="1" defaultMemberUniqueName="[table1].[Unit Cost].[All]" allUniqueName="[table1].[Unit Cost].[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Measures].[per $ unit]" caption="per $ un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Units]" caption="Sum of Units"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437.978152777781" backgroundQuery="1" createdVersion="6" refreshedVersion="6" minRefreshableVersion="3" recordCount="0" supportSubquery="1" supportAdvancedDrill="1" xr:uid="{278AF2FE-4658-426F-9336-DE151C5CE7DF}">
  <cacheSource type="external" connectionId="1"/>
  <cacheFields count="4">
    <cacheField name="[table1].[Region].[Region]" caption="Region" numFmtId="0" hierarchy="1" level="1">
      <sharedItems count="3">
        <s v="Central"/>
        <s v="East"/>
        <s v="West"/>
      </sharedItems>
    </cacheField>
    <cacheField name="[table1].[Item].[Item]" caption="Item" numFmtId="0" hierarchy="3" level="1">
      <sharedItems containsSemiMixedTypes="0" containsNonDate="0" containsString="0"/>
    </cacheField>
    <cacheField name="[Measures].[Sum of Total]" caption="Sum of Total" numFmtId="0" hierarchy="10" level="32767"/>
    <cacheField name="[Measures].[Sum of Units]" caption="Sum of Units" numFmtId="0" hierarchy="11" level="32767"/>
  </cacheFields>
  <cacheHierarchies count="12">
    <cacheHierarchy uniqueName="[table1].[OrderDate]" caption="OrderDate" attribute="1" time="1" defaultMemberUniqueName="[table1].[OrderDate].[All]" allUniqueName="[table1].[Order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Rep]" caption="Rep" attribute="1" defaultMemberUniqueName="[table1].[Rep].[All]" allUniqueName="[table1].[Rep].[All]" dimensionUniqueName="[table1]" displayFolder="" count="2" memberValueDatatype="130" unbalanced="0"/>
    <cacheHierarchy uniqueName="[table1].[Item]" caption="Item" attribute="1" defaultMemberUniqueName="[table1].[Item].[All]" allUniqueName="[table1].[Item].[All]" dimensionUniqueName="[table1]" displayFolder="" count="2" memberValueDatatype="130" unbalanced="0">
      <fieldsUsage count="2">
        <fieldUsage x="-1"/>
        <fieldUsage x="1"/>
      </fieldsUsage>
    </cacheHierarchy>
    <cacheHierarchy uniqueName="[table1].[Units]" caption="Units" attribute="1" defaultMemberUniqueName="[table1].[Units].[All]" allUniqueName="[table1].[Units].[All]" dimensionUniqueName="[table1]" displayFolder="" count="2" memberValueDatatype="20" unbalanced="0"/>
    <cacheHierarchy uniqueName="[table1].[Unit Cost]" caption="Unit Cost" attribute="1" defaultMemberUniqueName="[table1].[Unit Cost].[All]" allUniqueName="[table1].[Unit Cost].[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Measures].[per $ unit]" caption="per $ un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Units]" caption="Sum of Units" measure="1" displayFolder="" measureGroup="table1"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437.976561574076" backgroundQuery="1" createdVersion="3" refreshedVersion="6" minRefreshableVersion="3" recordCount="0" supportSubquery="1" supportAdvancedDrill="1" xr:uid="{94E92009-CF85-48EB-AAC6-1FF92D486F46}">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table1].[OrderDate]" caption="OrderDate" attribute="1" time="1" defaultMemberUniqueName="[table1].[OrderDate].[All]" allUniqueName="[table1].[Order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Rep]" caption="Rep" attribute="1" defaultMemberUniqueName="[table1].[Rep].[All]" allUniqueName="[table1].[Rep].[All]" dimensionUniqueName="[table1]" displayFolder="" count="0" memberValueDatatype="130" unbalanced="0"/>
    <cacheHierarchy uniqueName="[table1].[Item]" caption="Item" attribute="1" defaultMemberUniqueName="[table1].[Item].[All]" allUniqueName="[table1].[Item].[All]" dimensionUniqueName="[table1]" displayFolder="" count="2" memberValueDatatype="130" unbalanced="0"/>
    <cacheHierarchy uniqueName="[table1].[Units]" caption="Units" attribute="1" defaultMemberUniqueName="[table1].[Units].[All]" allUniqueName="[table1].[Units].[All]" dimensionUniqueName="[table1]" displayFolder="" count="0" memberValueDatatype="20" unbalanced="0"/>
    <cacheHierarchy uniqueName="[table1].[Unit Cost]" caption="Unit Cost" attribute="1" defaultMemberUniqueName="[table1].[Unit Cost].[All]" allUniqueName="[table1].[Unit Cost].[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Measures].[per $ unit]" caption="per $ un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6"/>
        </ext>
      </extLst>
    </cacheHierarchy>
    <cacheHierarchy uniqueName="[Measures].[Sum of Units]" caption="Sum of Units"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1571364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21-01-23T00:00:00"/>
    <x v="0"/>
    <x v="0"/>
    <x v="0"/>
    <n v="50"/>
    <x v="0"/>
    <x v="0"/>
  </r>
  <r>
    <d v="2021-02-09T00:00:00"/>
    <x v="0"/>
    <x v="1"/>
    <x v="1"/>
    <n v="36"/>
    <x v="1"/>
    <x v="1"/>
  </r>
  <r>
    <d v="2021-02-26T00:00:00"/>
    <x v="0"/>
    <x v="2"/>
    <x v="2"/>
    <n v="27"/>
    <x v="0"/>
    <x v="2"/>
  </r>
  <r>
    <d v="2021-04-18T00:00:00"/>
    <x v="0"/>
    <x v="3"/>
    <x v="1"/>
    <n v="75"/>
    <x v="2"/>
    <x v="3"/>
  </r>
  <r>
    <d v="2021-05-05T00:00:00"/>
    <x v="0"/>
    <x v="1"/>
    <x v="1"/>
    <n v="90"/>
    <x v="1"/>
    <x v="4"/>
  </r>
  <r>
    <d v="2021-06-25T00:00:00"/>
    <x v="0"/>
    <x v="4"/>
    <x v="1"/>
    <n v="90"/>
    <x v="1"/>
    <x v="4"/>
  </r>
  <r>
    <d v="2021-09-01T00:00:00"/>
    <x v="0"/>
    <x v="5"/>
    <x v="3"/>
    <n v="2"/>
    <x v="3"/>
    <x v="5"/>
  </r>
  <r>
    <d v="2021-10-05T00:00:00"/>
    <x v="0"/>
    <x v="4"/>
    <x v="0"/>
    <n v="28"/>
    <x v="4"/>
    <x v="6"/>
  </r>
  <r>
    <d v="2021-11-25T00:00:00"/>
    <x v="0"/>
    <x v="0"/>
    <x v="4"/>
    <n v="96"/>
    <x v="1"/>
    <x v="7"/>
  </r>
  <r>
    <d v="2021-12-12T00:00:00"/>
    <x v="0"/>
    <x v="5"/>
    <x v="1"/>
    <n v="67"/>
    <x v="5"/>
    <x v="8"/>
  </r>
  <r>
    <d v="2022-01-15T00:00:00"/>
    <x v="0"/>
    <x v="2"/>
    <x v="0"/>
    <n v="46"/>
    <x v="4"/>
    <x v="9"/>
  </r>
  <r>
    <d v="2022-02-01T00:00:00"/>
    <x v="0"/>
    <x v="5"/>
    <x v="0"/>
    <n v="87"/>
    <x v="6"/>
    <x v="10"/>
  </r>
  <r>
    <d v="2022-03-24T00:00:00"/>
    <x v="0"/>
    <x v="1"/>
    <x v="4"/>
    <n v="50"/>
    <x v="1"/>
    <x v="11"/>
  </r>
  <r>
    <d v="2022-04-10T00:00:00"/>
    <x v="0"/>
    <x v="3"/>
    <x v="1"/>
    <n v="66"/>
    <x v="2"/>
    <x v="12"/>
  </r>
  <r>
    <d v="2022-05-14T00:00:00"/>
    <x v="0"/>
    <x v="2"/>
    <x v="1"/>
    <n v="53"/>
    <x v="5"/>
    <x v="13"/>
  </r>
  <r>
    <d v="2022-05-31T00:00:00"/>
    <x v="0"/>
    <x v="2"/>
    <x v="0"/>
    <n v="80"/>
    <x v="4"/>
    <x v="14"/>
  </r>
  <r>
    <d v="2022-06-17T00:00:00"/>
    <x v="0"/>
    <x v="0"/>
    <x v="3"/>
    <n v="5"/>
    <x v="3"/>
    <x v="15"/>
  </r>
  <r>
    <d v="2022-07-21T00:00:00"/>
    <x v="0"/>
    <x v="4"/>
    <x v="4"/>
    <n v="55"/>
    <x v="7"/>
    <x v="16"/>
  </r>
  <r>
    <d v="2022-08-07T00:00:00"/>
    <x v="0"/>
    <x v="0"/>
    <x v="4"/>
    <n v="42"/>
    <x v="8"/>
    <x v="17"/>
  </r>
  <r>
    <d v="2022-09-10T00:00:00"/>
    <x v="0"/>
    <x v="2"/>
    <x v="1"/>
    <n v="7"/>
    <x v="5"/>
    <x v="18"/>
  </r>
  <r>
    <d v="2022-10-31T00:00:00"/>
    <x v="0"/>
    <x v="3"/>
    <x v="1"/>
    <n v="14"/>
    <x v="5"/>
    <x v="19"/>
  </r>
  <r>
    <d v="2022-11-17T00:00:00"/>
    <x v="0"/>
    <x v="1"/>
    <x v="0"/>
    <n v="11"/>
    <x v="1"/>
    <x v="20"/>
  </r>
  <r>
    <d v="2022-12-04T00:00:00"/>
    <x v="0"/>
    <x v="1"/>
    <x v="0"/>
    <n v="94"/>
    <x v="0"/>
    <x v="21"/>
  </r>
  <r>
    <d v="2022-12-21T00:00:00"/>
    <x v="0"/>
    <x v="3"/>
    <x v="0"/>
    <n v="28"/>
    <x v="1"/>
    <x v="22"/>
  </r>
  <r>
    <d v="2021-01-06T00:00:00"/>
    <x v="1"/>
    <x v="6"/>
    <x v="1"/>
    <n v="95"/>
    <x v="2"/>
    <x v="23"/>
  </r>
  <r>
    <d v="2021-04-01T00:00:00"/>
    <x v="1"/>
    <x v="6"/>
    <x v="0"/>
    <n v="60"/>
    <x v="1"/>
    <x v="24"/>
  </r>
  <r>
    <d v="2021-06-08T00:00:00"/>
    <x v="1"/>
    <x v="6"/>
    <x v="0"/>
    <n v="60"/>
    <x v="4"/>
    <x v="25"/>
  </r>
  <r>
    <d v="2021-07-12T00:00:00"/>
    <x v="1"/>
    <x v="7"/>
    <x v="0"/>
    <n v="29"/>
    <x v="2"/>
    <x v="26"/>
  </r>
  <r>
    <d v="2021-07-29T00:00:00"/>
    <x v="1"/>
    <x v="8"/>
    <x v="0"/>
    <n v="81"/>
    <x v="0"/>
    <x v="27"/>
  </r>
  <r>
    <d v="2021-08-15T00:00:00"/>
    <x v="1"/>
    <x v="6"/>
    <x v="1"/>
    <n v="35"/>
    <x v="1"/>
    <x v="28"/>
  </r>
  <r>
    <d v="2021-09-18T00:00:00"/>
    <x v="1"/>
    <x v="6"/>
    <x v="4"/>
    <n v="16"/>
    <x v="9"/>
    <x v="29"/>
  </r>
  <r>
    <d v="2021-10-22T00:00:00"/>
    <x v="1"/>
    <x v="6"/>
    <x v="2"/>
    <n v="64"/>
    <x v="4"/>
    <x v="30"/>
  </r>
  <r>
    <d v="2021-11-08T00:00:00"/>
    <x v="1"/>
    <x v="8"/>
    <x v="2"/>
    <n v="15"/>
    <x v="0"/>
    <x v="31"/>
  </r>
  <r>
    <d v="2021-12-29T00:00:00"/>
    <x v="1"/>
    <x v="8"/>
    <x v="4"/>
    <n v="74"/>
    <x v="9"/>
    <x v="32"/>
  </r>
  <r>
    <d v="2022-02-18T00:00:00"/>
    <x v="1"/>
    <x v="6"/>
    <x v="0"/>
    <n v="4"/>
    <x v="1"/>
    <x v="33"/>
  </r>
  <r>
    <d v="2022-04-27T00:00:00"/>
    <x v="1"/>
    <x v="7"/>
    <x v="2"/>
    <n v="96"/>
    <x v="1"/>
    <x v="7"/>
  </r>
  <r>
    <d v="2022-07-04T00:00:00"/>
    <x v="1"/>
    <x v="6"/>
    <x v="4"/>
    <n v="62"/>
    <x v="1"/>
    <x v="34"/>
  </r>
  <r>
    <d v="2021-03-15T00:00:00"/>
    <x v="2"/>
    <x v="9"/>
    <x v="1"/>
    <n v="56"/>
    <x v="10"/>
    <x v="35"/>
  </r>
  <r>
    <d v="2021-05-22T00:00:00"/>
    <x v="2"/>
    <x v="10"/>
    <x v="1"/>
    <n v="32"/>
    <x v="2"/>
    <x v="36"/>
  </r>
  <r>
    <d v="2022-03-07T00:00:00"/>
    <x v="2"/>
    <x v="9"/>
    <x v="0"/>
    <n v="7"/>
    <x v="0"/>
    <x v="37"/>
  </r>
  <r>
    <d v="2022-08-24T00:00:00"/>
    <x v="2"/>
    <x v="9"/>
    <x v="3"/>
    <n v="3"/>
    <x v="11"/>
    <x v="38"/>
  </r>
  <r>
    <d v="2022-09-27T00:00:00"/>
    <x v="2"/>
    <x v="9"/>
    <x v="2"/>
    <n v="76"/>
    <x v="2"/>
    <x v="39"/>
  </r>
  <r>
    <d v="2022-10-14T00:00:00"/>
    <x v="2"/>
    <x v="10"/>
    <x v="0"/>
    <n v="57"/>
    <x v="0"/>
    <x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5E22AC-7242-4931-8EAC-1689FA0AEC2F}" name="PivotTable2" cacheId="10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5:H9" firstHeaderRow="0" firstDataRow="1" firstDataCol="1" rowPageCount="1" colPageCount="1"/>
  <pivotFields count="7">
    <pivotField numFmtId="164" showAll="0"/>
    <pivotField axis="axisPage" showAll="0" sortType="ascending">
      <items count="4">
        <item x="0"/>
        <item x="1"/>
        <item x="2"/>
        <item t="default"/>
      </items>
    </pivotField>
    <pivotField showAll="0">
      <items count="12">
        <item h="1" x="3"/>
        <item h="1" x="2"/>
        <item h="1" x="7"/>
        <item h="1" x="1"/>
        <item h="1" x="6"/>
        <item x="0"/>
        <item h="1" x="4"/>
        <item h="1" x="8"/>
        <item h="1" x="5"/>
        <item h="1" x="9"/>
        <item h="1" x="10"/>
        <item t="default"/>
      </items>
    </pivotField>
    <pivotField axis="axisRow" showAll="0">
      <items count="6">
        <item x="0"/>
        <item x="3"/>
        <item x="2"/>
        <item x="4"/>
        <item x="1"/>
        <item t="default"/>
      </items>
    </pivotField>
    <pivotField dataField="1" showAll="0"/>
    <pivotField numFmtId="43" showAll="0"/>
    <pivotField dataField="1" numFmtId="43" showAll="0">
      <items count="42">
        <item x="18"/>
        <item x="19"/>
        <item x="33"/>
        <item x="20"/>
        <item x="26"/>
        <item x="36"/>
        <item x="13"/>
        <item x="8"/>
        <item x="12"/>
        <item x="22"/>
        <item x="37"/>
        <item x="3"/>
        <item x="39"/>
        <item x="35"/>
        <item x="28"/>
        <item x="1"/>
        <item x="23"/>
        <item x="11"/>
        <item x="5"/>
        <item x="6"/>
        <item x="29"/>
        <item x="24"/>
        <item x="31"/>
        <item x="34"/>
        <item x="9"/>
        <item x="4"/>
        <item x="7"/>
        <item x="25"/>
        <item x="2"/>
        <item x="30"/>
        <item x="15"/>
        <item x="16"/>
        <item x="14"/>
        <item x="38"/>
        <item x="0"/>
        <item x="17"/>
        <item x="40"/>
        <item x="32"/>
        <item x="10"/>
        <item x="27"/>
        <item x="21"/>
        <item t="default"/>
      </items>
    </pivotField>
  </pivotFields>
  <rowFields count="1">
    <field x="3"/>
  </rowFields>
  <rowItems count="4">
    <i>
      <x/>
    </i>
    <i>
      <x v="1"/>
    </i>
    <i>
      <x v="3"/>
    </i>
    <i t="grand">
      <x/>
    </i>
  </rowItems>
  <colFields count="1">
    <field x="-2"/>
  </colFields>
  <colItems count="3">
    <i>
      <x/>
    </i>
    <i i="1">
      <x v="1"/>
    </i>
    <i i="2">
      <x v="2"/>
    </i>
  </colItems>
  <pageFields count="1">
    <pageField fld="1" item="0" hier="-1"/>
  </pageFields>
  <dataFields count="3">
    <dataField name="Sum of Total" fld="6" baseField="0" baseItem="0"/>
    <dataField name=" " fld="6" baseField="0" baseItem="0"/>
    <dataField name="Sum of Units" fld="4" baseField="0" baseItem="0"/>
  </dataFields>
  <conditionalFormats count="1">
    <conditionalFormat priority="4">
      <pivotAreas count="1">
        <pivotArea type="data" collapsedLevelsAreSubtotals="1" fieldPosition="0">
          <references count="2">
            <reference field="4294967294" count="1" selected="0">
              <x v="1"/>
            </reference>
            <reference field="3" count="5">
              <x v="0"/>
              <x v="1"/>
              <x v="2"/>
              <x v="3"/>
              <x v="4"/>
            </reference>
          </references>
        </pivotArea>
      </pivotAreas>
    </conditionalFormat>
  </conditionalFormats>
  <pivotTableStyleInfo name="PivotStyleDark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7ED58C-7BFB-4C90-87C9-D4F871F2393C}" name="PivotTable3" cacheId="10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5:H20" firstHeaderRow="0" firstDataRow="1" firstDataCol="1" rowPageCount="1" colPageCount="1"/>
  <pivotFields count="7">
    <pivotField numFmtId="164" showAll="0"/>
    <pivotField axis="axisPage" showAll="0">
      <items count="4">
        <item x="0"/>
        <item x="1"/>
        <item x="2"/>
        <item t="default"/>
      </items>
    </pivotField>
    <pivotField showAll="0"/>
    <pivotField axis="axisRow" showAll="0">
      <items count="6">
        <item x="0"/>
        <item x="3"/>
        <item x="2"/>
        <item x="4"/>
        <item x="1"/>
        <item t="default"/>
      </items>
    </pivotField>
    <pivotField dataField="1" showAll="0"/>
    <pivotField numFmtId="43" showAll="0"/>
    <pivotField dataField="1" numFmtId="43" showAll="0"/>
  </pivotFields>
  <rowFields count="1">
    <field x="3"/>
  </rowFields>
  <rowItems count="5">
    <i>
      <x/>
    </i>
    <i>
      <x v="1"/>
    </i>
    <i>
      <x v="2"/>
    </i>
    <i>
      <x v="4"/>
    </i>
    <i t="grand">
      <x/>
    </i>
  </rowItems>
  <colFields count="1">
    <field x="-2"/>
  </colFields>
  <colItems count="3">
    <i>
      <x/>
    </i>
    <i i="1">
      <x v="1"/>
    </i>
    <i i="2">
      <x v="2"/>
    </i>
  </colItems>
  <pageFields count="1">
    <pageField fld="1" item="2" hier="-1"/>
  </pageFields>
  <dataFields count="3">
    <dataField name="Sum of Units" fld="4" baseField="0" baseItem="0"/>
    <dataField name=" " fld="6" baseField="0" baseItem="0"/>
    <dataField name="Sum of Total" fld="6" baseField="0" baseItem="0"/>
  </dataFields>
  <formats count="1">
    <format dxfId="2">
      <pivotArea collapsedLevelsAreSubtotals="1" fieldPosition="0">
        <references count="2">
          <reference field="4294967294" count="1" selected="0">
            <x v="2"/>
          </reference>
          <reference field="3" count="4">
            <x v="0"/>
            <x v="2"/>
            <x v="3"/>
            <x v="4"/>
          </reference>
        </references>
      </pivotArea>
    </format>
  </formats>
  <conditionalFormats count="1">
    <conditionalFormat priority="1">
      <pivotAreas count="1">
        <pivotArea type="data" collapsedLevelsAreSubtotals="1" fieldPosition="0">
          <references count="2">
            <reference field="4294967294" count="1" selected="0">
              <x v="1"/>
            </reference>
            <reference field="3" count="5">
              <x v="0"/>
              <x v="1"/>
              <x v="2"/>
              <x v="3"/>
              <x v="4"/>
            </reference>
          </references>
        </pivotArea>
      </pivotAreas>
    </conditionalFormat>
  </conditionalFormats>
  <pivotTableStyleInfo name="PivotStyleLight2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D59216-7811-409F-BB80-A224ED4C2F89}" name="PivotTable2" cacheId="10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7:F13" firstHeaderRow="1" firstDataRow="1" firstDataCol="1"/>
  <pivotFields count="7">
    <pivotField numFmtId="164" showAll="0"/>
    <pivotField showAll="0"/>
    <pivotField showAll="0"/>
    <pivotField axis="axisRow" showAll="0">
      <items count="6">
        <item x="0"/>
        <item x="3"/>
        <item x="2"/>
        <item x="4"/>
        <item x="1"/>
        <item t="default"/>
      </items>
    </pivotField>
    <pivotField showAll="0"/>
    <pivotField dataField="1" numFmtId="43" showAll="0"/>
    <pivotField numFmtId="43" showAll="0"/>
  </pivotFields>
  <rowFields count="1">
    <field x="3"/>
  </rowFields>
  <rowItems count="6">
    <i>
      <x/>
    </i>
    <i>
      <x v="1"/>
    </i>
    <i>
      <x v="2"/>
    </i>
    <i>
      <x v="3"/>
    </i>
    <i>
      <x v="4"/>
    </i>
    <i t="grand">
      <x/>
    </i>
  </rowItems>
  <colItems count="1">
    <i/>
  </colItems>
  <dataFields count="1">
    <dataField name="Sum of Unit Cost" fld="5" baseField="3"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806AFD-1000-4732-8BC6-E91BFD9A560E}"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F5:G17" firstHeaderRow="1" firstDataRow="1" firstDataCol="1"/>
  <pivotFields count="3">
    <pivotField dataField="1" subtotalTop="0" showAll="0" defaultSubtotal="0"/>
    <pivotField axis="axisRow"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3">
        <item x="0"/>
        <item x="1"/>
        <item x="2"/>
      </items>
    </pivotField>
  </pivotFields>
  <rowFields count="2">
    <field x="2"/>
    <field x="1"/>
  </rowFields>
  <rowItems count="12">
    <i>
      <x/>
    </i>
    <i r="1">
      <x/>
    </i>
    <i r="1">
      <x v="1"/>
    </i>
    <i r="1">
      <x v="2"/>
    </i>
    <i>
      <x v="1"/>
    </i>
    <i r="1">
      <x v="3"/>
    </i>
    <i r="1">
      <x v="4"/>
    </i>
    <i r="1">
      <x v="5"/>
    </i>
    <i>
      <x v="2"/>
    </i>
    <i r="1">
      <x v="6"/>
    </i>
    <i r="1">
      <x v="7"/>
    </i>
    <i t="grand">
      <x/>
    </i>
  </rowItems>
  <colItems count="1">
    <i/>
  </colItems>
  <dataFields count="1">
    <dataField name="Sum of Total" fld="0" baseField="0" baseItem="0"/>
  </dataFields>
  <chartFormats count="1">
    <chartFormat chart="30" format="0"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ount" id="9" iMeasureHier="10">
      <autoFilter ref="A1">
        <filterColumn colId="0">
          <top10 val="3" filterVal="3"/>
        </filterColumn>
      </autoFilter>
    </filter>
  </filters>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l prc data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3B898F-1233-4511-A7F5-120A31431B3D}" name="PivotTable2"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5:K12" firstHeaderRow="1" firstDataRow="1" firstDataCol="1"/>
  <pivotFields count="3">
    <pivotField dataField="1" subtotalTop="0" showAll="0" defaultSubtotal="0"/>
    <pivotField axis="axisRow" allDrilled="1" subtotalTop="0" showAll="0" measureFilter="1"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s>
  <rowFields count="2">
    <field x="2"/>
    <field x="1"/>
  </rowFields>
  <rowItems count="7">
    <i>
      <x/>
    </i>
    <i r="1">
      <x/>
    </i>
    <i>
      <x v="1"/>
    </i>
    <i r="1">
      <x v="1"/>
    </i>
    <i>
      <x v="2"/>
    </i>
    <i r="1">
      <x v="2"/>
    </i>
    <i t="grand">
      <x/>
    </i>
  </rowItems>
  <colItems count="1">
    <i/>
  </colItems>
  <dataFields count="1">
    <dataField name="Sum of Total" fld="0" baseField="0" baseItem="0"/>
  </dataFields>
  <pivotHierarchies count="12">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ount" id="10" iMeasureHier="10">
      <autoFilter ref="A1">
        <filterColumn colId="0">
          <top10 val="1" filterVal="1"/>
        </filterColumn>
      </autoFilter>
    </filter>
  </filters>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l prc data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F8B5C7-39DD-4176-8058-1899724ADFA4}" name="PivotTable1" cacheId="10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G11" firstHeaderRow="1" firstDataRow="1" firstDataCol="1"/>
  <pivotFields count="7">
    <pivotField numFmtId="164" showAll="0"/>
    <pivotField showAll="0">
      <items count="4">
        <item x="0"/>
        <item x="1"/>
        <item x="2"/>
        <item t="default"/>
      </items>
    </pivotField>
    <pivotField showAll="0"/>
    <pivotField axis="axisRow" showAll="0">
      <items count="6">
        <item x="0"/>
        <item x="3"/>
        <item x="2"/>
        <item x="4"/>
        <item x="1"/>
        <item t="default"/>
      </items>
    </pivotField>
    <pivotField showAll="0"/>
    <pivotField numFmtId="43" showAll="0"/>
    <pivotField dataField="1" numFmtId="43" showAll="0">
      <items count="42">
        <item x="18"/>
        <item x="19"/>
        <item x="33"/>
        <item x="20"/>
        <item x="26"/>
        <item x="36"/>
        <item x="13"/>
        <item x="8"/>
        <item x="12"/>
        <item x="22"/>
        <item x="37"/>
        <item x="3"/>
        <item x="39"/>
        <item x="35"/>
        <item x="28"/>
        <item x="1"/>
        <item x="23"/>
        <item x="11"/>
        <item x="5"/>
        <item x="6"/>
        <item x="29"/>
        <item x="24"/>
        <item x="31"/>
        <item x="34"/>
        <item x="9"/>
        <item x="4"/>
        <item x="7"/>
        <item x="25"/>
        <item x="2"/>
        <item x="30"/>
        <item x="15"/>
        <item x="16"/>
        <item x="14"/>
        <item x="38"/>
        <item x="0"/>
        <item x="17"/>
        <item x="40"/>
        <item x="32"/>
        <item x="10"/>
        <item x="27"/>
        <item x="21"/>
        <item t="default"/>
      </items>
    </pivotField>
  </pivotFields>
  <rowFields count="1">
    <field x="3"/>
  </rowFields>
  <rowItems count="6">
    <i>
      <x/>
    </i>
    <i>
      <x v="1"/>
    </i>
    <i>
      <x v="2"/>
    </i>
    <i>
      <x v="3"/>
    </i>
    <i>
      <x v="4"/>
    </i>
    <i t="grand">
      <x/>
    </i>
  </rowItems>
  <colItems count="1">
    <i/>
  </colItems>
  <dataFields count="1">
    <dataField name="Sum of Total" fld="6"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A16B5B-D0D5-4A1E-9DE5-97B7BF6ED75F}" name="PivotTable1" cacheId="10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6">
  <location ref="A3:C7" firstHeaderRow="0" firstDataRow="1" firstDataCol="1" rowPageCount="1" colPageCount="1"/>
  <pivotFields count="4">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pageFields count="1">
    <pageField fld="1" hier="3" name="[table1].[Item].[All]" cap="All"/>
  </pageFields>
  <dataFields count="2">
    <dataField name="Sum of Total" fld="2" baseField="0" baseItem="0"/>
    <dataField name="Sum of Units" fld="3" baseField="0" baseItem="0"/>
  </dataFields>
  <chartFormats count="2">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Hierarchies count="12">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l prc data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7F3D455C-0EA7-4AB0-96A4-7B2F9702B991}" sourceName="Rep">
  <pivotTables>
    <pivotTable tabId="5" name="PivotTable2"/>
  </pivotTables>
  <data>
    <tabular pivotCacheId="1587055114">
      <items count="11">
        <i x="3"/>
        <i x="2"/>
        <i x="1"/>
        <i x="0" s="1"/>
        <i x="4"/>
        <i x="5"/>
        <i x="7" nd="1"/>
        <i x="6" nd="1"/>
        <i x="8" nd="1"/>
        <i x="9" nd="1"/>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C85F05-E532-4E78-A952-CE6DE2C9642B}" sourceName="Region">
  <pivotTables>
    <pivotTable tabId="9" name="PivotTable1"/>
  </pivotTables>
  <data>
    <tabular pivotCacheId="158705511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2366153-D7AD-43AC-979B-5F041667885E}" sourceName="[table1].[Item]">
  <pivotTables>
    <pivotTable tabId="11" name="PivotTable1"/>
  </pivotTables>
  <data>
    <olap pivotCacheId="1157136473">
      <levels count="2">
        <level uniqueName="[table1].[Item].[(All)]" sourceCaption="(All)" count="0"/>
        <level uniqueName="[table1].[Item].[Item]" sourceCaption="Item" count="5">
          <ranges>
            <range startItem="0">
              <i n="[table1].[Item].&amp;[Binder]" c="Binder"/>
              <i n="[table1].[Item].&amp;[Desk]" c="Desk"/>
              <i n="[table1].[Item].&amp;[Pen]" c="Pen"/>
              <i n="[table1].[Item].&amp;[Pen Set]" c="Pen Set"/>
              <i n="[table1].[Item].&amp;[Pencil]" c="Pencil"/>
            </range>
          </ranges>
        </level>
      </levels>
      <selections count="1">
        <selection n="[table1].[Ite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 xr10:uid="{1AA7902B-E79B-4135-B7A0-F4DB5003641C}" cache="Slicer_Rep" caption="Rep"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65FF6CE-C5DC-4530-AA51-EF042F2A07A0}" cache="Slicer_Region" caption="Reg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68023FFF-267A-43A1-A11C-C8D3C335A898}" cache="Slicer_Item" caption="Item"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EE3D9A-1398-47CE-B5A6-009854EF2686}" name="Table1" displayName="Table1" ref="D4:J47" totalsRowShown="0">
  <autoFilter ref="D4:J47" xr:uid="{74B45574-8B52-413D-90AD-3CF4245620D5}"/>
  <sortState ref="D5:J47">
    <sortCondition ref="F4:F47"/>
  </sortState>
  <tableColumns count="7">
    <tableColumn id="1" xr3:uid="{161492F1-C514-4A73-B8EA-4329DC597C43}" name="OrderDate"/>
    <tableColumn id="2" xr3:uid="{3C98786E-0E3C-4E0C-AD10-3ED56FB98CA3}" name="Region" dataDxfId="4"/>
    <tableColumn id="3" xr3:uid="{F3511EA9-13DC-46B9-BB9D-2DE162D602CF}" name="Rep"/>
    <tableColumn id="4" xr3:uid="{4E38B5EB-D12C-4162-A9BF-EF661DDA18B0}" name="Item"/>
    <tableColumn id="5" xr3:uid="{4F30A593-80C8-474A-B725-9DA0A524083A}" name="Units"/>
    <tableColumn id="6" xr3:uid="{5811EFD8-3FBF-4A99-B19A-45AA70254C90}" name="Unit Cost"/>
    <tableColumn id="7" xr3:uid="{826FAE81-8896-45E1-AECE-906C1DFA60BD}" name="Total"/>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FAD671-04A1-43CF-86A9-1A85E2B3F6E6}" name="Table13" displayName="Table13" ref="E5:K48" totalsRowShown="0">
  <autoFilter ref="E5:K48" xr:uid="{29530C3D-CE41-406E-94D9-BCAF553FCF2D}"/>
  <sortState ref="E6:K48">
    <sortCondition descending="1" ref="K5:K48"/>
  </sortState>
  <tableColumns count="7">
    <tableColumn id="1" xr3:uid="{3CB1B325-88E4-4E53-99CC-F00DB006EE2E}" name="OrderDate"/>
    <tableColumn id="2" xr3:uid="{8E859E32-5A9E-4FB7-8B13-0C3C6AA48406}" name="Region" dataDxfId="3"/>
    <tableColumn id="3" xr3:uid="{1B3F1713-37DC-484C-B64E-2C8AE9B41A25}" name="Rep"/>
    <tableColumn id="4" xr3:uid="{677C0EE6-2123-4CDC-A5CB-5061B4096B24}" name="Item"/>
    <tableColumn id="5" xr3:uid="{C65F999E-7685-4710-A154-B348A3B80CB9}" name="Units"/>
    <tableColumn id="6" xr3:uid="{786F45B1-AF2D-4428-A6E9-6E82055552F2}" name="Unit Cost"/>
    <tableColumn id="7" xr3:uid="{0D0665B4-3252-4594-873C-02D37EE8BA3F}" name="Total"/>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C8C595-718E-4773-8155-08C2DAE14416}" name="Table14" displayName="Table14" ref="M6:S49" totalsRowShown="0">
  <autoFilter ref="M6:S49" xr:uid="{3D1742BE-CE36-4FA8-91B1-6BD10A8FC40E}"/>
  <sortState ref="M7:S49">
    <sortCondition ref="O4:O47"/>
  </sortState>
  <tableColumns count="7">
    <tableColumn id="1" xr3:uid="{7E330A09-419C-411C-85FC-5574BE0F4863}" name="OrderDate"/>
    <tableColumn id="2" xr3:uid="{6885D188-AC9D-4157-AE5D-6407ED92A92E}" name="Region" dataDxfId="1"/>
    <tableColumn id="3" xr3:uid="{4C45EA7A-CB1E-4DB2-8CF8-940D625E758C}" name="Rep"/>
    <tableColumn id="4" xr3:uid="{CE0B69A7-F3E2-43C4-A529-6B7DD7831BAE}" name="Item"/>
    <tableColumn id="5" xr3:uid="{E85ADB61-6DBA-4D83-8DAA-24620582D026}" name="Units"/>
    <tableColumn id="6" xr3:uid="{A4A57CA8-47F5-47AE-8443-13E7399CD63E}" name="Unit Cost"/>
    <tableColumn id="7" xr3:uid="{6B6A29A1-25E9-47BC-9967-6E4178E5CC43}" name="Tota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4:N47"/>
  <sheetViews>
    <sheetView showGridLines="0" topLeftCell="B5" workbookViewId="0">
      <selection activeCell="L8" sqref="L8"/>
    </sheetView>
  </sheetViews>
  <sheetFormatPr defaultRowHeight="15" x14ac:dyDescent="0.25"/>
  <cols>
    <col min="6" max="6" width="10.5703125" customWidth="1"/>
    <col min="10" max="10" width="10.140625" customWidth="1"/>
    <col min="13" max="13" width="9.5703125" bestFit="1" customWidth="1"/>
  </cols>
  <sheetData>
    <row r="4" spans="4:14" x14ac:dyDescent="0.25">
      <c r="D4" s="1" t="s">
        <v>0</v>
      </c>
      <c r="E4" s="2" t="s">
        <v>1</v>
      </c>
      <c r="F4" s="2" t="s">
        <v>2</v>
      </c>
      <c r="G4" s="3" t="s">
        <v>3</v>
      </c>
      <c r="H4" s="4" t="s">
        <v>4</v>
      </c>
      <c r="I4" s="3" t="s">
        <v>5</v>
      </c>
      <c r="J4" s="3" t="s">
        <v>6</v>
      </c>
    </row>
    <row r="5" spans="4:14" x14ac:dyDescent="0.25">
      <c r="D5" s="5">
        <v>44304</v>
      </c>
      <c r="E5" s="6" t="s">
        <v>10</v>
      </c>
      <c r="F5" s="6" t="s">
        <v>18</v>
      </c>
      <c r="G5" s="3" t="s">
        <v>9</v>
      </c>
      <c r="H5" s="7">
        <v>75</v>
      </c>
      <c r="I5" s="8">
        <v>1.99</v>
      </c>
      <c r="J5" s="9">
        <v>149.25</v>
      </c>
    </row>
    <row r="6" spans="4:14" x14ac:dyDescent="0.25">
      <c r="D6" s="5">
        <v>44661</v>
      </c>
      <c r="E6" s="6" t="s">
        <v>10</v>
      </c>
      <c r="F6" s="6" t="s">
        <v>18</v>
      </c>
      <c r="G6" s="3" t="s">
        <v>9</v>
      </c>
      <c r="H6" s="7">
        <v>66</v>
      </c>
      <c r="I6" s="8">
        <v>1.99</v>
      </c>
      <c r="J6" s="9">
        <v>131.34</v>
      </c>
    </row>
    <row r="7" spans="4:14" x14ac:dyDescent="0.25">
      <c r="D7" s="5">
        <v>44865</v>
      </c>
      <c r="E7" s="6" t="s">
        <v>10</v>
      </c>
      <c r="F7" s="6" t="s">
        <v>18</v>
      </c>
      <c r="G7" s="3" t="s">
        <v>9</v>
      </c>
      <c r="H7" s="7">
        <v>14</v>
      </c>
      <c r="I7" s="8">
        <v>1.29</v>
      </c>
      <c r="J7" s="9">
        <v>18.060000000000002</v>
      </c>
      <c r="M7" s="14" t="s">
        <v>37</v>
      </c>
      <c r="N7" s="15"/>
    </row>
    <row r="8" spans="4:14" x14ac:dyDescent="0.25">
      <c r="D8" s="5">
        <v>44916</v>
      </c>
      <c r="E8" s="6" t="s">
        <v>10</v>
      </c>
      <c r="F8" s="6" t="s">
        <v>18</v>
      </c>
      <c r="G8" s="3" t="s">
        <v>12</v>
      </c>
      <c r="H8" s="7">
        <v>28</v>
      </c>
      <c r="I8" s="8">
        <v>4.99</v>
      </c>
      <c r="J8" s="9">
        <v>139.72</v>
      </c>
      <c r="M8" s="16">
        <v>1</v>
      </c>
      <c r="N8" s="17" t="s">
        <v>26</v>
      </c>
    </row>
    <row r="9" spans="4:14" x14ac:dyDescent="0.25">
      <c r="D9" s="5">
        <v>44253</v>
      </c>
      <c r="E9" s="6" t="s">
        <v>10</v>
      </c>
      <c r="F9" s="6" t="s">
        <v>14</v>
      </c>
      <c r="G9" s="3" t="s">
        <v>15</v>
      </c>
      <c r="H9" s="7">
        <v>27</v>
      </c>
      <c r="I9" s="8">
        <v>19.989999999999998</v>
      </c>
      <c r="J9" s="9">
        <v>539.7299999999999</v>
      </c>
      <c r="M9" s="16">
        <v>2</v>
      </c>
      <c r="N9" s="17" t="s">
        <v>38</v>
      </c>
    </row>
    <row r="10" spans="4:14" x14ac:dyDescent="0.25">
      <c r="D10" s="5">
        <v>44576</v>
      </c>
      <c r="E10" s="6" t="s">
        <v>10</v>
      </c>
      <c r="F10" s="6" t="s">
        <v>14</v>
      </c>
      <c r="G10" s="3" t="s">
        <v>12</v>
      </c>
      <c r="H10" s="7">
        <v>46</v>
      </c>
      <c r="I10" s="8">
        <v>8.99</v>
      </c>
      <c r="J10" s="9">
        <v>413.54</v>
      </c>
      <c r="M10" s="16">
        <v>3</v>
      </c>
      <c r="N10" s="17" t="s">
        <v>57</v>
      </c>
    </row>
    <row r="11" spans="4:14" x14ac:dyDescent="0.25">
      <c r="D11" s="5">
        <v>44695</v>
      </c>
      <c r="E11" s="6" t="s">
        <v>10</v>
      </c>
      <c r="F11" s="6" t="s">
        <v>14</v>
      </c>
      <c r="G11" s="3" t="s">
        <v>9</v>
      </c>
      <c r="H11" s="7">
        <v>53</v>
      </c>
      <c r="I11" s="8">
        <v>1.29</v>
      </c>
      <c r="J11" s="9">
        <v>68.37</v>
      </c>
      <c r="M11" s="16">
        <v>4</v>
      </c>
      <c r="N11" s="17" t="s">
        <v>64</v>
      </c>
    </row>
    <row r="12" spans="4:14" x14ac:dyDescent="0.25">
      <c r="D12" s="5">
        <v>44712</v>
      </c>
      <c r="E12" s="6" t="s">
        <v>10</v>
      </c>
      <c r="F12" s="6" t="s">
        <v>14</v>
      </c>
      <c r="G12" s="3" t="s">
        <v>12</v>
      </c>
      <c r="H12" s="7">
        <v>80</v>
      </c>
      <c r="I12" s="8">
        <v>8.99</v>
      </c>
      <c r="J12" s="9">
        <v>719.2</v>
      </c>
      <c r="M12" s="16">
        <v>5</v>
      </c>
      <c r="N12" s="17" t="s">
        <v>45</v>
      </c>
    </row>
    <row r="13" spans="4:14" x14ac:dyDescent="0.25">
      <c r="D13" s="5">
        <v>44814</v>
      </c>
      <c r="E13" s="6" t="s">
        <v>10</v>
      </c>
      <c r="F13" s="6" t="s">
        <v>14</v>
      </c>
      <c r="G13" s="3" t="s">
        <v>9</v>
      </c>
      <c r="H13" s="7">
        <v>7</v>
      </c>
      <c r="I13" s="8">
        <v>1.29</v>
      </c>
      <c r="J13" s="9">
        <v>9.0300000000000011</v>
      </c>
      <c r="M13" s="16">
        <v>6</v>
      </c>
      <c r="N13" s="17" t="s">
        <v>39</v>
      </c>
    </row>
    <row r="14" spans="4:14" x14ac:dyDescent="0.25">
      <c r="D14" s="5">
        <v>44389</v>
      </c>
      <c r="E14" s="6" t="s">
        <v>7</v>
      </c>
      <c r="F14" s="6" t="s">
        <v>21</v>
      </c>
      <c r="G14" s="3" t="s">
        <v>12</v>
      </c>
      <c r="H14" s="7">
        <v>29</v>
      </c>
      <c r="I14" s="8">
        <v>1.99</v>
      </c>
      <c r="J14" s="9">
        <v>57.71</v>
      </c>
      <c r="M14" s="16">
        <v>7</v>
      </c>
      <c r="N14" s="17" t="s">
        <v>46</v>
      </c>
    </row>
    <row r="15" spans="4:14" x14ac:dyDescent="0.25">
      <c r="D15" s="5">
        <v>44678</v>
      </c>
      <c r="E15" s="6" t="s">
        <v>7</v>
      </c>
      <c r="F15" s="6" t="s">
        <v>21</v>
      </c>
      <c r="G15" s="3" t="s">
        <v>15</v>
      </c>
      <c r="H15" s="7">
        <v>96</v>
      </c>
      <c r="I15" s="8">
        <v>4.99</v>
      </c>
      <c r="J15" s="9">
        <v>479.04</v>
      </c>
      <c r="M15" s="16">
        <v>8</v>
      </c>
      <c r="N15" s="17" t="s">
        <v>40</v>
      </c>
    </row>
    <row r="16" spans="4:14" x14ac:dyDescent="0.25">
      <c r="D16" s="5">
        <v>44236</v>
      </c>
      <c r="E16" s="6" t="s">
        <v>10</v>
      </c>
      <c r="F16" s="6" t="s">
        <v>13</v>
      </c>
      <c r="G16" s="3" t="s">
        <v>9</v>
      </c>
      <c r="H16" s="7">
        <v>36</v>
      </c>
      <c r="I16" s="8">
        <v>4.99</v>
      </c>
      <c r="J16" s="9">
        <v>179.64000000000001</v>
      </c>
      <c r="M16" s="16">
        <v>9</v>
      </c>
      <c r="N16" s="17" t="s">
        <v>63</v>
      </c>
    </row>
    <row r="17" spans="4:13" x14ac:dyDescent="0.25">
      <c r="D17" s="5">
        <v>44321</v>
      </c>
      <c r="E17" s="6" t="s">
        <v>10</v>
      </c>
      <c r="F17" s="6" t="s">
        <v>13</v>
      </c>
      <c r="G17" s="3" t="s">
        <v>9</v>
      </c>
      <c r="H17" s="7">
        <v>90</v>
      </c>
      <c r="I17" s="8">
        <v>4.99</v>
      </c>
      <c r="J17" s="9">
        <v>449.1</v>
      </c>
    </row>
    <row r="18" spans="4:13" x14ac:dyDescent="0.25">
      <c r="D18" s="5">
        <v>44644</v>
      </c>
      <c r="E18" s="6" t="s">
        <v>10</v>
      </c>
      <c r="F18" s="6" t="s">
        <v>13</v>
      </c>
      <c r="G18" s="3" t="s">
        <v>25</v>
      </c>
      <c r="H18" s="7">
        <v>50</v>
      </c>
      <c r="I18" s="8">
        <v>4.99</v>
      </c>
      <c r="J18" s="9">
        <v>249.5</v>
      </c>
    </row>
    <row r="19" spans="4:13" x14ac:dyDescent="0.25">
      <c r="D19" s="5">
        <v>44882</v>
      </c>
      <c r="E19" s="6" t="s">
        <v>10</v>
      </c>
      <c r="F19" s="6" t="s">
        <v>13</v>
      </c>
      <c r="G19" s="3" t="s">
        <v>12</v>
      </c>
      <c r="H19" s="7">
        <v>11</v>
      </c>
      <c r="I19" s="8">
        <v>4.99</v>
      </c>
      <c r="J19" s="9">
        <v>54.89</v>
      </c>
    </row>
    <row r="20" spans="4:13" x14ac:dyDescent="0.25">
      <c r="D20" s="5">
        <v>44899</v>
      </c>
      <c r="E20" s="6" t="s">
        <v>10</v>
      </c>
      <c r="F20" s="6" t="s">
        <v>13</v>
      </c>
      <c r="G20" s="3" t="s">
        <v>12</v>
      </c>
      <c r="H20" s="7">
        <v>94</v>
      </c>
      <c r="I20" s="8">
        <v>19.989999999999998</v>
      </c>
      <c r="J20" s="9">
        <v>1879.06</v>
      </c>
      <c r="M20" s="20"/>
    </row>
    <row r="21" spans="4:13" x14ac:dyDescent="0.25">
      <c r="D21" s="5">
        <v>44202</v>
      </c>
      <c r="E21" s="6" t="s">
        <v>7</v>
      </c>
      <c r="F21" s="6" t="s">
        <v>8</v>
      </c>
      <c r="G21" s="3" t="s">
        <v>9</v>
      </c>
      <c r="H21" s="7">
        <v>95</v>
      </c>
      <c r="I21" s="8">
        <v>1.99</v>
      </c>
      <c r="J21" s="9">
        <v>189.05</v>
      </c>
    </row>
    <row r="22" spans="4:13" x14ac:dyDescent="0.25">
      <c r="D22" s="5">
        <v>44287</v>
      </c>
      <c r="E22" s="6" t="s">
        <v>7</v>
      </c>
      <c r="F22" s="6" t="s">
        <v>8</v>
      </c>
      <c r="G22" s="3" t="s">
        <v>12</v>
      </c>
      <c r="H22" s="7">
        <v>60</v>
      </c>
      <c r="I22" s="8">
        <v>4.99</v>
      </c>
      <c r="J22" s="9">
        <v>299.40000000000003</v>
      </c>
    </row>
    <row r="23" spans="4:13" x14ac:dyDescent="0.25">
      <c r="D23" s="5">
        <v>44355</v>
      </c>
      <c r="E23" s="6" t="s">
        <v>7</v>
      </c>
      <c r="F23" s="6" t="s">
        <v>8</v>
      </c>
      <c r="G23" s="3" t="s">
        <v>12</v>
      </c>
      <c r="H23" s="7">
        <v>60</v>
      </c>
      <c r="I23" s="8">
        <v>8.99</v>
      </c>
      <c r="J23" s="9">
        <v>539.4</v>
      </c>
    </row>
    <row r="24" spans="4:13" x14ac:dyDescent="0.25">
      <c r="D24" s="5">
        <v>44423</v>
      </c>
      <c r="E24" s="6" t="s">
        <v>7</v>
      </c>
      <c r="F24" s="6" t="s">
        <v>8</v>
      </c>
      <c r="G24" s="3" t="s">
        <v>9</v>
      </c>
      <c r="H24" s="7">
        <v>35</v>
      </c>
      <c r="I24" s="8">
        <v>4.99</v>
      </c>
      <c r="J24" s="9">
        <v>174.65</v>
      </c>
    </row>
    <row r="25" spans="4:13" x14ac:dyDescent="0.25">
      <c r="D25" s="5">
        <v>44457</v>
      </c>
      <c r="E25" s="6" t="s">
        <v>7</v>
      </c>
      <c r="F25" s="6" t="s">
        <v>8</v>
      </c>
      <c r="G25" s="3" t="s">
        <v>25</v>
      </c>
      <c r="H25" s="7">
        <v>16</v>
      </c>
      <c r="I25" s="8">
        <v>15.99</v>
      </c>
      <c r="J25" s="9">
        <v>255.84</v>
      </c>
    </row>
    <row r="26" spans="4:13" x14ac:dyDescent="0.25">
      <c r="D26" s="5">
        <v>44491</v>
      </c>
      <c r="E26" s="6" t="s">
        <v>7</v>
      </c>
      <c r="F26" s="6" t="s">
        <v>8</v>
      </c>
      <c r="G26" s="3" t="s">
        <v>15</v>
      </c>
      <c r="H26" s="7">
        <v>64</v>
      </c>
      <c r="I26" s="8">
        <v>8.99</v>
      </c>
      <c r="J26" s="9">
        <v>575.36</v>
      </c>
    </row>
    <row r="27" spans="4:13" x14ac:dyDescent="0.25">
      <c r="D27" s="5">
        <v>44610</v>
      </c>
      <c r="E27" s="6" t="s">
        <v>7</v>
      </c>
      <c r="F27" s="6" t="s">
        <v>8</v>
      </c>
      <c r="G27" s="3" t="s">
        <v>12</v>
      </c>
      <c r="H27" s="7">
        <v>4</v>
      </c>
      <c r="I27" s="8">
        <v>4.99</v>
      </c>
      <c r="J27" s="9">
        <v>19.96</v>
      </c>
    </row>
    <row r="28" spans="4:13" x14ac:dyDescent="0.25">
      <c r="D28" s="5">
        <v>44746</v>
      </c>
      <c r="E28" s="6" t="s">
        <v>7</v>
      </c>
      <c r="F28" s="6" t="s">
        <v>8</v>
      </c>
      <c r="G28" s="3" t="s">
        <v>25</v>
      </c>
      <c r="H28" s="7">
        <v>62</v>
      </c>
      <c r="I28" s="8">
        <v>4.99</v>
      </c>
      <c r="J28" s="9">
        <v>309.38</v>
      </c>
    </row>
    <row r="29" spans="4:13" x14ac:dyDescent="0.25">
      <c r="D29" s="5">
        <v>44219</v>
      </c>
      <c r="E29" s="6" t="s">
        <v>10</v>
      </c>
      <c r="F29" s="6" t="s">
        <v>11</v>
      </c>
      <c r="G29" s="3" t="s">
        <v>12</v>
      </c>
      <c r="H29" s="7">
        <v>50</v>
      </c>
      <c r="I29" s="8">
        <v>19.989999999999998</v>
      </c>
      <c r="J29" s="9">
        <v>999.49999999999989</v>
      </c>
    </row>
    <row r="30" spans="4:13" x14ac:dyDescent="0.25">
      <c r="D30" s="5">
        <v>44525</v>
      </c>
      <c r="E30" s="6" t="s">
        <v>10</v>
      </c>
      <c r="F30" s="6" t="s">
        <v>11</v>
      </c>
      <c r="G30" s="3" t="s">
        <v>25</v>
      </c>
      <c r="H30" s="7">
        <v>96</v>
      </c>
      <c r="I30" s="8">
        <v>4.99</v>
      </c>
      <c r="J30" s="9">
        <v>479.04</v>
      </c>
    </row>
    <row r="31" spans="4:13" x14ac:dyDescent="0.25">
      <c r="D31" s="5">
        <v>44729</v>
      </c>
      <c r="E31" s="6" t="s">
        <v>10</v>
      </c>
      <c r="F31" s="6" t="s">
        <v>11</v>
      </c>
      <c r="G31" s="3" t="s">
        <v>24</v>
      </c>
      <c r="H31" s="7">
        <v>5</v>
      </c>
      <c r="I31" s="8">
        <v>125</v>
      </c>
      <c r="J31" s="9">
        <v>625</v>
      </c>
    </row>
    <row r="32" spans="4:13" x14ac:dyDescent="0.25">
      <c r="D32" s="5">
        <v>44780</v>
      </c>
      <c r="E32" s="6" t="s">
        <v>10</v>
      </c>
      <c r="F32" s="6" t="s">
        <v>11</v>
      </c>
      <c r="G32" s="3" t="s">
        <v>25</v>
      </c>
      <c r="H32" s="7">
        <v>42</v>
      </c>
      <c r="I32" s="8">
        <v>23.95</v>
      </c>
      <c r="J32" s="9">
        <v>1005.9</v>
      </c>
    </row>
    <row r="33" spans="4:10" x14ac:dyDescent="0.25">
      <c r="D33" s="5">
        <v>44372</v>
      </c>
      <c r="E33" s="6" t="s">
        <v>10</v>
      </c>
      <c r="F33" s="6" t="s">
        <v>20</v>
      </c>
      <c r="G33" s="3" t="s">
        <v>9</v>
      </c>
      <c r="H33" s="7">
        <v>90</v>
      </c>
      <c r="I33" s="8">
        <v>4.99</v>
      </c>
      <c r="J33" s="9">
        <v>449.1</v>
      </c>
    </row>
    <row r="34" spans="4:10" x14ac:dyDescent="0.25">
      <c r="D34" s="5">
        <v>44474</v>
      </c>
      <c r="E34" s="6" t="s">
        <v>10</v>
      </c>
      <c r="F34" s="6" t="s">
        <v>20</v>
      </c>
      <c r="G34" s="3" t="s">
        <v>12</v>
      </c>
      <c r="H34" s="7">
        <v>28</v>
      </c>
      <c r="I34" s="8">
        <v>8.99</v>
      </c>
      <c r="J34" s="9">
        <v>251.72</v>
      </c>
    </row>
    <row r="35" spans="4:10" x14ac:dyDescent="0.25">
      <c r="D35" s="5">
        <v>44763</v>
      </c>
      <c r="E35" s="6" t="s">
        <v>10</v>
      </c>
      <c r="F35" s="6" t="s">
        <v>20</v>
      </c>
      <c r="G35" s="3" t="s">
        <v>25</v>
      </c>
      <c r="H35" s="7">
        <v>55</v>
      </c>
      <c r="I35" s="8">
        <v>12.49</v>
      </c>
      <c r="J35" s="9">
        <v>686.95</v>
      </c>
    </row>
    <row r="36" spans="4:10" x14ac:dyDescent="0.25">
      <c r="D36" s="5">
        <v>44406</v>
      </c>
      <c r="E36" s="6" t="s">
        <v>7</v>
      </c>
      <c r="F36" s="6" t="s">
        <v>22</v>
      </c>
      <c r="G36" s="3" t="s">
        <v>12</v>
      </c>
      <c r="H36" s="7">
        <v>81</v>
      </c>
      <c r="I36" s="8">
        <v>19.989999999999998</v>
      </c>
      <c r="J36" s="9">
        <v>1619.1899999999998</v>
      </c>
    </row>
    <row r="37" spans="4:10" x14ac:dyDescent="0.25">
      <c r="D37" s="5">
        <v>44508</v>
      </c>
      <c r="E37" s="6" t="s">
        <v>7</v>
      </c>
      <c r="F37" s="6" t="s">
        <v>22</v>
      </c>
      <c r="G37" s="3" t="s">
        <v>15</v>
      </c>
      <c r="H37" s="7">
        <v>15</v>
      </c>
      <c r="I37" s="8">
        <v>19.989999999999998</v>
      </c>
      <c r="J37" s="9">
        <v>299.84999999999997</v>
      </c>
    </row>
    <row r="38" spans="4:10" x14ac:dyDescent="0.25">
      <c r="D38" s="5">
        <v>44559</v>
      </c>
      <c r="E38" s="6" t="s">
        <v>7</v>
      </c>
      <c r="F38" s="6" t="s">
        <v>22</v>
      </c>
      <c r="G38" s="3" t="s">
        <v>25</v>
      </c>
      <c r="H38" s="7">
        <v>74</v>
      </c>
      <c r="I38" s="8">
        <v>15.99</v>
      </c>
      <c r="J38" s="9">
        <v>1183.26</v>
      </c>
    </row>
    <row r="39" spans="4:10" x14ac:dyDescent="0.25">
      <c r="D39" s="5">
        <v>44440</v>
      </c>
      <c r="E39" s="6" t="s">
        <v>10</v>
      </c>
      <c r="F39" s="6" t="s">
        <v>23</v>
      </c>
      <c r="G39" s="3" t="s">
        <v>24</v>
      </c>
      <c r="H39" s="7">
        <v>2</v>
      </c>
      <c r="I39" s="8">
        <v>125</v>
      </c>
      <c r="J39" s="9">
        <v>250</v>
      </c>
    </row>
    <row r="40" spans="4:10" x14ac:dyDescent="0.25">
      <c r="D40" s="5">
        <v>44542</v>
      </c>
      <c r="E40" s="6" t="s">
        <v>10</v>
      </c>
      <c r="F40" s="6" t="s">
        <v>23</v>
      </c>
      <c r="G40" s="3" t="s">
        <v>9</v>
      </c>
      <c r="H40" s="7">
        <v>67</v>
      </c>
      <c r="I40" s="8">
        <v>1.29</v>
      </c>
      <c r="J40" s="9">
        <v>86.43</v>
      </c>
    </row>
    <row r="41" spans="4:10" x14ac:dyDescent="0.25">
      <c r="D41" s="5">
        <v>44593</v>
      </c>
      <c r="E41" s="6" t="s">
        <v>10</v>
      </c>
      <c r="F41" s="6" t="s">
        <v>23</v>
      </c>
      <c r="G41" s="3" t="s">
        <v>12</v>
      </c>
      <c r="H41" s="7">
        <v>87</v>
      </c>
      <c r="I41" s="8">
        <v>15</v>
      </c>
      <c r="J41" s="9">
        <v>1305</v>
      </c>
    </row>
    <row r="42" spans="4:10" x14ac:dyDescent="0.25">
      <c r="D42" s="5">
        <v>44270</v>
      </c>
      <c r="E42" s="6" t="s">
        <v>16</v>
      </c>
      <c r="F42" s="6" t="s">
        <v>17</v>
      </c>
      <c r="G42" s="3" t="s">
        <v>9</v>
      </c>
      <c r="H42" s="7">
        <v>56</v>
      </c>
      <c r="I42" s="8">
        <v>2.99</v>
      </c>
      <c r="J42" s="9">
        <v>167.44</v>
      </c>
    </row>
    <row r="43" spans="4:10" x14ac:dyDescent="0.25">
      <c r="D43" s="5">
        <v>44627</v>
      </c>
      <c r="E43" s="6" t="s">
        <v>16</v>
      </c>
      <c r="F43" s="6" t="s">
        <v>17</v>
      </c>
      <c r="G43" s="3" t="s">
        <v>12</v>
      </c>
      <c r="H43" s="7">
        <v>7</v>
      </c>
      <c r="I43" s="8">
        <v>19.989999999999998</v>
      </c>
      <c r="J43" s="9">
        <v>139.92999999999998</v>
      </c>
    </row>
    <row r="44" spans="4:10" x14ac:dyDescent="0.25">
      <c r="D44" s="5">
        <v>44797</v>
      </c>
      <c r="E44" s="6" t="s">
        <v>16</v>
      </c>
      <c r="F44" s="6" t="s">
        <v>17</v>
      </c>
      <c r="G44" s="3" t="s">
        <v>24</v>
      </c>
      <c r="H44" s="7">
        <v>3</v>
      </c>
      <c r="I44" s="8">
        <v>275</v>
      </c>
      <c r="J44" s="9">
        <v>825</v>
      </c>
    </row>
    <row r="45" spans="4:10" x14ac:dyDescent="0.25">
      <c r="D45" s="5">
        <v>44831</v>
      </c>
      <c r="E45" s="6" t="s">
        <v>16</v>
      </c>
      <c r="F45" s="6" t="s">
        <v>17</v>
      </c>
      <c r="G45" s="3" t="s">
        <v>15</v>
      </c>
      <c r="H45" s="7">
        <v>76</v>
      </c>
      <c r="I45" s="8">
        <v>1.99</v>
      </c>
      <c r="J45" s="9">
        <v>151.24</v>
      </c>
    </row>
    <row r="46" spans="4:10" x14ac:dyDescent="0.25">
      <c r="D46" s="5">
        <v>44338</v>
      </c>
      <c r="E46" s="6" t="s">
        <v>16</v>
      </c>
      <c r="F46" s="6" t="s">
        <v>19</v>
      </c>
      <c r="G46" s="3" t="s">
        <v>9</v>
      </c>
      <c r="H46" s="7">
        <v>32</v>
      </c>
      <c r="I46" s="8">
        <v>1.99</v>
      </c>
      <c r="J46" s="9">
        <v>63.68</v>
      </c>
    </row>
    <row r="47" spans="4:10" x14ac:dyDescent="0.25">
      <c r="D47" s="5">
        <v>44848</v>
      </c>
      <c r="E47" s="6" t="s">
        <v>16</v>
      </c>
      <c r="F47" s="6" t="s">
        <v>19</v>
      </c>
      <c r="G47" s="3" t="s">
        <v>12</v>
      </c>
      <c r="H47" s="7">
        <v>57</v>
      </c>
      <c r="I47" s="8">
        <v>19.989999999999998</v>
      </c>
      <c r="J47" s="9">
        <v>1139.4299999999998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A3DCE-B5C9-4081-B13B-0A9C3363F851}">
  <dimension ref="A1:I7"/>
  <sheetViews>
    <sheetView tabSelected="1" workbookViewId="0">
      <selection sqref="A1:B1"/>
    </sheetView>
  </sheetViews>
  <sheetFormatPr defaultRowHeight="15" x14ac:dyDescent="0.25"/>
  <cols>
    <col min="1" max="1" width="13.140625" bestFit="1" customWidth="1"/>
    <col min="2" max="2" width="12" bestFit="1" customWidth="1"/>
    <col min="3" max="3" width="12.28515625" bestFit="1" customWidth="1"/>
  </cols>
  <sheetData>
    <row r="1" spans="1:9" ht="23.25" x14ac:dyDescent="0.35">
      <c r="A1" s="31" t="s">
        <v>3</v>
      </c>
      <c r="B1" t="s" vm="1">
        <v>60</v>
      </c>
      <c r="F1" s="47" t="s">
        <v>61</v>
      </c>
      <c r="G1" s="47"/>
      <c r="H1" s="48"/>
      <c r="I1" s="48"/>
    </row>
    <row r="3" spans="1:9" x14ac:dyDescent="0.25">
      <c r="A3" s="31" t="s">
        <v>41</v>
      </c>
      <c r="B3" t="s">
        <v>42</v>
      </c>
      <c r="C3" t="s">
        <v>44</v>
      </c>
    </row>
    <row r="4" spans="1:9" x14ac:dyDescent="0.25">
      <c r="A4" s="32" t="s">
        <v>10</v>
      </c>
      <c r="B4" s="33">
        <v>11139.07</v>
      </c>
      <c r="C4" s="33">
        <v>1199</v>
      </c>
    </row>
    <row r="5" spans="1:9" x14ac:dyDescent="0.25">
      <c r="A5" s="32" t="s">
        <v>7</v>
      </c>
      <c r="B5" s="33">
        <v>6002.09</v>
      </c>
      <c r="C5" s="33">
        <v>691</v>
      </c>
    </row>
    <row r="6" spans="1:9" x14ac:dyDescent="0.25">
      <c r="A6" s="32" t="s">
        <v>16</v>
      </c>
      <c r="B6" s="33">
        <v>2486.7199999999998</v>
      </c>
      <c r="C6" s="33">
        <v>231</v>
      </c>
    </row>
    <row r="7" spans="1:9" x14ac:dyDescent="0.25">
      <c r="A7" s="32" t="s">
        <v>43</v>
      </c>
      <c r="B7" s="33">
        <v>19627.880000000005</v>
      </c>
      <c r="C7" s="33">
        <v>2121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F6A24-F76A-48F8-B8C2-44A1497DF6A0}">
  <dimension ref="E2:J13"/>
  <sheetViews>
    <sheetView workbookViewId="0">
      <selection activeCell="G18" sqref="G18"/>
    </sheetView>
  </sheetViews>
  <sheetFormatPr defaultRowHeight="15" x14ac:dyDescent="0.25"/>
  <cols>
    <col min="5" max="5" width="10.85546875" customWidth="1"/>
  </cols>
  <sheetData>
    <row r="2" spans="5:10" ht="28.5" x14ac:dyDescent="0.45">
      <c r="E2" s="10" t="s">
        <v>26</v>
      </c>
      <c r="F2" s="10"/>
      <c r="G2" s="11"/>
    </row>
    <row r="5" spans="5:10" x14ac:dyDescent="0.25">
      <c r="F5" t="s">
        <v>27</v>
      </c>
      <c r="G5" t="s">
        <v>28</v>
      </c>
    </row>
    <row r="6" spans="5:10" x14ac:dyDescent="0.25">
      <c r="E6" t="s">
        <v>29</v>
      </c>
      <c r="F6">
        <f>AVERAGE(Table1[Total])</f>
        <v>456.46232558139548</v>
      </c>
      <c r="G6">
        <f>AVERAGE(Table1[Units])</f>
        <v>49.325581395348834</v>
      </c>
    </row>
    <row r="7" spans="5:10" x14ac:dyDescent="0.25">
      <c r="E7" t="s">
        <v>30</v>
      </c>
      <c r="F7">
        <f>MIN(Table1[Total])</f>
        <v>9.0300000000000011</v>
      </c>
      <c r="G7">
        <f>MIN(Table1[Units])</f>
        <v>2</v>
      </c>
    </row>
    <row r="8" spans="5:10" x14ac:dyDescent="0.25">
      <c r="E8" t="s">
        <v>31</v>
      </c>
      <c r="F8">
        <f>MAX(Table1[Total])</f>
        <v>1879.06</v>
      </c>
      <c r="G8">
        <f>MAX(Table1[Units])</f>
        <v>96</v>
      </c>
    </row>
    <row r="9" spans="5:10" x14ac:dyDescent="0.25">
      <c r="E9" t="s">
        <v>32</v>
      </c>
      <c r="F9">
        <f>F8-F7</f>
        <v>1870.03</v>
      </c>
      <c r="G9">
        <f>G8-G7</f>
        <v>94</v>
      </c>
    </row>
    <row r="10" spans="5:10" x14ac:dyDescent="0.25">
      <c r="E10" t="s">
        <v>33</v>
      </c>
      <c r="F10">
        <f>MEDIAN(Table1[Total])</f>
        <v>299.40000000000003</v>
      </c>
      <c r="G10">
        <f>MEDIAN(Table1[Units])</f>
        <v>53</v>
      </c>
    </row>
    <row r="12" spans="5:10" x14ac:dyDescent="0.25">
      <c r="E12" t="s">
        <v>34</v>
      </c>
      <c r="F12">
        <f>_xlfn.PERCENTILE.EXC(Table1[Total],0.25)</f>
        <v>139.92999999999998</v>
      </c>
      <c r="G12">
        <f>_xlfn.PERCENTILE.EXC(Table1[Units],0.25)</f>
        <v>27</v>
      </c>
      <c r="J12">
        <f>_xlfn.QUARTILE.EXC(Table1[Total],1)</f>
        <v>139.92999999999998</v>
      </c>
    </row>
    <row r="13" spans="5:10" x14ac:dyDescent="0.25">
      <c r="E13" t="s">
        <v>35</v>
      </c>
      <c r="F13">
        <f>_xlfn.PERCENTILE.EXC(Table1[Total],0.75)</f>
        <v>625</v>
      </c>
      <c r="G13">
        <f>_xlfn.PERCENTILE.EXC(Table1[Units],0.75)</f>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CBE6-81F7-4968-AA11-56752D0F7E86}">
  <dimension ref="E2:K48"/>
  <sheetViews>
    <sheetView topLeftCell="A7" workbookViewId="0">
      <selection activeCell="C38" sqref="C38"/>
    </sheetView>
  </sheetViews>
  <sheetFormatPr defaultRowHeight="15" x14ac:dyDescent="0.25"/>
  <cols>
    <col min="11" max="11" width="10.42578125" customWidth="1"/>
  </cols>
  <sheetData>
    <row r="2" spans="5:11" ht="28.5" x14ac:dyDescent="0.45">
      <c r="E2" s="12" t="s">
        <v>36</v>
      </c>
      <c r="F2" s="12"/>
      <c r="G2" s="12"/>
      <c r="H2" s="13"/>
      <c r="I2" s="13"/>
    </row>
    <row r="5" spans="5:11" x14ac:dyDescent="0.25">
      <c r="E5" s="1" t="s">
        <v>0</v>
      </c>
      <c r="F5" s="2" t="s">
        <v>1</v>
      </c>
      <c r="G5" s="2" t="s">
        <v>2</v>
      </c>
      <c r="H5" s="3" t="s">
        <v>3</v>
      </c>
      <c r="I5" s="4" t="s">
        <v>4</v>
      </c>
      <c r="J5" s="3" t="s">
        <v>5</v>
      </c>
      <c r="K5" s="3" t="s">
        <v>6</v>
      </c>
    </row>
    <row r="6" spans="5:11" x14ac:dyDescent="0.25">
      <c r="E6" s="5">
        <v>44899</v>
      </c>
      <c r="F6" s="6" t="s">
        <v>10</v>
      </c>
      <c r="G6" s="6" t="s">
        <v>13</v>
      </c>
      <c r="H6" s="3" t="s">
        <v>12</v>
      </c>
      <c r="I6" s="7">
        <v>94</v>
      </c>
      <c r="J6" s="8">
        <v>19.989999999999998</v>
      </c>
      <c r="K6" s="9">
        <v>1879.06</v>
      </c>
    </row>
    <row r="7" spans="5:11" x14ac:dyDescent="0.25">
      <c r="E7" s="5">
        <v>44406</v>
      </c>
      <c r="F7" s="6" t="s">
        <v>7</v>
      </c>
      <c r="G7" s="6" t="s">
        <v>22</v>
      </c>
      <c r="H7" s="3" t="s">
        <v>12</v>
      </c>
      <c r="I7" s="7">
        <v>81</v>
      </c>
      <c r="J7" s="8">
        <v>19.989999999999998</v>
      </c>
      <c r="K7" s="9">
        <v>1619.1899999999998</v>
      </c>
    </row>
    <row r="8" spans="5:11" x14ac:dyDescent="0.25">
      <c r="E8" s="5">
        <v>44593</v>
      </c>
      <c r="F8" s="6" t="s">
        <v>10</v>
      </c>
      <c r="G8" s="6" t="s">
        <v>23</v>
      </c>
      <c r="H8" s="3" t="s">
        <v>12</v>
      </c>
      <c r="I8" s="7">
        <v>87</v>
      </c>
      <c r="J8" s="8">
        <v>15</v>
      </c>
      <c r="K8" s="9">
        <v>1305</v>
      </c>
    </row>
    <row r="9" spans="5:11" x14ac:dyDescent="0.25">
      <c r="E9" s="5">
        <v>44559</v>
      </c>
      <c r="F9" s="6" t="s">
        <v>7</v>
      </c>
      <c r="G9" s="6" t="s">
        <v>22</v>
      </c>
      <c r="H9" s="3" t="s">
        <v>25</v>
      </c>
      <c r="I9" s="7">
        <v>74</v>
      </c>
      <c r="J9" s="8">
        <v>15.99</v>
      </c>
      <c r="K9" s="9">
        <v>1183.26</v>
      </c>
    </row>
    <row r="10" spans="5:11" x14ac:dyDescent="0.25">
      <c r="E10" s="5">
        <v>44848</v>
      </c>
      <c r="F10" s="6" t="s">
        <v>16</v>
      </c>
      <c r="G10" s="6" t="s">
        <v>19</v>
      </c>
      <c r="H10" s="3" t="s">
        <v>12</v>
      </c>
      <c r="I10" s="7">
        <v>57</v>
      </c>
      <c r="J10" s="8">
        <v>19.989999999999998</v>
      </c>
      <c r="K10" s="9">
        <v>1139.4299999999998</v>
      </c>
    </row>
    <row r="11" spans="5:11" x14ac:dyDescent="0.25">
      <c r="E11" s="5">
        <v>44780</v>
      </c>
      <c r="F11" s="6" t="s">
        <v>10</v>
      </c>
      <c r="G11" s="6" t="s">
        <v>11</v>
      </c>
      <c r="H11" s="3" t="s">
        <v>25</v>
      </c>
      <c r="I11" s="7">
        <v>42</v>
      </c>
      <c r="J11" s="8">
        <v>23.95</v>
      </c>
      <c r="K11" s="9">
        <v>1005.9</v>
      </c>
    </row>
    <row r="12" spans="5:11" x14ac:dyDescent="0.25">
      <c r="E12" s="5">
        <v>44219</v>
      </c>
      <c r="F12" s="6" t="s">
        <v>10</v>
      </c>
      <c r="G12" s="6" t="s">
        <v>11</v>
      </c>
      <c r="H12" s="3" t="s">
        <v>12</v>
      </c>
      <c r="I12" s="7">
        <v>50</v>
      </c>
      <c r="J12" s="8">
        <v>19.989999999999998</v>
      </c>
      <c r="K12" s="9">
        <v>999.49999999999989</v>
      </c>
    </row>
    <row r="13" spans="5:11" x14ac:dyDescent="0.25">
      <c r="E13" s="5">
        <v>44797</v>
      </c>
      <c r="F13" s="6" t="s">
        <v>16</v>
      </c>
      <c r="G13" s="6" t="s">
        <v>17</v>
      </c>
      <c r="H13" s="3" t="s">
        <v>24</v>
      </c>
      <c r="I13" s="7">
        <v>3</v>
      </c>
      <c r="J13" s="8">
        <v>275</v>
      </c>
      <c r="K13" s="9">
        <v>825</v>
      </c>
    </row>
    <row r="14" spans="5:11" x14ac:dyDescent="0.25">
      <c r="E14" s="5">
        <v>44712</v>
      </c>
      <c r="F14" s="6" t="s">
        <v>10</v>
      </c>
      <c r="G14" s="6" t="s">
        <v>14</v>
      </c>
      <c r="H14" s="3" t="s">
        <v>12</v>
      </c>
      <c r="I14" s="7">
        <v>80</v>
      </c>
      <c r="J14" s="8">
        <v>8.99</v>
      </c>
      <c r="K14" s="9">
        <v>719.2</v>
      </c>
    </row>
    <row r="15" spans="5:11" x14ac:dyDescent="0.25">
      <c r="E15" s="5">
        <v>44763</v>
      </c>
      <c r="F15" s="6" t="s">
        <v>10</v>
      </c>
      <c r="G15" s="6" t="s">
        <v>20</v>
      </c>
      <c r="H15" s="3" t="s">
        <v>25</v>
      </c>
      <c r="I15" s="7">
        <v>55</v>
      </c>
      <c r="J15" s="8">
        <v>12.49</v>
      </c>
      <c r="K15" s="9">
        <v>686.95</v>
      </c>
    </row>
    <row r="16" spans="5:11" x14ac:dyDescent="0.25">
      <c r="E16" s="5">
        <v>44729</v>
      </c>
      <c r="F16" s="6" t="s">
        <v>10</v>
      </c>
      <c r="G16" s="6" t="s">
        <v>11</v>
      </c>
      <c r="H16" s="3" t="s">
        <v>24</v>
      </c>
      <c r="I16" s="7">
        <v>5</v>
      </c>
      <c r="J16" s="8">
        <v>125</v>
      </c>
      <c r="K16" s="9">
        <v>625</v>
      </c>
    </row>
    <row r="17" spans="5:11" x14ac:dyDescent="0.25">
      <c r="E17" s="5">
        <v>44491</v>
      </c>
      <c r="F17" s="6" t="s">
        <v>7</v>
      </c>
      <c r="G17" s="6" t="s">
        <v>8</v>
      </c>
      <c r="H17" s="3" t="s">
        <v>15</v>
      </c>
      <c r="I17" s="7">
        <v>64</v>
      </c>
      <c r="J17" s="8">
        <v>8.99</v>
      </c>
      <c r="K17" s="9">
        <v>575.36</v>
      </c>
    </row>
    <row r="18" spans="5:11" x14ac:dyDescent="0.25">
      <c r="E18" s="5">
        <v>44253</v>
      </c>
      <c r="F18" s="6" t="s">
        <v>10</v>
      </c>
      <c r="G18" s="6" t="s">
        <v>14</v>
      </c>
      <c r="H18" s="3" t="s">
        <v>15</v>
      </c>
      <c r="I18" s="7">
        <v>27</v>
      </c>
      <c r="J18" s="8">
        <v>19.989999999999998</v>
      </c>
      <c r="K18" s="9">
        <v>539.7299999999999</v>
      </c>
    </row>
    <row r="19" spans="5:11" x14ac:dyDescent="0.25">
      <c r="E19" s="5">
        <v>44355</v>
      </c>
      <c r="F19" s="6" t="s">
        <v>7</v>
      </c>
      <c r="G19" s="6" t="s">
        <v>8</v>
      </c>
      <c r="H19" s="3" t="s">
        <v>12</v>
      </c>
      <c r="I19" s="7">
        <v>60</v>
      </c>
      <c r="J19" s="8">
        <v>8.99</v>
      </c>
      <c r="K19" s="9">
        <v>539.4</v>
      </c>
    </row>
    <row r="20" spans="5:11" x14ac:dyDescent="0.25">
      <c r="E20" s="5">
        <v>44525</v>
      </c>
      <c r="F20" s="6" t="s">
        <v>10</v>
      </c>
      <c r="G20" s="6" t="s">
        <v>11</v>
      </c>
      <c r="H20" s="3" t="s">
        <v>25</v>
      </c>
      <c r="I20" s="7">
        <v>96</v>
      </c>
      <c r="J20" s="8">
        <v>4.99</v>
      </c>
      <c r="K20" s="9">
        <v>479.04</v>
      </c>
    </row>
    <row r="21" spans="5:11" x14ac:dyDescent="0.25">
      <c r="E21" s="5">
        <v>44678</v>
      </c>
      <c r="F21" s="6" t="s">
        <v>7</v>
      </c>
      <c r="G21" s="6" t="s">
        <v>21</v>
      </c>
      <c r="H21" s="3" t="s">
        <v>15</v>
      </c>
      <c r="I21" s="7">
        <v>96</v>
      </c>
      <c r="J21" s="8">
        <v>4.99</v>
      </c>
      <c r="K21" s="9">
        <v>479.04</v>
      </c>
    </row>
    <row r="22" spans="5:11" x14ac:dyDescent="0.25">
      <c r="E22" s="5">
        <v>44321</v>
      </c>
      <c r="F22" s="6" t="s">
        <v>10</v>
      </c>
      <c r="G22" s="6" t="s">
        <v>13</v>
      </c>
      <c r="H22" s="3" t="s">
        <v>9</v>
      </c>
      <c r="I22" s="7">
        <v>90</v>
      </c>
      <c r="J22" s="8">
        <v>4.99</v>
      </c>
      <c r="K22" s="9">
        <v>449.1</v>
      </c>
    </row>
    <row r="23" spans="5:11" x14ac:dyDescent="0.25">
      <c r="E23" s="5">
        <v>44372</v>
      </c>
      <c r="F23" s="6" t="s">
        <v>10</v>
      </c>
      <c r="G23" s="6" t="s">
        <v>20</v>
      </c>
      <c r="H23" s="3" t="s">
        <v>9</v>
      </c>
      <c r="I23" s="7">
        <v>90</v>
      </c>
      <c r="J23" s="8">
        <v>4.99</v>
      </c>
      <c r="K23" s="9">
        <v>449.1</v>
      </c>
    </row>
    <row r="24" spans="5:11" x14ac:dyDescent="0.25">
      <c r="E24" s="5">
        <v>44576</v>
      </c>
      <c r="F24" s="6" t="s">
        <v>10</v>
      </c>
      <c r="G24" s="6" t="s">
        <v>14</v>
      </c>
      <c r="H24" s="3" t="s">
        <v>12</v>
      </c>
      <c r="I24" s="7">
        <v>46</v>
      </c>
      <c r="J24" s="8">
        <v>8.99</v>
      </c>
      <c r="K24" s="9">
        <v>413.54</v>
      </c>
    </row>
    <row r="25" spans="5:11" x14ac:dyDescent="0.25">
      <c r="E25" s="5">
        <v>44746</v>
      </c>
      <c r="F25" s="6" t="s">
        <v>7</v>
      </c>
      <c r="G25" s="6" t="s">
        <v>8</v>
      </c>
      <c r="H25" s="3" t="s">
        <v>25</v>
      </c>
      <c r="I25" s="7">
        <v>62</v>
      </c>
      <c r="J25" s="8">
        <v>4.99</v>
      </c>
      <c r="K25" s="9">
        <v>309.38</v>
      </c>
    </row>
    <row r="26" spans="5:11" x14ac:dyDescent="0.25">
      <c r="E26" s="5">
        <v>44508</v>
      </c>
      <c r="F26" s="6" t="s">
        <v>7</v>
      </c>
      <c r="G26" s="6" t="s">
        <v>22</v>
      </c>
      <c r="H26" s="3" t="s">
        <v>15</v>
      </c>
      <c r="I26" s="7">
        <v>15</v>
      </c>
      <c r="J26" s="8">
        <v>19.989999999999998</v>
      </c>
      <c r="K26" s="9">
        <v>299.84999999999997</v>
      </c>
    </row>
    <row r="27" spans="5:11" x14ac:dyDescent="0.25">
      <c r="E27" s="5">
        <v>44287</v>
      </c>
      <c r="F27" s="6" t="s">
        <v>7</v>
      </c>
      <c r="G27" s="6" t="s">
        <v>8</v>
      </c>
      <c r="H27" s="3" t="s">
        <v>12</v>
      </c>
      <c r="I27" s="7">
        <v>60</v>
      </c>
      <c r="J27" s="8">
        <v>4.99</v>
      </c>
      <c r="K27" s="9">
        <v>299.40000000000003</v>
      </c>
    </row>
    <row r="28" spans="5:11" x14ac:dyDescent="0.25">
      <c r="E28" s="5">
        <v>44457</v>
      </c>
      <c r="F28" s="6" t="s">
        <v>7</v>
      </c>
      <c r="G28" s="6" t="s">
        <v>8</v>
      </c>
      <c r="H28" s="3" t="s">
        <v>25</v>
      </c>
      <c r="I28" s="7">
        <v>16</v>
      </c>
      <c r="J28" s="8">
        <v>15.99</v>
      </c>
      <c r="K28" s="9">
        <v>255.84</v>
      </c>
    </row>
    <row r="29" spans="5:11" x14ac:dyDescent="0.25">
      <c r="E29" s="5">
        <v>44474</v>
      </c>
      <c r="F29" s="6" t="s">
        <v>10</v>
      </c>
      <c r="G29" s="6" t="s">
        <v>20</v>
      </c>
      <c r="H29" s="3" t="s">
        <v>12</v>
      </c>
      <c r="I29" s="7">
        <v>28</v>
      </c>
      <c r="J29" s="8">
        <v>8.99</v>
      </c>
      <c r="K29" s="9">
        <v>251.72</v>
      </c>
    </row>
    <row r="30" spans="5:11" x14ac:dyDescent="0.25">
      <c r="E30" s="5">
        <v>44440</v>
      </c>
      <c r="F30" s="6" t="s">
        <v>10</v>
      </c>
      <c r="G30" s="6" t="s">
        <v>23</v>
      </c>
      <c r="H30" s="3" t="s">
        <v>24</v>
      </c>
      <c r="I30" s="7">
        <v>2</v>
      </c>
      <c r="J30" s="8">
        <v>125</v>
      </c>
      <c r="K30" s="9">
        <v>250</v>
      </c>
    </row>
    <row r="31" spans="5:11" x14ac:dyDescent="0.25">
      <c r="E31" s="5">
        <v>44644</v>
      </c>
      <c r="F31" s="6" t="s">
        <v>10</v>
      </c>
      <c r="G31" s="6" t="s">
        <v>13</v>
      </c>
      <c r="H31" s="3" t="s">
        <v>25</v>
      </c>
      <c r="I31" s="7">
        <v>50</v>
      </c>
      <c r="J31" s="8">
        <v>4.99</v>
      </c>
      <c r="K31" s="9">
        <v>249.5</v>
      </c>
    </row>
    <row r="32" spans="5:11" x14ac:dyDescent="0.25">
      <c r="E32" s="5">
        <v>44202</v>
      </c>
      <c r="F32" s="6" t="s">
        <v>7</v>
      </c>
      <c r="G32" s="6" t="s">
        <v>8</v>
      </c>
      <c r="H32" s="3" t="s">
        <v>9</v>
      </c>
      <c r="I32" s="7">
        <v>95</v>
      </c>
      <c r="J32" s="8">
        <v>1.99</v>
      </c>
      <c r="K32" s="9">
        <v>189.05</v>
      </c>
    </row>
    <row r="33" spans="5:11" x14ac:dyDescent="0.25">
      <c r="E33" s="5">
        <v>44236</v>
      </c>
      <c r="F33" s="6" t="s">
        <v>10</v>
      </c>
      <c r="G33" s="6" t="s">
        <v>13</v>
      </c>
      <c r="H33" s="3" t="s">
        <v>9</v>
      </c>
      <c r="I33" s="7">
        <v>36</v>
      </c>
      <c r="J33" s="8">
        <v>4.99</v>
      </c>
      <c r="K33" s="9">
        <v>179.64000000000001</v>
      </c>
    </row>
    <row r="34" spans="5:11" x14ac:dyDescent="0.25">
      <c r="E34" s="5">
        <v>44423</v>
      </c>
      <c r="F34" s="6" t="s">
        <v>7</v>
      </c>
      <c r="G34" s="6" t="s">
        <v>8</v>
      </c>
      <c r="H34" s="3" t="s">
        <v>9</v>
      </c>
      <c r="I34" s="7">
        <v>35</v>
      </c>
      <c r="J34" s="8">
        <v>4.99</v>
      </c>
      <c r="K34" s="9">
        <v>174.65</v>
      </c>
    </row>
    <row r="35" spans="5:11" x14ac:dyDescent="0.25">
      <c r="E35" s="5">
        <v>44270</v>
      </c>
      <c r="F35" s="6" t="s">
        <v>16</v>
      </c>
      <c r="G35" s="6" t="s">
        <v>17</v>
      </c>
      <c r="H35" s="3" t="s">
        <v>9</v>
      </c>
      <c r="I35" s="7">
        <v>56</v>
      </c>
      <c r="J35" s="8">
        <v>2.99</v>
      </c>
      <c r="K35" s="9">
        <v>167.44</v>
      </c>
    </row>
    <row r="36" spans="5:11" x14ac:dyDescent="0.25">
      <c r="E36" s="5">
        <v>44831</v>
      </c>
      <c r="F36" s="6" t="s">
        <v>16</v>
      </c>
      <c r="G36" s="6" t="s">
        <v>17</v>
      </c>
      <c r="H36" s="3" t="s">
        <v>15</v>
      </c>
      <c r="I36" s="7">
        <v>76</v>
      </c>
      <c r="J36" s="8">
        <v>1.99</v>
      </c>
      <c r="K36" s="9">
        <v>151.24</v>
      </c>
    </row>
    <row r="37" spans="5:11" x14ac:dyDescent="0.25">
      <c r="E37" s="5">
        <v>44304</v>
      </c>
      <c r="F37" s="6" t="s">
        <v>10</v>
      </c>
      <c r="G37" s="6" t="s">
        <v>18</v>
      </c>
      <c r="H37" s="3" t="s">
        <v>9</v>
      </c>
      <c r="I37" s="7">
        <v>75</v>
      </c>
      <c r="J37" s="8">
        <v>1.99</v>
      </c>
      <c r="K37" s="9">
        <v>149.25</v>
      </c>
    </row>
    <row r="38" spans="5:11" x14ac:dyDescent="0.25">
      <c r="E38" s="5">
        <v>44627</v>
      </c>
      <c r="F38" s="6" t="s">
        <v>16</v>
      </c>
      <c r="G38" s="6" t="s">
        <v>17</v>
      </c>
      <c r="H38" s="3" t="s">
        <v>12</v>
      </c>
      <c r="I38" s="7">
        <v>7</v>
      </c>
      <c r="J38" s="8">
        <v>19.989999999999998</v>
      </c>
      <c r="K38" s="9">
        <v>139.92999999999998</v>
      </c>
    </row>
    <row r="39" spans="5:11" x14ac:dyDescent="0.25">
      <c r="E39" s="5">
        <v>44916</v>
      </c>
      <c r="F39" s="6" t="s">
        <v>10</v>
      </c>
      <c r="G39" s="6" t="s">
        <v>18</v>
      </c>
      <c r="H39" s="3" t="s">
        <v>12</v>
      </c>
      <c r="I39" s="7">
        <v>28</v>
      </c>
      <c r="J39" s="8">
        <v>4.99</v>
      </c>
      <c r="K39" s="9">
        <v>139.72</v>
      </c>
    </row>
    <row r="40" spans="5:11" x14ac:dyDescent="0.25">
      <c r="E40" s="5">
        <v>44661</v>
      </c>
      <c r="F40" s="6" t="s">
        <v>10</v>
      </c>
      <c r="G40" s="6" t="s">
        <v>18</v>
      </c>
      <c r="H40" s="3" t="s">
        <v>9</v>
      </c>
      <c r="I40" s="7">
        <v>66</v>
      </c>
      <c r="J40" s="8">
        <v>1.99</v>
      </c>
      <c r="K40" s="9">
        <v>131.34</v>
      </c>
    </row>
    <row r="41" spans="5:11" x14ac:dyDescent="0.25">
      <c r="E41" s="5">
        <v>44542</v>
      </c>
      <c r="F41" s="6" t="s">
        <v>10</v>
      </c>
      <c r="G41" s="6" t="s">
        <v>23</v>
      </c>
      <c r="H41" s="3" t="s">
        <v>9</v>
      </c>
      <c r="I41" s="7">
        <v>67</v>
      </c>
      <c r="J41" s="8">
        <v>1.29</v>
      </c>
      <c r="K41" s="9">
        <v>86.43</v>
      </c>
    </row>
    <row r="42" spans="5:11" x14ac:dyDescent="0.25">
      <c r="E42" s="5">
        <v>44695</v>
      </c>
      <c r="F42" s="6" t="s">
        <v>10</v>
      </c>
      <c r="G42" s="6" t="s">
        <v>14</v>
      </c>
      <c r="H42" s="3" t="s">
        <v>9</v>
      </c>
      <c r="I42" s="7">
        <v>53</v>
      </c>
      <c r="J42" s="8">
        <v>1.29</v>
      </c>
      <c r="K42" s="9">
        <v>68.37</v>
      </c>
    </row>
    <row r="43" spans="5:11" x14ac:dyDescent="0.25">
      <c r="E43" s="5">
        <v>44338</v>
      </c>
      <c r="F43" s="6" t="s">
        <v>16</v>
      </c>
      <c r="G43" s="6" t="s">
        <v>19</v>
      </c>
      <c r="H43" s="3" t="s">
        <v>9</v>
      </c>
      <c r="I43" s="7">
        <v>32</v>
      </c>
      <c r="J43" s="8">
        <v>1.99</v>
      </c>
      <c r="K43" s="9">
        <v>63.68</v>
      </c>
    </row>
    <row r="44" spans="5:11" x14ac:dyDescent="0.25">
      <c r="E44" s="5">
        <v>44389</v>
      </c>
      <c r="F44" s="6" t="s">
        <v>7</v>
      </c>
      <c r="G44" s="6" t="s">
        <v>21</v>
      </c>
      <c r="H44" s="3" t="s">
        <v>12</v>
      </c>
      <c r="I44" s="7">
        <v>29</v>
      </c>
      <c r="J44" s="8">
        <v>1.99</v>
      </c>
      <c r="K44" s="9">
        <v>57.71</v>
      </c>
    </row>
    <row r="45" spans="5:11" x14ac:dyDescent="0.25">
      <c r="E45" s="5">
        <v>44882</v>
      </c>
      <c r="F45" s="6" t="s">
        <v>10</v>
      </c>
      <c r="G45" s="6" t="s">
        <v>13</v>
      </c>
      <c r="H45" s="3" t="s">
        <v>12</v>
      </c>
      <c r="I45" s="7">
        <v>11</v>
      </c>
      <c r="J45" s="8">
        <v>4.99</v>
      </c>
      <c r="K45" s="9">
        <v>54.89</v>
      </c>
    </row>
    <row r="46" spans="5:11" x14ac:dyDescent="0.25">
      <c r="E46" s="5">
        <v>44610</v>
      </c>
      <c r="F46" s="6" t="s">
        <v>7</v>
      </c>
      <c r="G46" s="6" t="s">
        <v>8</v>
      </c>
      <c r="H46" s="3" t="s">
        <v>12</v>
      </c>
      <c r="I46" s="7">
        <v>4</v>
      </c>
      <c r="J46" s="8">
        <v>4.99</v>
      </c>
      <c r="K46" s="9">
        <v>19.96</v>
      </c>
    </row>
    <row r="47" spans="5:11" x14ac:dyDescent="0.25">
      <c r="E47" s="5">
        <v>44865</v>
      </c>
      <c r="F47" s="6" t="s">
        <v>10</v>
      </c>
      <c r="G47" s="6" t="s">
        <v>18</v>
      </c>
      <c r="H47" s="3" t="s">
        <v>9</v>
      </c>
      <c r="I47" s="7">
        <v>14</v>
      </c>
      <c r="J47" s="8">
        <v>1.29</v>
      </c>
      <c r="K47" s="9">
        <v>18.060000000000002</v>
      </c>
    </row>
    <row r="48" spans="5:11" x14ac:dyDescent="0.25">
      <c r="E48" s="5">
        <v>44814</v>
      </c>
      <c r="F48" s="6" t="s">
        <v>10</v>
      </c>
      <c r="G48" s="6" t="s">
        <v>14</v>
      </c>
      <c r="H48" s="3" t="s">
        <v>9</v>
      </c>
      <c r="I48" s="7">
        <v>7</v>
      </c>
      <c r="J48" s="8">
        <v>1.29</v>
      </c>
      <c r="K48" s="9">
        <v>9.0300000000000011</v>
      </c>
    </row>
  </sheetData>
  <conditionalFormatting sqref="K6:K48">
    <cfRule type="colorScale" priority="2">
      <colorScale>
        <cfvo type="min"/>
        <cfvo type="percentile" val="50"/>
        <cfvo type="max"/>
        <color rgb="FFF8696B"/>
        <color rgb="FFFFEB84"/>
        <color rgb="FF63BE7B"/>
      </colorScale>
    </cfRule>
  </conditionalFormatting>
  <conditionalFormatting sqref="I6:I48">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F437A-6DE4-4F11-AFC7-E587AD84C728}">
  <dimension ref="E2:P9"/>
  <sheetViews>
    <sheetView showGridLines="0" workbookViewId="0">
      <selection activeCell="F6" sqref="F6"/>
    </sheetView>
  </sheetViews>
  <sheetFormatPr defaultRowHeight="15" x14ac:dyDescent="0.25"/>
  <cols>
    <col min="5" max="5" width="9.28515625" customWidth="1"/>
    <col min="6" max="6" width="10.85546875" bestFit="1" customWidth="1"/>
    <col min="10" max="10" width="11" customWidth="1"/>
  </cols>
  <sheetData>
    <row r="2" spans="5:16" ht="28.5" x14ac:dyDescent="0.45">
      <c r="E2" s="18" t="s">
        <v>57</v>
      </c>
      <c r="F2" s="18"/>
      <c r="G2" s="18"/>
      <c r="H2" s="19"/>
      <c r="I2" s="46"/>
      <c r="J2" s="46"/>
    </row>
    <row r="5" spans="5:16" x14ac:dyDescent="0.25">
      <c r="E5" s="22" t="s">
        <v>1</v>
      </c>
      <c r="F5" s="23" t="s">
        <v>6</v>
      </c>
      <c r="G5" s="21"/>
      <c r="H5" s="25" t="s">
        <v>4</v>
      </c>
      <c r="N5" t="s">
        <v>1</v>
      </c>
      <c r="O5" t="s">
        <v>6</v>
      </c>
      <c r="P5" t="s">
        <v>4</v>
      </c>
    </row>
    <row r="6" spans="5:16" x14ac:dyDescent="0.25">
      <c r="E6" s="24" t="s">
        <v>10</v>
      </c>
      <c r="F6" s="27">
        <f>SUMIFS(Table1[Total],Table1[Region],E6)</f>
        <v>11139.07</v>
      </c>
      <c r="G6" s="28">
        <f>F6</f>
        <v>11139.07</v>
      </c>
      <c r="H6" s="26">
        <f>SUMIFS(Table1[Units],Table1[Region],E6)</f>
        <v>1199</v>
      </c>
      <c r="N6" t="s">
        <v>7</v>
      </c>
      <c r="O6">
        <f>SUMIFS(Table1[Total],Table1[Region],N6)</f>
        <v>6002.09</v>
      </c>
      <c r="P6">
        <f>SUMIFS(Table1[Units],Table1[Region],N6)</f>
        <v>691</v>
      </c>
    </row>
    <row r="7" spans="5:16" x14ac:dyDescent="0.25">
      <c r="E7" s="24" t="s">
        <v>7</v>
      </c>
      <c r="F7" s="27">
        <f>SUMIFS(Table1[Total],Table1[Region],E7)</f>
        <v>6002.09</v>
      </c>
      <c r="G7">
        <f t="shared" ref="G7:G8" si="0">F7</f>
        <v>6002.09</v>
      </c>
      <c r="H7" s="26">
        <f>SUMIFS(Table1[Units],Table1[Region],E7)</f>
        <v>691</v>
      </c>
      <c r="N7" t="s">
        <v>16</v>
      </c>
      <c r="O7">
        <f>SUMIFS(Table1[Total],Table1[Region],N7)</f>
        <v>2486.7199999999998</v>
      </c>
      <c r="P7">
        <f>SUMIFS(Table1[Units],Table1[Region],N7)</f>
        <v>231</v>
      </c>
    </row>
    <row r="8" spans="5:16" x14ac:dyDescent="0.25">
      <c r="E8" s="24" t="s">
        <v>16</v>
      </c>
      <c r="F8" s="27">
        <f>SUMIFS(Table1[Total],Table1[Region],E8)</f>
        <v>2486.7199999999998</v>
      </c>
      <c r="G8">
        <f t="shared" si="0"/>
        <v>2486.7199999999998</v>
      </c>
      <c r="H8" s="26">
        <f>SUMIFS(Table1[Units],Table1[Region],E8)</f>
        <v>231</v>
      </c>
      <c r="N8" t="s">
        <v>10</v>
      </c>
      <c r="O8">
        <f>SUMIFS(Table1[Total],Table1[Region],N8)</f>
        <v>11139.07</v>
      </c>
      <c r="P8">
        <f>SUMIFS(Table1[Units],Table1[Region],N8)</f>
        <v>1199</v>
      </c>
    </row>
    <row r="9" spans="5:16" x14ac:dyDescent="0.25">
      <c r="L9" t="s">
        <v>47</v>
      </c>
    </row>
  </sheetData>
  <conditionalFormatting sqref="G6:G8">
    <cfRule type="dataBar" priority="1">
      <dataBar showValue="0">
        <cfvo type="min"/>
        <cfvo type="max"/>
        <color rgb="FF638EC6"/>
      </dataBar>
      <extLst>
        <ext xmlns:x14="http://schemas.microsoft.com/office/spreadsheetml/2009/9/main" uri="{B025F937-C7B1-47D3-B67F-A62EFF666E3E}">
          <x14:id>{7FB842CE-93EB-4853-9414-9714818992CA}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FB842CE-93EB-4853-9414-9714818992CA}">
            <x14:dataBar minLength="0" maxLength="100" gradient="0">
              <x14:cfvo type="autoMin"/>
              <x14:cfvo type="autoMax"/>
              <x14:negativeFillColor rgb="FFFF0000"/>
              <x14:axisColor rgb="FF000000"/>
            </x14:dataBar>
          </x14:cfRule>
          <xm:sqref>G6:G8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65033-BBDA-467F-8199-BE45EE3E111B}">
  <dimension ref="C2:P20"/>
  <sheetViews>
    <sheetView topLeftCell="B1" workbookViewId="0">
      <selection activeCell="D3" sqref="D3"/>
    </sheetView>
  </sheetViews>
  <sheetFormatPr defaultRowHeight="15" x14ac:dyDescent="0.25"/>
  <cols>
    <col min="5" max="5" width="13.140625" bestFit="1" customWidth="1"/>
    <col min="6" max="6" width="12.28515625" bestFit="1" customWidth="1"/>
    <col min="7" max="7" width="8" bestFit="1" customWidth="1"/>
    <col min="8" max="8" width="12" bestFit="1" customWidth="1"/>
    <col min="9" max="9" width="8" bestFit="1" customWidth="1"/>
    <col min="10" max="10" width="13.28515625" bestFit="1" customWidth="1"/>
    <col min="11" max="13" width="7" bestFit="1" customWidth="1"/>
    <col min="14" max="40" width="8" bestFit="1" customWidth="1"/>
    <col min="41" max="46" width="9.5703125" bestFit="1" customWidth="1"/>
    <col min="47" max="47" width="12.7109375" bestFit="1" customWidth="1"/>
  </cols>
  <sheetData>
    <row r="2" spans="3:16" ht="28.5" x14ac:dyDescent="0.45">
      <c r="E2" s="29" t="s">
        <v>58</v>
      </c>
      <c r="F2" s="29"/>
      <c r="G2" s="29"/>
      <c r="H2" s="30"/>
      <c r="I2" s="30"/>
      <c r="J2" s="30"/>
    </row>
    <row r="3" spans="3:16" x14ac:dyDescent="0.25">
      <c r="E3" s="31" t="s">
        <v>1</v>
      </c>
      <c r="F3" t="s">
        <v>10</v>
      </c>
    </row>
    <row r="5" spans="3:16" x14ac:dyDescent="0.25">
      <c r="E5" s="31" t="s">
        <v>41</v>
      </c>
      <c r="F5" t="s">
        <v>42</v>
      </c>
      <c r="G5" t="s">
        <v>47</v>
      </c>
      <c r="H5" t="s">
        <v>44</v>
      </c>
    </row>
    <row r="6" spans="3:16" x14ac:dyDescent="0.25">
      <c r="E6" s="32" t="s">
        <v>12</v>
      </c>
      <c r="F6" s="33">
        <v>999.49999999999989</v>
      </c>
      <c r="G6" s="33">
        <v>999.49999999999989</v>
      </c>
      <c r="H6" s="33">
        <v>50</v>
      </c>
    </row>
    <row r="7" spans="3:16" x14ac:dyDescent="0.25">
      <c r="E7" s="32" t="s">
        <v>24</v>
      </c>
      <c r="F7" s="33">
        <v>625</v>
      </c>
      <c r="G7" s="33">
        <v>625</v>
      </c>
      <c r="H7" s="33">
        <v>5</v>
      </c>
    </row>
    <row r="8" spans="3:16" x14ac:dyDescent="0.25">
      <c r="E8" s="32" t="s">
        <v>25</v>
      </c>
      <c r="F8" s="33">
        <v>1484.94</v>
      </c>
      <c r="G8" s="33">
        <v>1484.94</v>
      </c>
      <c r="H8" s="33">
        <v>138</v>
      </c>
    </row>
    <row r="9" spans="3:16" x14ac:dyDescent="0.25">
      <c r="E9" s="32" t="s">
        <v>43</v>
      </c>
      <c r="F9" s="33">
        <v>3109.44</v>
      </c>
      <c r="G9" s="33">
        <v>3109.44</v>
      </c>
      <c r="H9" s="33">
        <v>193</v>
      </c>
    </row>
    <row r="13" spans="3:16" x14ac:dyDescent="0.25">
      <c r="E13" s="31" t="s">
        <v>1</v>
      </c>
      <c r="F13" t="s">
        <v>16</v>
      </c>
    </row>
    <row r="15" spans="3:16" x14ac:dyDescent="0.25">
      <c r="E15" s="31" t="s">
        <v>41</v>
      </c>
      <c r="F15" t="s">
        <v>44</v>
      </c>
      <c r="G15" t="s">
        <v>47</v>
      </c>
      <c r="H15" t="s">
        <v>42</v>
      </c>
    </row>
    <row r="16" spans="3:16" x14ac:dyDescent="0.25">
      <c r="C16" s="34"/>
      <c r="D16" s="34"/>
      <c r="E16" s="32" t="s">
        <v>12</v>
      </c>
      <c r="F16" s="33">
        <v>64</v>
      </c>
      <c r="G16" s="33">
        <v>1279.3599999999999</v>
      </c>
      <c r="H16" s="35">
        <v>1279.3599999999999</v>
      </c>
      <c r="K16" s="45" t="s">
        <v>56</v>
      </c>
      <c r="L16" s="45"/>
      <c r="M16" s="45"/>
      <c r="N16" s="45"/>
      <c r="O16" s="45"/>
      <c r="P16" s="45"/>
    </row>
    <row r="17" spans="3:11" x14ac:dyDescent="0.25">
      <c r="C17" s="34"/>
      <c r="E17" s="32" t="s">
        <v>24</v>
      </c>
      <c r="F17" s="33">
        <v>3</v>
      </c>
      <c r="G17" s="33">
        <v>825</v>
      </c>
      <c r="H17" s="33">
        <v>825</v>
      </c>
      <c r="K17" t="s">
        <v>48</v>
      </c>
    </row>
    <row r="18" spans="3:11" x14ac:dyDescent="0.25">
      <c r="E18" s="32" t="s">
        <v>15</v>
      </c>
      <c r="F18" s="33">
        <v>76</v>
      </c>
      <c r="G18" s="33">
        <v>151.24</v>
      </c>
      <c r="H18" s="35">
        <v>151.24</v>
      </c>
      <c r="K18" t="s">
        <v>49</v>
      </c>
    </row>
    <row r="19" spans="3:11" x14ac:dyDescent="0.25">
      <c r="E19" s="32" t="s">
        <v>9</v>
      </c>
      <c r="F19" s="33">
        <v>88</v>
      </c>
      <c r="G19" s="33">
        <v>231.12</v>
      </c>
      <c r="H19" s="35">
        <v>231.12</v>
      </c>
      <c r="K19" t="s">
        <v>50</v>
      </c>
    </row>
    <row r="20" spans="3:11" x14ac:dyDescent="0.25">
      <c r="E20" s="32" t="s">
        <v>43</v>
      </c>
      <c r="F20" s="33">
        <v>231</v>
      </c>
      <c r="G20" s="33">
        <v>2486.7199999999993</v>
      </c>
      <c r="H20" s="33">
        <v>2486.7199999999993</v>
      </c>
    </row>
  </sheetData>
  <mergeCells count="1">
    <mergeCell ref="K16:P16"/>
  </mergeCells>
  <conditionalFormatting pivot="1" sqref="G6:G8">
    <cfRule type="dataBar" priority="4">
      <dataBar showValue="0">
        <cfvo type="min"/>
        <cfvo type="max"/>
        <color rgb="FFFFB628"/>
      </dataBar>
      <extLst>
        <ext xmlns:x14="http://schemas.microsoft.com/office/spreadsheetml/2009/9/main" uri="{B025F937-C7B1-47D3-B67F-A62EFF666E3E}">
          <x14:id>{B9C3C5A2-A529-4DAF-B096-C7C7706F3464}</x14:id>
        </ext>
      </extLst>
    </cfRule>
  </conditionalFormatting>
  <conditionalFormatting pivot="1" sqref="G16:G19">
    <cfRule type="dataBar" priority="1">
      <dataBar showValue="0">
        <cfvo type="min"/>
        <cfvo type="max"/>
        <color rgb="FF63C384"/>
      </dataBar>
      <extLst>
        <ext xmlns:x14="http://schemas.microsoft.com/office/spreadsheetml/2009/9/main" uri="{B025F937-C7B1-47D3-B67F-A62EFF666E3E}">
          <x14:id>{ED211039-FF98-4204-88D8-3085CF52963C}</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B9C3C5A2-A529-4DAF-B096-C7C7706F3464}">
            <x14:dataBar minLength="0" maxLength="100" gradient="0">
              <x14:cfvo type="autoMin"/>
              <x14:cfvo type="autoMax"/>
              <x14:negativeFillColor rgb="FFFF0000"/>
              <x14:axisColor rgb="FF000000"/>
            </x14:dataBar>
          </x14:cfRule>
          <xm:sqref>G6:G8</xm:sqref>
        </x14:conditionalFormatting>
        <x14:conditionalFormatting xmlns:xm="http://schemas.microsoft.com/office/excel/2006/main" pivot="1">
          <x14:cfRule type="dataBar" id="{ED211039-FF98-4204-88D8-3085CF52963C}">
            <x14:dataBar minLength="0" maxLength="100" gradient="0">
              <x14:cfvo type="autoMin"/>
              <x14:cfvo type="autoMax"/>
              <x14:negativeFillColor rgb="FFFF0000"/>
              <x14:axisColor rgb="FF000000"/>
            </x14:dataBar>
          </x14:cfRule>
          <xm:sqref>G16:G19</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FEA14-94FA-4016-A958-F877587CB77B}">
  <dimension ref="E2:I13"/>
  <sheetViews>
    <sheetView workbookViewId="0">
      <selection activeCell="G7" sqref="G7"/>
    </sheetView>
  </sheetViews>
  <sheetFormatPr defaultRowHeight="15" x14ac:dyDescent="0.25"/>
  <cols>
    <col min="5" max="5" width="13.140625" bestFit="1" customWidth="1"/>
    <col min="6" max="6" width="15.85546875" bestFit="1" customWidth="1"/>
  </cols>
  <sheetData>
    <row r="2" spans="5:9" ht="31.5" x14ac:dyDescent="0.5">
      <c r="E2" s="36" t="s">
        <v>51</v>
      </c>
      <c r="F2" s="36"/>
      <c r="G2" s="36"/>
      <c r="H2" s="37"/>
      <c r="I2" s="37"/>
    </row>
    <row r="7" spans="5:9" x14ac:dyDescent="0.25">
      <c r="E7" s="31" t="s">
        <v>41</v>
      </c>
      <c r="F7" t="s">
        <v>62</v>
      </c>
    </row>
    <row r="8" spans="5:9" x14ac:dyDescent="0.25">
      <c r="E8" s="32" t="s">
        <v>12</v>
      </c>
      <c r="F8" s="35">
        <v>172.85999999999999</v>
      </c>
    </row>
    <row r="9" spans="5:9" x14ac:dyDescent="0.25">
      <c r="E9" s="32" t="s">
        <v>24</v>
      </c>
      <c r="F9" s="35">
        <v>525</v>
      </c>
    </row>
    <row r="10" spans="5:9" x14ac:dyDescent="0.25">
      <c r="E10" s="32" t="s">
        <v>15</v>
      </c>
      <c r="F10" s="35">
        <v>55.95</v>
      </c>
    </row>
    <row r="11" spans="5:9" x14ac:dyDescent="0.25">
      <c r="E11" s="32" t="s">
        <v>25</v>
      </c>
      <c r="F11" s="35">
        <v>83.39</v>
      </c>
    </row>
    <row r="12" spans="5:9" x14ac:dyDescent="0.25">
      <c r="E12" s="32" t="s">
        <v>9</v>
      </c>
      <c r="F12" s="35">
        <v>36.07</v>
      </c>
    </row>
    <row r="13" spans="5:9" x14ac:dyDescent="0.25">
      <c r="E13" s="32" t="s">
        <v>43</v>
      </c>
      <c r="F13" s="35">
        <v>873.2700000000001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5FDB2-1D4D-4A77-AED5-93AA33BE5283}">
  <dimension ref="D1:M17"/>
  <sheetViews>
    <sheetView workbookViewId="0">
      <selection activeCell="E8" sqref="E8"/>
    </sheetView>
  </sheetViews>
  <sheetFormatPr defaultRowHeight="15" x14ac:dyDescent="0.25"/>
  <cols>
    <col min="6" max="6" width="14" bestFit="1" customWidth="1"/>
    <col min="7" max="7" width="14.5703125" customWidth="1"/>
    <col min="8" max="8" width="12.7109375" customWidth="1"/>
    <col min="10" max="10" width="13.140625" bestFit="1" customWidth="1"/>
    <col min="11" max="11" width="12" bestFit="1" customWidth="1"/>
  </cols>
  <sheetData>
    <row r="1" spans="4:13" ht="36" x14ac:dyDescent="0.55000000000000004">
      <c r="D1" s="40" t="s">
        <v>59</v>
      </c>
      <c r="E1" s="40"/>
      <c r="F1" s="41"/>
      <c r="G1" s="41"/>
      <c r="H1" s="21"/>
    </row>
    <row r="3" spans="4:13" ht="15.75" x14ac:dyDescent="0.25">
      <c r="F3" s="43" t="s">
        <v>53</v>
      </c>
      <c r="G3" s="43"/>
      <c r="H3" s="43"/>
      <c r="J3" s="43" t="s">
        <v>54</v>
      </c>
      <c r="K3" s="43"/>
      <c r="L3" s="43"/>
      <c r="M3" s="43"/>
    </row>
    <row r="5" spans="4:13" x14ac:dyDescent="0.25">
      <c r="F5" s="31" t="s">
        <v>41</v>
      </c>
      <c r="G5" t="s">
        <v>42</v>
      </c>
      <c r="J5" s="31" t="s">
        <v>41</v>
      </c>
      <c r="K5" t="s">
        <v>42</v>
      </c>
    </row>
    <row r="6" spans="4:13" x14ac:dyDescent="0.25">
      <c r="F6" s="32" t="s">
        <v>10</v>
      </c>
      <c r="G6" s="33"/>
      <c r="J6" s="32" t="s">
        <v>10</v>
      </c>
      <c r="K6" s="33"/>
    </row>
    <row r="7" spans="4:13" x14ac:dyDescent="0.25">
      <c r="F7" s="42" t="s">
        <v>14</v>
      </c>
      <c r="G7" s="33">
        <v>1749.8700000000001</v>
      </c>
      <c r="J7" s="42" t="s">
        <v>11</v>
      </c>
      <c r="K7" s="33">
        <v>3109.44</v>
      </c>
    </row>
    <row r="8" spans="4:13" x14ac:dyDescent="0.25">
      <c r="F8" s="42" t="s">
        <v>13</v>
      </c>
      <c r="G8" s="33">
        <v>2812.19</v>
      </c>
      <c r="J8" s="32" t="s">
        <v>7</v>
      </c>
      <c r="K8" s="33"/>
    </row>
    <row r="9" spans="4:13" x14ac:dyDescent="0.25">
      <c r="F9" s="42" t="s">
        <v>11</v>
      </c>
      <c r="G9" s="33">
        <v>3109.44</v>
      </c>
      <c r="J9" s="42" t="s">
        <v>22</v>
      </c>
      <c r="K9" s="33">
        <v>3102.2999999999997</v>
      </c>
    </row>
    <row r="10" spans="4:13" x14ac:dyDescent="0.25">
      <c r="F10" s="32" t="s">
        <v>7</v>
      </c>
      <c r="G10" s="33"/>
      <c r="J10" s="32" t="s">
        <v>16</v>
      </c>
      <c r="K10" s="33"/>
    </row>
    <row r="11" spans="4:13" x14ac:dyDescent="0.25">
      <c r="F11" s="42" t="s">
        <v>21</v>
      </c>
      <c r="G11" s="33">
        <v>536.75</v>
      </c>
      <c r="J11" s="42" t="s">
        <v>17</v>
      </c>
      <c r="K11" s="33">
        <v>1283.6099999999999</v>
      </c>
    </row>
    <row r="12" spans="4:13" x14ac:dyDescent="0.25">
      <c r="F12" s="42" t="s">
        <v>8</v>
      </c>
      <c r="G12" s="33">
        <v>2363.04</v>
      </c>
      <c r="J12" s="32" t="s">
        <v>43</v>
      </c>
      <c r="K12" s="33">
        <v>7495.35</v>
      </c>
    </row>
    <row r="13" spans="4:13" x14ac:dyDescent="0.25">
      <c r="F13" s="42" t="s">
        <v>22</v>
      </c>
      <c r="G13" s="33">
        <v>3102.2999999999997</v>
      </c>
    </row>
    <row r="14" spans="4:13" x14ac:dyDescent="0.25">
      <c r="F14" s="32" t="s">
        <v>16</v>
      </c>
      <c r="G14" s="33"/>
    </row>
    <row r="15" spans="4:13" x14ac:dyDescent="0.25">
      <c r="F15" s="42" t="s">
        <v>17</v>
      </c>
      <c r="G15" s="33">
        <v>1283.6099999999999</v>
      </c>
    </row>
    <row r="16" spans="4:13" x14ac:dyDescent="0.25">
      <c r="F16" s="42" t="s">
        <v>19</v>
      </c>
      <c r="G16" s="33">
        <v>1203.1099999999999</v>
      </c>
    </row>
    <row r="17" spans="6:7" x14ac:dyDescent="0.25">
      <c r="F17" s="32" t="s">
        <v>43</v>
      </c>
      <c r="G17" s="33">
        <v>16160.310000000001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8427D-441F-43A9-AE08-2EF1CE7CE73F}">
  <dimension ref="E2:S49"/>
  <sheetViews>
    <sheetView workbookViewId="0">
      <selection activeCell="B13" sqref="B13"/>
    </sheetView>
  </sheetViews>
  <sheetFormatPr defaultRowHeight="15" x14ac:dyDescent="0.25"/>
  <cols>
    <col min="19" max="19" width="10.140625" customWidth="1"/>
  </cols>
  <sheetData>
    <row r="2" spans="5:19" ht="28.5" x14ac:dyDescent="0.45">
      <c r="E2" s="38" t="s">
        <v>52</v>
      </c>
      <c r="F2" s="38"/>
      <c r="G2" s="38"/>
      <c r="H2" s="38"/>
      <c r="I2" s="39"/>
      <c r="J2" s="39"/>
      <c r="K2" s="39"/>
      <c r="L2" s="39"/>
    </row>
    <row r="6" spans="5:19" x14ac:dyDescent="0.25">
      <c r="M6" s="1" t="s">
        <v>0</v>
      </c>
      <c r="N6" s="2" t="s">
        <v>1</v>
      </c>
      <c r="O6" s="2" t="s">
        <v>2</v>
      </c>
      <c r="P6" s="3" t="s">
        <v>3</v>
      </c>
      <c r="Q6" s="4" t="s">
        <v>4</v>
      </c>
      <c r="R6" s="3" t="s">
        <v>5</v>
      </c>
      <c r="S6" s="3" t="s">
        <v>6</v>
      </c>
    </row>
    <row r="7" spans="5:19" x14ac:dyDescent="0.25">
      <c r="M7" s="5">
        <v>44304</v>
      </c>
      <c r="N7" s="6" t="s">
        <v>10</v>
      </c>
      <c r="O7" s="6" t="s">
        <v>18</v>
      </c>
      <c r="P7" s="3" t="s">
        <v>9</v>
      </c>
      <c r="Q7" s="7">
        <v>75</v>
      </c>
      <c r="R7" s="8">
        <v>1.99</v>
      </c>
      <c r="S7" s="9">
        <v>149.25</v>
      </c>
    </row>
    <row r="8" spans="5:19" x14ac:dyDescent="0.25">
      <c r="M8" s="5">
        <v>44661</v>
      </c>
      <c r="N8" s="6" t="s">
        <v>10</v>
      </c>
      <c r="O8" s="6" t="s">
        <v>18</v>
      </c>
      <c r="P8" s="3" t="s">
        <v>9</v>
      </c>
      <c r="Q8" s="7">
        <v>66</v>
      </c>
      <c r="R8" s="8">
        <v>1.99</v>
      </c>
      <c r="S8" s="9">
        <v>131.34</v>
      </c>
    </row>
    <row r="9" spans="5:19" x14ac:dyDescent="0.25">
      <c r="M9" s="5">
        <v>44865</v>
      </c>
      <c r="N9" s="6" t="s">
        <v>10</v>
      </c>
      <c r="O9" s="6" t="s">
        <v>18</v>
      </c>
      <c r="P9" s="3" t="s">
        <v>9</v>
      </c>
      <c r="Q9" s="7">
        <v>14</v>
      </c>
      <c r="R9" s="8">
        <v>1.29</v>
      </c>
      <c r="S9" s="9">
        <v>18.060000000000002</v>
      </c>
    </row>
    <row r="10" spans="5:19" x14ac:dyDescent="0.25">
      <c r="M10" s="5">
        <v>44916</v>
      </c>
      <c r="N10" s="6" t="s">
        <v>10</v>
      </c>
      <c r="O10" s="6" t="s">
        <v>18</v>
      </c>
      <c r="P10" s="3" t="s">
        <v>12</v>
      </c>
      <c r="Q10" s="7">
        <v>28</v>
      </c>
      <c r="R10" s="8">
        <v>4.99</v>
      </c>
      <c r="S10" s="9">
        <v>139.72</v>
      </c>
    </row>
    <row r="11" spans="5:19" x14ac:dyDescent="0.25">
      <c r="M11" s="5">
        <v>44253</v>
      </c>
      <c r="N11" s="6" t="s">
        <v>10</v>
      </c>
      <c r="O11" s="6" t="s">
        <v>14</v>
      </c>
      <c r="P11" s="3" t="s">
        <v>15</v>
      </c>
      <c r="Q11" s="7">
        <v>27</v>
      </c>
      <c r="R11" s="8">
        <v>19.989999999999998</v>
      </c>
      <c r="S11" s="9">
        <v>539.7299999999999</v>
      </c>
    </row>
    <row r="12" spans="5:19" x14ac:dyDescent="0.25">
      <c r="M12" s="5">
        <v>44576</v>
      </c>
      <c r="N12" s="6" t="s">
        <v>10</v>
      </c>
      <c r="O12" s="6" t="s">
        <v>14</v>
      </c>
      <c r="P12" s="3" t="s">
        <v>12</v>
      </c>
      <c r="Q12" s="7">
        <v>46</v>
      </c>
      <c r="R12" s="8">
        <v>8.99</v>
      </c>
      <c r="S12" s="9">
        <v>413.54</v>
      </c>
    </row>
    <row r="13" spans="5:19" x14ac:dyDescent="0.25">
      <c r="M13" s="5">
        <v>44695</v>
      </c>
      <c r="N13" s="6" t="s">
        <v>10</v>
      </c>
      <c r="O13" s="6" t="s">
        <v>14</v>
      </c>
      <c r="P13" s="3" t="s">
        <v>9</v>
      </c>
      <c r="Q13" s="7">
        <v>53</v>
      </c>
      <c r="R13" s="8">
        <v>1.29</v>
      </c>
      <c r="S13" s="9">
        <v>68.37</v>
      </c>
    </row>
    <row r="14" spans="5:19" x14ac:dyDescent="0.25">
      <c r="M14" s="5">
        <v>44712</v>
      </c>
      <c r="N14" s="6" t="s">
        <v>10</v>
      </c>
      <c r="O14" s="6" t="s">
        <v>14</v>
      </c>
      <c r="P14" s="3" t="s">
        <v>12</v>
      </c>
      <c r="Q14" s="7">
        <v>80</v>
      </c>
      <c r="R14" s="8">
        <v>8.99</v>
      </c>
      <c r="S14" s="9">
        <v>719.2</v>
      </c>
    </row>
    <row r="15" spans="5:19" x14ac:dyDescent="0.25">
      <c r="M15" s="5">
        <v>44814</v>
      </c>
      <c r="N15" s="6" t="s">
        <v>10</v>
      </c>
      <c r="O15" s="6" t="s">
        <v>14</v>
      </c>
      <c r="P15" s="3" t="s">
        <v>9</v>
      </c>
      <c r="Q15" s="7">
        <v>7</v>
      </c>
      <c r="R15" s="8">
        <v>1.29</v>
      </c>
      <c r="S15" s="9">
        <v>9.0300000000000011</v>
      </c>
    </row>
    <row r="16" spans="5:19" x14ac:dyDescent="0.25">
      <c r="M16" s="5">
        <v>44389</v>
      </c>
      <c r="N16" s="6" t="s">
        <v>7</v>
      </c>
      <c r="O16" s="6" t="s">
        <v>21</v>
      </c>
      <c r="P16" s="3" t="s">
        <v>12</v>
      </c>
      <c r="Q16" s="7">
        <v>29</v>
      </c>
      <c r="R16" s="8">
        <v>1.99</v>
      </c>
      <c r="S16" s="9">
        <v>57.71</v>
      </c>
    </row>
    <row r="17" spans="13:19" x14ac:dyDescent="0.25">
      <c r="M17" s="5">
        <v>44678</v>
      </c>
      <c r="N17" s="6" t="s">
        <v>7</v>
      </c>
      <c r="O17" s="6" t="s">
        <v>21</v>
      </c>
      <c r="P17" s="3" t="s">
        <v>15</v>
      </c>
      <c r="Q17" s="7">
        <v>96</v>
      </c>
      <c r="R17" s="8">
        <v>4.99</v>
      </c>
      <c r="S17" s="9">
        <v>479.04</v>
      </c>
    </row>
    <row r="18" spans="13:19" x14ac:dyDescent="0.25">
      <c r="M18" s="5">
        <v>44236</v>
      </c>
      <c r="N18" s="6" t="s">
        <v>10</v>
      </c>
      <c r="O18" s="6" t="s">
        <v>13</v>
      </c>
      <c r="P18" s="3" t="s">
        <v>9</v>
      </c>
      <c r="Q18" s="7">
        <v>36</v>
      </c>
      <c r="R18" s="8">
        <v>4.99</v>
      </c>
      <c r="S18" s="9">
        <v>179.64000000000001</v>
      </c>
    </row>
    <row r="19" spans="13:19" x14ac:dyDescent="0.25">
      <c r="M19" s="5">
        <v>44321</v>
      </c>
      <c r="N19" s="6" t="s">
        <v>10</v>
      </c>
      <c r="O19" s="6" t="s">
        <v>13</v>
      </c>
      <c r="P19" s="3" t="s">
        <v>9</v>
      </c>
      <c r="Q19" s="7">
        <v>90</v>
      </c>
      <c r="R19" s="8">
        <v>4.99</v>
      </c>
      <c r="S19" s="9">
        <v>449.1</v>
      </c>
    </row>
    <row r="20" spans="13:19" x14ac:dyDescent="0.25">
      <c r="M20" s="5">
        <v>44644</v>
      </c>
      <c r="N20" s="6" t="s">
        <v>10</v>
      </c>
      <c r="O20" s="6" t="s">
        <v>13</v>
      </c>
      <c r="P20" s="3" t="s">
        <v>25</v>
      </c>
      <c r="Q20" s="7">
        <v>50</v>
      </c>
      <c r="R20" s="8">
        <v>4.99</v>
      </c>
      <c r="S20" s="9">
        <v>249.5</v>
      </c>
    </row>
    <row r="21" spans="13:19" x14ac:dyDescent="0.25">
      <c r="M21" s="5">
        <v>44882</v>
      </c>
      <c r="N21" s="6" t="s">
        <v>10</v>
      </c>
      <c r="O21" s="6" t="s">
        <v>13</v>
      </c>
      <c r="P21" s="3" t="s">
        <v>12</v>
      </c>
      <c r="Q21" s="7">
        <v>11</v>
      </c>
      <c r="R21" s="8">
        <v>4.99</v>
      </c>
      <c r="S21" s="9">
        <v>54.89</v>
      </c>
    </row>
    <row r="22" spans="13:19" x14ac:dyDescent="0.25">
      <c r="M22" s="5">
        <v>44899</v>
      </c>
      <c r="N22" s="6" t="s">
        <v>10</v>
      </c>
      <c r="O22" s="6" t="s">
        <v>13</v>
      </c>
      <c r="P22" s="3" t="s">
        <v>12</v>
      </c>
      <c r="Q22" s="7">
        <v>94</v>
      </c>
      <c r="R22" s="8">
        <v>19.989999999999998</v>
      </c>
      <c r="S22" s="9">
        <v>1879.06</v>
      </c>
    </row>
    <row r="23" spans="13:19" x14ac:dyDescent="0.25">
      <c r="M23" s="5">
        <v>44202</v>
      </c>
      <c r="N23" s="6" t="s">
        <v>7</v>
      </c>
      <c r="O23" s="6" t="s">
        <v>8</v>
      </c>
      <c r="P23" s="3" t="s">
        <v>9</v>
      </c>
      <c r="Q23" s="7">
        <v>95</v>
      </c>
      <c r="R23" s="8">
        <v>1.99</v>
      </c>
      <c r="S23" s="9">
        <v>189.05</v>
      </c>
    </row>
    <row r="24" spans="13:19" x14ac:dyDescent="0.25">
      <c r="M24" s="5">
        <v>44287</v>
      </c>
      <c r="N24" s="6" t="s">
        <v>7</v>
      </c>
      <c r="O24" s="6" t="s">
        <v>8</v>
      </c>
      <c r="P24" s="3" t="s">
        <v>12</v>
      </c>
      <c r="Q24" s="7">
        <v>60</v>
      </c>
      <c r="R24" s="8">
        <v>4.99</v>
      </c>
      <c r="S24" s="9">
        <v>299.40000000000003</v>
      </c>
    </row>
    <row r="25" spans="13:19" x14ac:dyDescent="0.25">
      <c r="M25" s="5">
        <v>44355</v>
      </c>
      <c r="N25" s="6" t="s">
        <v>7</v>
      </c>
      <c r="O25" s="6" t="s">
        <v>8</v>
      </c>
      <c r="P25" s="3" t="s">
        <v>12</v>
      </c>
      <c r="Q25" s="7">
        <v>60</v>
      </c>
      <c r="R25" s="8">
        <v>8.99</v>
      </c>
      <c r="S25" s="9">
        <v>539.4</v>
      </c>
    </row>
    <row r="26" spans="13:19" x14ac:dyDescent="0.25">
      <c r="M26" s="5">
        <v>44423</v>
      </c>
      <c r="N26" s="6" t="s">
        <v>7</v>
      </c>
      <c r="O26" s="6" t="s">
        <v>8</v>
      </c>
      <c r="P26" s="3" t="s">
        <v>9</v>
      </c>
      <c r="Q26" s="7">
        <v>35</v>
      </c>
      <c r="R26" s="8">
        <v>4.99</v>
      </c>
      <c r="S26" s="9">
        <v>174.65</v>
      </c>
    </row>
    <row r="27" spans="13:19" x14ac:dyDescent="0.25">
      <c r="M27" s="5">
        <v>44457</v>
      </c>
      <c r="N27" s="6" t="s">
        <v>7</v>
      </c>
      <c r="O27" s="6" t="s">
        <v>8</v>
      </c>
      <c r="P27" s="3" t="s">
        <v>25</v>
      </c>
      <c r="Q27" s="7">
        <v>16</v>
      </c>
      <c r="R27" s="8">
        <v>15.99</v>
      </c>
      <c r="S27" s="9">
        <v>255.84</v>
      </c>
    </row>
    <row r="28" spans="13:19" x14ac:dyDescent="0.25">
      <c r="M28" s="5">
        <v>44491</v>
      </c>
      <c r="N28" s="6" t="s">
        <v>7</v>
      </c>
      <c r="O28" s="6" t="s">
        <v>8</v>
      </c>
      <c r="P28" s="3" t="s">
        <v>15</v>
      </c>
      <c r="Q28" s="7">
        <v>64</v>
      </c>
      <c r="R28" s="8">
        <v>8.99</v>
      </c>
      <c r="S28" s="9">
        <v>575.36</v>
      </c>
    </row>
    <row r="29" spans="13:19" x14ac:dyDescent="0.25">
      <c r="M29" s="5">
        <v>44610</v>
      </c>
      <c r="N29" s="6" t="s">
        <v>7</v>
      </c>
      <c r="O29" s="6" t="s">
        <v>8</v>
      </c>
      <c r="P29" s="3" t="s">
        <v>12</v>
      </c>
      <c r="Q29" s="7">
        <v>4</v>
      </c>
      <c r="R29" s="8">
        <v>4.99</v>
      </c>
      <c r="S29" s="9">
        <v>19.96</v>
      </c>
    </row>
    <row r="30" spans="13:19" x14ac:dyDescent="0.25">
      <c r="M30" s="5">
        <v>44746</v>
      </c>
      <c r="N30" s="6" t="s">
        <v>7</v>
      </c>
      <c r="O30" s="6" t="s">
        <v>8</v>
      </c>
      <c r="P30" s="3" t="s">
        <v>25</v>
      </c>
      <c r="Q30" s="7">
        <v>62</v>
      </c>
      <c r="R30" s="8">
        <v>4.99</v>
      </c>
      <c r="S30" s="9">
        <v>309.38</v>
      </c>
    </row>
    <row r="31" spans="13:19" x14ac:dyDescent="0.25">
      <c r="M31" s="5">
        <v>44219</v>
      </c>
      <c r="N31" s="6" t="s">
        <v>10</v>
      </c>
      <c r="O31" s="6" t="s">
        <v>11</v>
      </c>
      <c r="P31" s="3" t="s">
        <v>12</v>
      </c>
      <c r="Q31" s="7">
        <v>50</v>
      </c>
      <c r="R31" s="8">
        <v>19.989999999999998</v>
      </c>
      <c r="S31" s="9">
        <v>999.49999999999989</v>
      </c>
    </row>
    <row r="32" spans="13:19" x14ac:dyDescent="0.25">
      <c r="M32" s="5">
        <v>44525</v>
      </c>
      <c r="N32" s="6" t="s">
        <v>10</v>
      </c>
      <c r="O32" s="6" t="s">
        <v>11</v>
      </c>
      <c r="P32" s="3" t="s">
        <v>25</v>
      </c>
      <c r="Q32" s="7">
        <v>96</v>
      </c>
      <c r="R32" s="8">
        <v>4.99</v>
      </c>
      <c r="S32" s="9">
        <v>479.04</v>
      </c>
    </row>
    <row r="33" spans="13:19" x14ac:dyDescent="0.25">
      <c r="M33" s="5">
        <v>44729</v>
      </c>
      <c r="N33" s="6" t="s">
        <v>10</v>
      </c>
      <c r="O33" s="6" t="s">
        <v>11</v>
      </c>
      <c r="P33" s="3" t="s">
        <v>24</v>
      </c>
      <c r="Q33" s="7">
        <v>5</v>
      </c>
      <c r="R33" s="8">
        <v>125</v>
      </c>
      <c r="S33" s="9">
        <v>625</v>
      </c>
    </row>
    <row r="34" spans="13:19" x14ac:dyDescent="0.25">
      <c r="M34" s="5">
        <v>44780</v>
      </c>
      <c r="N34" s="6" t="s">
        <v>10</v>
      </c>
      <c r="O34" s="6" t="s">
        <v>11</v>
      </c>
      <c r="P34" s="3" t="s">
        <v>25</v>
      </c>
      <c r="Q34" s="7">
        <v>42</v>
      </c>
      <c r="R34" s="8">
        <v>23.95</v>
      </c>
      <c r="S34" s="9">
        <v>1005.9</v>
      </c>
    </row>
    <row r="35" spans="13:19" x14ac:dyDescent="0.25">
      <c r="M35" s="5">
        <v>44372</v>
      </c>
      <c r="N35" s="6" t="s">
        <v>10</v>
      </c>
      <c r="O35" s="6" t="s">
        <v>20</v>
      </c>
      <c r="P35" s="3" t="s">
        <v>9</v>
      </c>
      <c r="Q35" s="7">
        <v>90</v>
      </c>
      <c r="R35" s="8">
        <v>4.99</v>
      </c>
      <c r="S35" s="9">
        <v>449.1</v>
      </c>
    </row>
    <row r="36" spans="13:19" x14ac:dyDescent="0.25">
      <c r="M36" s="5">
        <v>44474</v>
      </c>
      <c r="N36" s="6" t="s">
        <v>10</v>
      </c>
      <c r="O36" s="6" t="s">
        <v>20</v>
      </c>
      <c r="P36" s="3" t="s">
        <v>12</v>
      </c>
      <c r="Q36" s="7">
        <v>28</v>
      </c>
      <c r="R36" s="8">
        <v>8.99</v>
      </c>
      <c r="S36" s="9">
        <v>251.72</v>
      </c>
    </row>
    <row r="37" spans="13:19" x14ac:dyDescent="0.25">
      <c r="M37" s="5">
        <v>44763</v>
      </c>
      <c r="N37" s="6" t="s">
        <v>10</v>
      </c>
      <c r="O37" s="6" t="s">
        <v>20</v>
      </c>
      <c r="P37" s="3" t="s">
        <v>25</v>
      </c>
      <c r="Q37" s="7">
        <v>55</v>
      </c>
      <c r="R37" s="8">
        <v>12.49</v>
      </c>
      <c r="S37" s="9">
        <v>686.95</v>
      </c>
    </row>
    <row r="38" spans="13:19" x14ac:dyDescent="0.25">
      <c r="M38" s="5">
        <v>44406</v>
      </c>
      <c r="N38" s="6" t="s">
        <v>7</v>
      </c>
      <c r="O38" s="6" t="s">
        <v>22</v>
      </c>
      <c r="P38" s="3" t="s">
        <v>12</v>
      </c>
      <c r="Q38" s="7">
        <v>81</v>
      </c>
      <c r="R38" s="8">
        <v>19.989999999999998</v>
      </c>
      <c r="S38" s="9">
        <v>1619.1899999999998</v>
      </c>
    </row>
    <row r="39" spans="13:19" x14ac:dyDescent="0.25">
      <c r="M39" s="5">
        <v>44508</v>
      </c>
      <c r="N39" s="6" t="s">
        <v>7</v>
      </c>
      <c r="O39" s="6" t="s">
        <v>22</v>
      </c>
      <c r="P39" s="3" t="s">
        <v>15</v>
      </c>
      <c r="Q39" s="7">
        <v>15</v>
      </c>
      <c r="R39" s="8">
        <v>19.989999999999998</v>
      </c>
      <c r="S39" s="9">
        <v>299.84999999999997</v>
      </c>
    </row>
    <row r="40" spans="13:19" x14ac:dyDescent="0.25">
      <c r="M40" s="5">
        <v>44559</v>
      </c>
      <c r="N40" s="6" t="s">
        <v>7</v>
      </c>
      <c r="O40" s="6" t="s">
        <v>22</v>
      </c>
      <c r="P40" s="3" t="s">
        <v>25</v>
      </c>
      <c r="Q40" s="7">
        <v>74</v>
      </c>
      <c r="R40" s="8">
        <v>15.99</v>
      </c>
      <c r="S40" s="9">
        <v>1183.26</v>
      </c>
    </row>
    <row r="41" spans="13:19" x14ac:dyDescent="0.25">
      <c r="M41" s="5">
        <v>44440</v>
      </c>
      <c r="N41" s="6" t="s">
        <v>10</v>
      </c>
      <c r="O41" s="6" t="s">
        <v>23</v>
      </c>
      <c r="P41" s="3" t="s">
        <v>24</v>
      </c>
      <c r="Q41" s="7">
        <v>2</v>
      </c>
      <c r="R41" s="8">
        <v>125</v>
      </c>
      <c r="S41" s="9">
        <v>250</v>
      </c>
    </row>
    <row r="42" spans="13:19" x14ac:dyDescent="0.25">
      <c r="M42" s="5">
        <v>44542</v>
      </c>
      <c r="N42" s="6" t="s">
        <v>10</v>
      </c>
      <c r="O42" s="6" t="s">
        <v>23</v>
      </c>
      <c r="P42" s="3" t="s">
        <v>9</v>
      </c>
      <c r="Q42" s="7">
        <v>67</v>
      </c>
      <c r="R42" s="8">
        <v>1.29</v>
      </c>
      <c r="S42" s="9">
        <v>86.43</v>
      </c>
    </row>
    <row r="43" spans="13:19" x14ac:dyDescent="0.25">
      <c r="M43" s="5">
        <v>44593</v>
      </c>
      <c r="N43" s="6" t="s">
        <v>10</v>
      </c>
      <c r="O43" s="6" t="s">
        <v>23</v>
      </c>
      <c r="P43" s="3" t="s">
        <v>12</v>
      </c>
      <c r="Q43" s="7">
        <v>87</v>
      </c>
      <c r="R43" s="8">
        <v>15</v>
      </c>
      <c r="S43" s="9">
        <v>1305</v>
      </c>
    </row>
    <row r="44" spans="13:19" x14ac:dyDescent="0.25">
      <c r="M44" s="5">
        <v>44270</v>
      </c>
      <c r="N44" s="6" t="s">
        <v>16</v>
      </c>
      <c r="O44" s="6" t="s">
        <v>17</v>
      </c>
      <c r="P44" s="3" t="s">
        <v>9</v>
      </c>
      <c r="Q44" s="7">
        <v>56</v>
      </c>
      <c r="R44" s="8">
        <v>2.99</v>
      </c>
      <c r="S44" s="9">
        <v>167.44</v>
      </c>
    </row>
    <row r="45" spans="13:19" x14ac:dyDescent="0.25">
      <c r="M45" s="5">
        <v>44627</v>
      </c>
      <c r="N45" s="6" t="s">
        <v>16</v>
      </c>
      <c r="O45" s="6" t="s">
        <v>17</v>
      </c>
      <c r="P45" s="3" t="s">
        <v>12</v>
      </c>
      <c r="Q45" s="7">
        <v>7</v>
      </c>
      <c r="R45" s="8">
        <v>19.989999999999998</v>
      </c>
      <c r="S45" s="9">
        <v>139.92999999999998</v>
      </c>
    </row>
    <row r="46" spans="13:19" x14ac:dyDescent="0.25">
      <c r="M46" s="5">
        <v>44797</v>
      </c>
      <c r="N46" s="6" t="s">
        <v>16</v>
      </c>
      <c r="O46" s="6" t="s">
        <v>17</v>
      </c>
      <c r="P46" s="3" t="s">
        <v>24</v>
      </c>
      <c r="Q46" s="7">
        <v>3</v>
      </c>
      <c r="R46" s="8">
        <v>275</v>
      </c>
      <c r="S46" s="9">
        <v>825</v>
      </c>
    </row>
    <row r="47" spans="13:19" x14ac:dyDescent="0.25">
      <c r="M47" s="5">
        <v>44831</v>
      </c>
      <c r="N47" s="6" t="s">
        <v>16</v>
      </c>
      <c r="O47" s="6" t="s">
        <v>17</v>
      </c>
      <c r="P47" s="3" t="s">
        <v>15</v>
      </c>
      <c r="Q47" s="7">
        <v>76</v>
      </c>
      <c r="R47" s="8">
        <v>1.99</v>
      </c>
      <c r="S47" s="9">
        <v>151.24</v>
      </c>
    </row>
    <row r="48" spans="13:19" x14ac:dyDescent="0.25">
      <c r="M48" s="5">
        <v>44338</v>
      </c>
      <c r="N48" s="6" t="s">
        <v>16</v>
      </c>
      <c r="O48" s="6" t="s">
        <v>19</v>
      </c>
      <c r="P48" s="3" t="s">
        <v>9</v>
      </c>
      <c r="Q48" s="7">
        <v>32</v>
      </c>
      <c r="R48" s="8">
        <v>1.99</v>
      </c>
      <c r="S48" s="9">
        <v>63.68</v>
      </c>
    </row>
    <row r="49" spans="13:19" x14ac:dyDescent="0.25">
      <c r="M49" s="5">
        <v>44848</v>
      </c>
      <c r="N49" s="6" t="s">
        <v>16</v>
      </c>
      <c r="O49" s="6" t="s">
        <v>19</v>
      </c>
      <c r="P49" s="3" t="s">
        <v>12</v>
      </c>
      <c r="Q49" s="7">
        <v>57</v>
      </c>
      <c r="R49" s="8">
        <v>19.989999999999998</v>
      </c>
      <c r="S49" s="9">
        <v>1139.4299999999998</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D7726-CDD2-4F64-BC6A-9F13D2727125}">
  <dimension ref="F2:L11"/>
  <sheetViews>
    <sheetView workbookViewId="0">
      <selection activeCell="D9" sqref="D9"/>
    </sheetView>
  </sheetViews>
  <sheetFormatPr defaultRowHeight="15" x14ac:dyDescent="0.25"/>
  <cols>
    <col min="6" max="6" width="13.140625" bestFit="1" customWidth="1"/>
    <col min="7" max="7" width="12" bestFit="1" customWidth="1"/>
  </cols>
  <sheetData>
    <row r="2" spans="6:12" ht="31.5" x14ac:dyDescent="0.5">
      <c r="F2" s="44" t="s">
        <v>55</v>
      </c>
      <c r="G2" s="44"/>
      <c r="H2" s="44"/>
      <c r="I2" s="19"/>
      <c r="J2" s="19"/>
      <c r="K2" s="19"/>
      <c r="L2" s="19"/>
    </row>
    <row r="5" spans="6:12" x14ac:dyDescent="0.25">
      <c r="F5" s="31" t="s">
        <v>41</v>
      </c>
      <c r="G5" t="s">
        <v>42</v>
      </c>
    </row>
    <row r="6" spans="6:12" x14ac:dyDescent="0.25">
      <c r="F6" s="32" t="s">
        <v>12</v>
      </c>
      <c r="G6" s="33">
        <v>9577.65</v>
      </c>
    </row>
    <row r="7" spans="6:12" x14ac:dyDescent="0.25">
      <c r="F7" s="32" t="s">
        <v>24</v>
      </c>
      <c r="G7" s="33">
        <v>1700</v>
      </c>
    </row>
    <row r="8" spans="6:12" x14ac:dyDescent="0.25">
      <c r="F8" s="32" t="s">
        <v>15</v>
      </c>
      <c r="G8" s="33">
        <v>2045.2199999999998</v>
      </c>
    </row>
    <row r="9" spans="6:12" x14ac:dyDescent="0.25">
      <c r="F9" s="32" t="s">
        <v>25</v>
      </c>
      <c r="G9" s="33">
        <v>4169.87</v>
      </c>
    </row>
    <row r="10" spans="6:12" x14ac:dyDescent="0.25">
      <c r="F10" s="32" t="s">
        <v>9</v>
      </c>
      <c r="G10" s="33">
        <v>2135.14</v>
      </c>
    </row>
    <row r="11" spans="6:12" x14ac:dyDescent="0.25">
      <c r="F11" s="32" t="s">
        <v>43</v>
      </c>
      <c r="G11" s="33">
        <v>19627.879999999997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11</vt:lpstr>
      <vt:lpstr>22</vt:lpstr>
      <vt:lpstr>33</vt:lpstr>
      <vt:lpstr>44</vt:lpstr>
      <vt:lpstr>55</vt:lpstr>
      <vt:lpstr>77</vt:lpstr>
      <vt:lpstr>66</vt:lpstr>
      <vt:lpstr>88</vt:lpstr>
      <vt:lpstr>99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2024-05-25T18:56:11Z</dcterms:modified>
</cp:coreProperties>
</file>