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65"/>
  </bookViews>
  <sheets>
    <sheet name="FOR KPCL" sheetId="1" r:id="rId1"/>
    <sheet name="FOR NHDL" sheetId="2" r:id="rId2"/>
  </sheets>
  <calcPr calcId="162913"/>
</workbook>
</file>

<file path=xl/calcChain.xml><?xml version="1.0" encoding="utf-8"?>
<calcChain xmlns="http://schemas.openxmlformats.org/spreadsheetml/2006/main">
  <c r="R26" i="2" l="1"/>
  <c r="Q26" i="2"/>
  <c r="P26" i="2"/>
  <c r="R25" i="2"/>
  <c r="Q25" i="2"/>
  <c r="P25" i="2"/>
  <c r="R24" i="2"/>
  <c r="Q24" i="2"/>
  <c r="P24" i="2"/>
  <c r="R23" i="2"/>
  <c r="Q23" i="2"/>
  <c r="P23" i="2"/>
  <c r="I23" i="2"/>
  <c r="I24" i="2" s="1"/>
  <c r="I25" i="2" s="1"/>
  <c r="I26" i="2" s="1"/>
  <c r="H23" i="2"/>
  <c r="H24" i="2" s="1"/>
  <c r="H25" i="2" s="1"/>
  <c r="H26" i="2" s="1"/>
  <c r="U19" i="2"/>
  <c r="S19" i="2"/>
  <c r="Q19" i="2"/>
  <c r="AB18" i="2"/>
  <c r="U18" i="2"/>
  <c r="S18" i="2"/>
  <c r="Q18" i="2"/>
  <c r="AC17" i="2"/>
  <c r="AB17" i="2"/>
  <c r="Z17" i="2"/>
  <c r="X17" i="2"/>
  <c r="V17" i="2"/>
  <c r="U17" i="2"/>
  <c r="T17" i="2"/>
  <c r="S17" i="2"/>
  <c r="R17" i="2"/>
  <c r="Q17" i="2"/>
  <c r="F17" i="2"/>
  <c r="AA17" i="2" s="1"/>
  <c r="AC16" i="2"/>
  <c r="AB16" i="2"/>
  <c r="AA16" i="2"/>
  <c r="V16" i="2"/>
  <c r="U16" i="2"/>
  <c r="T16" i="2"/>
  <c r="S16" i="2"/>
  <c r="R16" i="2"/>
  <c r="Q16" i="2"/>
  <c r="F16" i="2"/>
  <c r="X16" i="2" s="1"/>
  <c r="AC15" i="2"/>
  <c r="AB15" i="2"/>
  <c r="V15" i="2"/>
  <c r="U15" i="2"/>
  <c r="T15" i="2"/>
  <c r="S15" i="2"/>
  <c r="R15" i="2"/>
  <c r="Q15" i="2"/>
  <c r="F15" i="2"/>
  <c r="Z15" i="2" s="1"/>
  <c r="AC14" i="2"/>
  <c r="AB14" i="2"/>
  <c r="AA14" i="2"/>
  <c r="V14" i="2"/>
  <c r="U14" i="2"/>
  <c r="T14" i="2"/>
  <c r="S14" i="2"/>
  <c r="R14" i="2"/>
  <c r="Q14" i="2"/>
  <c r="F14" i="2"/>
  <c r="X14" i="2" s="1"/>
  <c r="A14" i="2"/>
  <c r="A15" i="2" s="1"/>
  <c r="A16" i="2" s="1"/>
  <c r="AC13" i="2"/>
  <c r="AC19" i="2" s="1"/>
  <c r="F25" i="2" s="1"/>
  <c r="V25" i="2" s="1"/>
  <c r="Z25" i="2" s="1"/>
  <c r="AB13" i="2"/>
  <c r="AB19" i="2" s="1"/>
  <c r="V13" i="2"/>
  <c r="V19" i="2" s="1"/>
  <c r="U13" i="2"/>
  <c r="T13" i="2"/>
  <c r="T19" i="2" s="1"/>
  <c r="S13" i="2"/>
  <c r="R13" i="2"/>
  <c r="R19" i="2" s="1"/>
  <c r="Q13" i="2"/>
  <c r="F13" i="2"/>
  <c r="Z13" i="2" s="1"/>
  <c r="AC11" i="2"/>
  <c r="AB11" i="2"/>
  <c r="Z11" i="2"/>
  <c r="X11" i="2"/>
  <c r="V11" i="2"/>
  <c r="U11" i="2"/>
  <c r="T11" i="2"/>
  <c r="S11" i="2"/>
  <c r="R11" i="2"/>
  <c r="Q11" i="2"/>
  <c r="F11" i="2"/>
  <c r="AA11" i="2" s="1"/>
  <c r="V9" i="2"/>
  <c r="U9" i="2"/>
  <c r="O9" i="2"/>
  <c r="N9" i="2"/>
  <c r="E51" i="1"/>
  <c r="E48" i="1"/>
  <c r="R26" i="1"/>
  <c r="Q26" i="1"/>
  <c r="P26" i="1"/>
  <c r="R25" i="1"/>
  <c r="Q25" i="1"/>
  <c r="P25" i="1"/>
  <c r="R24" i="1"/>
  <c r="Q24" i="1"/>
  <c r="P24" i="1"/>
  <c r="R23" i="1"/>
  <c r="Q23" i="1"/>
  <c r="P23" i="1"/>
  <c r="I23" i="1"/>
  <c r="I24" i="1" s="1"/>
  <c r="I25" i="1" s="1"/>
  <c r="I26" i="1" s="1"/>
  <c r="H23" i="1"/>
  <c r="H24" i="1" s="1"/>
  <c r="H25" i="1" s="1"/>
  <c r="H26" i="1" s="1"/>
  <c r="AC17" i="1"/>
  <c r="AB17" i="1"/>
  <c r="V17" i="1"/>
  <c r="U17" i="1"/>
  <c r="T17" i="1"/>
  <c r="S17" i="1"/>
  <c r="R17" i="1"/>
  <c r="Q17" i="1"/>
  <c r="F17" i="1"/>
  <c r="Z17" i="1" s="1"/>
  <c r="AC16" i="1"/>
  <c r="AB16" i="1"/>
  <c r="Z16" i="1"/>
  <c r="X16" i="1"/>
  <c r="V16" i="1"/>
  <c r="U16" i="1"/>
  <c r="T16" i="1"/>
  <c r="S16" i="1"/>
  <c r="R16" i="1"/>
  <c r="Q16" i="1"/>
  <c r="F16" i="1"/>
  <c r="AA16" i="1" s="1"/>
  <c r="AC15" i="1"/>
  <c r="AB15" i="1"/>
  <c r="AA15" i="1"/>
  <c r="V15" i="1"/>
  <c r="U15" i="1"/>
  <c r="T15" i="1"/>
  <c r="S15" i="1"/>
  <c r="R15" i="1"/>
  <c r="Q15" i="1"/>
  <c r="F15" i="1"/>
  <c r="X15" i="1" s="1"/>
  <c r="AC14" i="1"/>
  <c r="AC19" i="1" s="1"/>
  <c r="F25" i="1" s="1"/>
  <c r="AB14" i="1"/>
  <c r="V14" i="1"/>
  <c r="U14" i="1"/>
  <c r="T14" i="1"/>
  <c r="T19" i="1" s="1"/>
  <c r="S14" i="1"/>
  <c r="R14" i="1"/>
  <c r="Q14" i="1"/>
  <c r="F14" i="1"/>
  <c r="Z14" i="1" s="1"/>
  <c r="A14" i="1"/>
  <c r="A15" i="1" s="1"/>
  <c r="AC13" i="1"/>
  <c r="F26" i="1" s="1"/>
  <c r="AB13" i="1"/>
  <c r="AB19" i="1" s="1"/>
  <c r="AA13" i="1"/>
  <c r="V13" i="1"/>
  <c r="V19" i="1" s="1"/>
  <c r="U13" i="1"/>
  <c r="U19" i="1" s="1"/>
  <c r="T13" i="1"/>
  <c r="S13" i="1"/>
  <c r="S19" i="1" s="1"/>
  <c r="R13" i="1"/>
  <c r="R19" i="1" s="1"/>
  <c r="Q13" i="1"/>
  <c r="Q19" i="1" s="1"/>
  <c r="F13" i="1"/>
  <c r="X13" i="1" s="1"/>
  <c r="AC11" i="1"/>
  <c r="AB11" i="1"/>
  <c r="Z11" i="1"/>
  <c r="X11" i="1"/>
  <c r="V11" i="1"/>
  <c r="U11" i="1"/>
  <c r="T11" i="1"/>
  <c r="S11" i="1"/>
  <c r="R11" i="1"/>
  <c r="Q11" i="1"/>
  <c r="F11" i="1"/>
  <c r="Y11" i="1" s="1"/>
  <c r="V9" i="1"/>
  <c r="U9" i="1"/>
  <c r="O9" i="1"/>
  <c r="N9" i="1"/>
  <c r="Z18" i="2" l="1"/>
  <c r="V26" i="1"/>
  <c r="Z26" i="1" s="1"/>
  <c r="X19" i="1"/>
  <c r="X18" i="1"/>
  <c r="V25" i="1"/>
  <c r="Z25" i="1" s="1"/>
  <c r="Y14" i="1"/>
  <c r="Y17" i="1"/>
  <c r="T18" i="1"/>
  <c r="AC18" i="1"/>
  <c r="F24" i="1" s="1"/>
  <c r="V24" i="1" s="1"/>
  <c r="Z24" i="1" s="1"/>
  <c r="Y13" i="2"/>
  <c r="Y15" i="2"/>
  <c r="Y13" i="1"/>
  <c r="AA14" i="1"/>
  <c r="E26" i="1" s="1"/>
  <c r="M26" i="1" s="1"/>
  <c r="U26" i="1" s="1"/>
  <c r="Y26" i="1" s="1"/>
  <c r="Y15" i="1"/>
  <c r="AA17" i="1"/>
  <c r="AA18" i="1" s="1"/>
  <c r="E24" i="1" s="1"/>
  <c r="M24" i="1" s="1"/>
  <c r="R18" i="1"/>
  <c r="V18" i="1"/>
  <c r="AA19" i="1"/>
  <c r="E25" i="1" s="1"/>
  <c r="M25" i="1" s="1"/>
  <c r="AA13" i="2"/>
  <c r="Y14" i="2"/>
  <c r="AA15" i="2"/>
  <c r="Y16" i="2"/>
  <c r="F23" i="2"/>
  <c r="V23" i="2" s="1"/>
  <c r="Z23" i="2" s="1"/>
  <c r="F26" i="2"/>
  <c r="V26" i="2" s="1"/>
  <c r="Z26" i="2" s="1"/>
  <c r="AA11" i="1"/>
  <c r="Z13" i="1"/>
  <c r="X14" i="1"/>
  <c r="Z15" i="1"/>
  <c r="Y16" i="1"/>
  <c r="X17" i="1"/>
  <c r="S18" i="1"/>
  <c r="AB18" i="1"/>
  <c r="F23" i="1"/>
  <c r="V23" i="1" s="1"/>
  <c r="Z23" i="1" s="1"/>
  <c r="Y11" i="2"/>
  <c r="X13" i="2"/>
  <c r="Z14" i="2"/>
  <c r="Z19" i="2" s="1"/>
  <c r="X15" i="2"/>
  <c r="Z16" i="2"/>
  <c r="Y17" i="2"/>
  <c r="T18" i="2"/>
  <c r="AC18" i="2"/>
  <c r="F24" i="2" s="1"/>
  <c r="V24" i="2" s="1"/>
  <c r="Z24" i="2" s="1"/>
  <c r="Q18" i="1"/>
  <c r="U18" i="1"/>
  <c r="R18" i="2"/>
  <c r="V18" i="2"/>
  <c r="D42" i="1" l="1"/>
  <c r="D43" i="1" s="1"/>
  <c r="U24" i="1"/>
  <c r="Y24" i="1" s="1"/>
  <c r="Z19" i="1"/>
  <c r="Z18" i="1"/>
  <c r="E23" i="1"/>
  <c r="M23" i="1" s="1"/>
  <c r="D26" i="1"/>
  <c r="L26" i="1" s="1"/>
  <c r="T26" i="1" s="1"/>
  <c r="X26" i="1" s="1"/>
  <c r="D23" i="1"/>
  <c r="L23" i="1" s="1"/>
  <c r="T23" i="1" s="1"/>
  <c r="Y19" i="1"/>
  <c r="D25" i="1" s="1"/>
  <c r="L25" i="1" s="1"/>
  <c r="T25" i="1" s="1"/>
  <c r="X25" i="1" s="1"/>
  <c r="Y18" i="1"/>
  <c r="D24" i="1" s="1"/>
  <c r="L24" i="1" s="1"/>
  <c r="T24" i="1" s="1"/>
  <c r="X24" i="1" s="1"/>
  <c r="F42" i="1"/>
  <c r="F43" i="1" s="1"/>
  <c r="U25" i="1"/>
  <c r="Y25" i="1" s="1"/>
  <c r="D26" i="2"/>
  <c r="L26" i="2" s="1"/>
  <c r="T26" i="2" s="1"/>
  <c r="X26" i="2" s="1"/>
  <c r="D23" i="2"/>
  <c r="L23" i="2" s="1"/>
  <c r="T23" i="2" s="1"/>
  <c r="X23" i="2" s="1"/>
  <c r="Y19" i="2"/>
  <c r="D25" i="2" s="1"/>
  <c r="L25" i="2" s="1"/>
  <c r="T25" i="2" s="1"/>
  <c r="X25" i="2" s="1"/>
  <c r="Y18" i="2"/>
  <c r="D24" i="2" s="1"/>
  <c r="L24" i="2" s="1"/>
  <c r="T24" i="2" s="1"/>
  <c r="X24" i="2" s="1"/>
  <c r="X19" i="2"/>
  <c r="X18" i="2"/>
  <c r="E26" i="2"/>
  <c r="M26" i="2" s="1"/>
  <c r="U26" i="2" s="1"/>
  <c r="Y26" i="2" s="1"/>
  <c r="E23" i="2"/>
  <c r="M23" i="2" s="1"/>
  <c r="AA19" i="2"/>
  <c r="E25" i="2" s="1"/>
  <c r="M25" i="2" s="1"/>
  <c r="AA18" i="2"/>
  <c r="E24" i="2" s="1"/>
  <c r="M24" i="2" s="1"/>
  <c r="E42" i="2" l="1"/>
  <c r="E43" i="2" s="1"/>
  <c r="U23" i="2"/>
  <c r="Y23" i="2" s="1"/>
  <c r="X23" i="1"/>
  <c r="U25" i="2"/>
  <c r="Y25" i="2" s="1"/>
  <c r="F42" i="2"/>
  <c r="F43" i="2" s="1"/>
  <c r="D42" i="2"/>
  <c r="D43" i="2" s="1"/>
  <c r="U24" i="2"/>
  <c r="Y24" i="2" s="1"/>
  <c r="E42" i="1"/>
  <c r="E43" i="1" s="1"/>
  <c r="U23" i="1"/>
  <c r="Y23" i="1" s="1"/>
  <c r="G42" i="1" l="1"/>
  <c r="G43" i="1" s="1"/>
</calcChain>
</file>

<file path=xl/sharedStrings.xml><?xml version="1.0" encoding="utf-8"?>
<sst xmlns="http://schemas.openxmlformats.org/spreadsheetml/2006/main" count="232" uniqueCount="76">
  <si>
    <t>Relative valuation of Kalika power Company Ltd</t>
  </si>
  <si>
    <t>Date</t>
  </si>
  <si>
    <t>Currency</t>
  </si>
  <si>
    <t>NRS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</si>
  <si>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</si>
  <si>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</si>
  <si>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</si>
  <si>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</si>
  <si>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</si>
  <si>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</si>
  <si>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</si>
  <si>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</si>
  <si>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</si>
  <si>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</si>
  <si>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</si>
  <si>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</si>
  <si>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</si>
  <si>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</si>
  <si>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Symbol</t>
  </si>
  <si>
    <t>Company Name</t>
  </si>
  <si>
    <t>Price</t>
  </si>
  <si>
    <t>Count</t>
  </si>
  <si>
    <t>Value</t>
  </si>
  <si>
    <t>Cap</t>
  </si>
  <si>
    <t>76/77</t>
  </si>
  <si>
    <t>77/78</t>
  </si>
  <si>
    <t>78/79</t>
  </si>
  <si>
    <t>KPCL</t>
  </si>
  <si>
    <t>Kalika power Company Ltd</t>
  </si>
  <si>
    <t>SPDL</t>
  </si>
  <si>
    <t>Synergy Power Development Ltd.</t>
  </si>
  <si>
    <t>RURU</t>
  </si>
  <si>
    <t>Ru Ru Jalbidhyut Pariyojana Limited</t>
  </si>
  <si>
    <t>PPCL</t>
  </si>
  <si>
    <t>Panchthar Power Company Limited</t>
  </si>
  <si>
    <t>RADHI</t>
  </si>
  <si>
    <t>Radhi Bidyut Company Ltd</t>
  </si>
  <si>
    <t>NHDL</t>
  </si>
  <si>
    <t>Nepal Hydro Developer Limited</t>
  </si>
  <si>
    <t>Rs 385</t>
  </si>
  <si>
    <t>Mean</t>
  </si>
  <si>
    <t>Median</t>
  </si>
  <si>
    <t>2078/79 Trading Multiple</t>
  </si>
  <si>
    <t>2078/79  Financial Metric</t>
  </si>
  <si>
    <t>Enterprise Value</t>
  </si>
  <si>
    <t>Equity Value</t>
  </si>
  <si>
    <t>Implied Share Price</t>
  </si>
  <si>
    <t>Calculating Implied Share Price</t>
  </si>
  <si>
    <t>P/E</t>
  </si>
  <si>
    <t>EPS</t>
  </si>
  <si>
    <t>Cash</t>
  </si>
  <si>
    <t>Debt</t>
  </si>
  <si>
    <t>Shares</t>
  </si>
  <si>
    <t>Minimum</t>
  </si>
  <si>
    <t>--</t>
  </si>
  <si>
    <t>Maximum</t>
  </si>
  <si>
    <t>Working Note</t>
  </si>
  <si>
    <t>Cash &amp;</t>
  </si>
  <si>
    <t>Equivalents</t>
  </si>
  <si>
    <t>Nepal Hydro Developers Limited</t>
  </si>
  <si>
    <t>Post Valuation Calculation</t>
  </si>
  <si>
    <t>Aggregate Average</t>
  </si>
  <si>
    <t>Takeover premium</t>
  </si>
  <si>
    <t>Exchange Ratio</t>
  </si>
  <si>
    <t>Kalika Share Price</t>
  </si>
  <si>
    <t>Takeover Premium</t>
  </si>
  <si>
    <t>Offer Price</t>
  </si>
  <si>
    <t>NHDL Share Price</t>
  </si>
  <si>
    <t>Share Exchange ratio</t>
  </si>
  <si>
    <t>Fundamental Signals</t>
  </si>
  <si>
    <t xml:space="preserve">Source: </t>
  </si>
  <si>
    <t>https://nepsealpha.com/trading-signals/funda</t>
  </si>
  <si>
    <t>Graham Number = √(EPS * BVPS)</t>
  </si>
  <si>
    <t>Relative valuation of Nepal Hydro Developer Limited</t>
  </si>
  <si>
    <t>Panchthar Power Compant Limited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</si>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</sst>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Rs ]#,##0"/>
    <numFmt numFmtId="165" formatCode="0.0\x"/>
    <numFmt numFmtId="166" formatCode="[$Rs ]#,##0.00"/>
    <numFmt numFmtId="167" formatCode="0.0"/>
  </numFmts>
  <fonts count="18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8"/>
      <color rgb="FFFFFFFF"/>
      <name val="Calibri"/>
      <family val="2"/>
    </font>
    <font>
      <b/>
      <sz val="12"/>
      <color rgb="FFC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0"/>
      <color rgb="FF000000"/>
      <name val="Roboto"/>
    </font>
    <font>
      <sz val="12"/>
      <color rgb="FF444444"/>
      <name val="Roboto"/>
    </font>
    <font>
      <sz val="12"/>
      <color rgb="FF4472C4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E7E6E6"/>
      <name val="Calibri"/>
      <family val="2"/>
    </font>
    <font>
      <u/>
      <sz val="12"/>
      <color rgb="FF0000FF"/>
      <name val="Calibri"/>
      <family val="2"/>
    </font>
    <font>
      <sz val="12"/>
      <color rgb="FFD1D5DB"/>
      <name val="Söhne"/>
    </font>
    <font>
      <b/>
      <sz val="17"/>
      <color rgb="FFFFFFFF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F4F7F9"/>
        <bgColor rgb="FFF4F7F9"/>
      </patternFill>
    </fill>
    <fill>
      <patternFill patternType="solid">
        <fgColor rgb="FFFFFFFF"/>
        <bgColor rgb="FFFFFFFF"/>
      </patternFill>
    </fill>
    <fill>
      <patternFill patternType="solid">
        <fgColor rgb="FFFBB178"/>
        <bgColor rgb="FFFBB178"/>
      </patternFill>
    </fill>
    <fill>
      <patternFill patternType="solid">
        <fgColor rgb="FFF86A6B"/>
        <bgColor rgb="FFF86A6B"/>
      </patternFill>
    </fill>
    <fill>
      <patternFill patternType="solid">
        <fgColor rgb="FFFDC67C"/>
        <bgColor rgb="FFFDC67C"/>
      </patternFill>
    </fill>
    <fill>
      <patternFill patternType="solid">
        <fgColor rgb="FFFCC07B"/>
        <bgColor rgb="FFFCC07B"/>
      </patternFill>
    </fill>
    <fill>
      <patternFill patternType="solid">
        <fgColor rgb="FFFFEB84"/>
        <bgColor rgb="FFFFEB84"/>
      </patternFill>
    </fill>
    <fill>
      <patternFill patternType="solid">
        <fgColor rgb="FFFEE883"/>
        <bgColor rgb="FFFEE883"/>
      </patternFill>
    </fill>
    <fill>
      <patternFill patternType="solid">
        <fgColor rgb="FFFED17F"/>
        <bgColor rgb="FFFED17F"/>
      </patternFill>
    </fill>
    <fill>
      <patternFill patternType="solid">
        <fgColor rgb="FFFCAC78"/>
        <bgColor rgb="FFFCAC78"/>
      </patternFill>
    </fill>
    <fill>
      <patternFill patternType="solid">
        <fgColor rgb="FFFED881"/>
        <bgColor rgb="FFFED881"/>
      </patternFill>
    </fill>
    <fill>
      <patternFill patternType="solid">
        <fgColor rgb="FFD2DE82"/>
        <bgColor rgb="FFD2DE82"/>
      </patternFill>
    </fill>
    <fill>
      <patternFill patternType="solid">
        <fgColor rgb="FFFEDD81"/>
        <bgColor rgb="FFFEDD81"/>
      </patternFill>
    </fill>
    <fill>
      <patternFill patternType="solid">
        <fgColor rgb="FF68C07C"/>
        <bgColor rgb="FF68C07C"/>
      </patternFill>
    </fill>
    <fill>
      <patternFill patternType="solid">
        <fgColor rgb="FF63BE7B"/>
        <bgColor rgb="FF63BE7B"/>
      </patternFill>
    </fill>
    <fill>
      <patternFill patternType="solid">
        <fgColor rgb="FF70C27C"/>
        <bgColor rgb="FF70C27C"/>
      </patternFill>
    </fill>
    <fill>
      <patternFill patternType="solid">
        <fgColor rgb="FF71C27C"/>
        <bgColor rgb="FF71C27C"/>
      </patternFill>
    </fill>
    <fill>
      <patternFill patternType="solid">
        <fgColor rgb="FFFDB97B"/>
        <bgColor rgb="FFFDB97B"/>
      </patternFill>
    </fill>
    <fill>
      <patternFill patternType="solid">
        <fgColor rgb="FFFDBD7C"/>
        <bgColor rgb="FFFDBD7C"/>
      </patternFill>
    </fill>
    <fill>
      <patternFill patternType="solid">
        <fgColor rgb="FFFFE283"/>
        <bgColor rgb="FFFFE283"/>
      </patternFill>
    </fill>
    <fill>
      <patternFill patternType="solid">
        <fgColor rgb="FFDDE283"/>
        <bgColor rgb="FFDDE283"/>
      </patternFill>
    </fill>
    <fill>
      <patternFill patternType="solid">
        <fgColor rgb="FF99CD7E"/>
        <bgColor rgb="FF99CD7E"/>
      </patternFill>
    </fill>
    <fill>
      <patternFill patternType="solid">
        <fgColor rgb="FF91CB7D"/>
        <bgColor rgb="FF91CB7D"/>
      </patternFill>
    </fill>
    <fill>
      <patternFill patternType="solid">
        <fgColor rgb="FF96CC7D"/>
        <bgColor rgb="FF96CC7D"/>
      </patternFill>
    </fill>
    <fill>
      <patternFill patternType="solid">
        <fgColor rgb="FFAED37F"/>
        <bgColor rgb="FFAED37F"/>
      </patternFill>
    </fill>
    <fill>
      <patternFill patternType="solid">
        <fgColor rgb="FFA3D07E"/>
        <bgColor rgb="FFA3D07E"/>
      </patternFill>
    </fill>
    <fill>
      <patternFill patternType="solid">
        <fgColor rgb="FFF8696B"/>
        <bgColor rgb="FFF8696B"/>
      </patternFill>
    </fill>
    <fill>
      <patternFill patternType="solid">
        <fgColor rgb="FFFBB078"/>
        <bgColor rgb="FFFBB078"/>
      </patternFill>
    </fill>
    <fill>
      <patternFill patternType="solid">
        <fgColor rgb="FFF5E884"/>
        <bgColor rgb="FFF5E884"/>
      </patternFill>
    </fill>
    <fill>
      <patternFill patternType="solid">
        <fgColor rgb="FFBDD881"/>
        <bgColor rgb="FFBDD881"/>
      </patternFill>
    </fill>
    <fill>
      <patternFill patternType="solid">
        <fgColor rgb="FFC4DA81"/>
        <bgColor rgb="FFC4DA81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444654"/>
        <bgColor rgb="FF44465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/>
    <xf numFmtId="0" fontId="1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7" fillId="5" borderId="0" xfId="0" applyFont="1" applyFill="1" applyAlignment="1"/>
    <xf numFmtId="0" fontId="8" fillId="6" borderId="0" xfId="0" applyFont="1" applyFill="1" applyAlignment="1"/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7" borderId="2" xfId="0" applyNumberFormat="1" applyFont="1" applyFill="1" applyBorder="1" applyAlignment="1">
      <alignment horizontal="center"/>
    </xf>
    <xf numFmtId="10" fontId="1" fillId="8" borderId="2" xfId="0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/>
    </xf>
    <xf numFmtId="10" fontId="1" fillId="10" borderId="2" xfId="0" applyNumberFormat="1" applyFont="1" applyFill="1" applyBorder="1" applyAlignment="1">
      <alignment horizontal="center"/>
    </xf>
    <xf numFmtId="10" fontId="1" fillId="11" borderId="2" xfId="0" applyNumberFormat="1" applyFont="1" applyFill="1" applyBorder="1" applyAlignment="1">
      <alignment horizontal="center"/>
    </xf>
    <xf numFmtId="10" fontId="1" fillId="12" borderId="2" xfId="0" applyNumberFormat="1" applyFont="1" applyFill="1" applyBorder="1" applyAlignment="1">
      <alignment horizontal="center"/>
    </xf>
    <xf numFmtId="165" fontId="1" fillId="11" borderId="2" xfId="0" applyNumberFormat="1" applyFont="1" applyFill="1" applyBorder="1" applyAlignment="1">
      <alignment horizontal="center"/>
    </xf>
    <xf numFmtId="165" fontId="1" fillId="13" borderId="2" xfId="0" applyNumberFormat="1" applyFont="1" applyFill="1" applyBorder="1" applyAlignment="1">
      <alignment horizontal="center"/>
    </xf>
    <xf numFmtId="165" fontId="1" fillId="14" borderId="2" xfId="0" applyNumberFormat="1" applyFont="1" applyFill="1" applyBorder="1" applyAlignment="1">
      <alignment horizontal="center"/>
    </xf>
    <xf numFmtId="165" fontId="1" fillId="15" borderId="2" xfId="0" applyNumberFormat="1" applyFont="1" applyFill="1" applyBorder="1" applyAlignment="1">
      <alignment horizontal="center"/>
    </xf>
    <xf numFmtId="0" fontId="9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16" borderId="0" xfId="0" applyNumberFormat="1" applyFont="1" applyFill="1" applyAlignment="1">
      <alignment horizontal="center"/>
    </xf>
    <xf numFmtId="10" fontId="1" fillId="17" borderId="0" xfId="0" applyNumberFormat="1" applyFont="1" applyFill="1" applyAlignment="1">
      <alignment horizontal="center"/>
    </xf>
    <xf numFmtId="10" fontId="1" fillId="18" borderId="0" xfId="0" applyNumberFormat="1" applyFont="1" applyFill="1" applyAlignment="1">
      <alignment horizontal="center"/>
    </xf>
    <xf numFmtId="10" fontId="1" fillId="19" borderId="0" xfId="0" applyNumberFormat="1" applyFont="1" applyFill="1" applyAlignment="1">
      <alignment horizontal="center"/>
    </xf>
    <xf numFmtId="10" fontId="1" fillId="20" borderId="0" xfId="0" applyNumberFormat="1" applyFont="1" applyFill="1" applyAlignment="1">
      <alignment horizontal="center"/>
    </xf>
    <xf numFmtId="10" fontId="1" fillId="21" borderId="0" xfId="0" applyNumberFormat="1" applyFont="1" applyFill="1" applyAlignment="1">
      <alignment horizontal="center"/>
    </xf>
    <xf numFmtId="165" fontId="1" fillId="22" borderId="0" xfId="0" applyNumberFormat="1" applyFont="1" applyFill="1" applyAlignment="1">
      <alignment horizontal="center"/>
    </xf>
    <xf numFmtId="165" fontId="1" fillId="23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65" fontId="1" fillId="24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25" borderId="0" xfId="0" applyNumberFormat="1" applyFont="1" applyFill="1" applyAlignment="1">
      <alignment horizontal="center"/>
    </xf>
    <xf numFmtId="10" fontId="1" fillId="12" borderId="0" xfId="0" applyNumberFormat="1" applyFont="1" applyFill="1" applyAlignment="1">
      <alignment horizontal="center"/>
    </xf>
    <xf numFmtId="10" fontId="1" fillId="11" borderId="0" xfId="0" applyNumberFormat="1" applyFont="1" applyFill="1" applyAlignment="1">
      <alignment horizontal="center"/>
    </xf>
    <xf numFmtId="165" fontId="1" fillId="26" borderId="0" xfId="0" applyNumberFormat="1" applyFont="1" applyFill="1" applyAlignment="1">
      <alignment horizontal="center"/>
    </xf>
    <xf numFmtId="165" fontId="1" fillId="27" borderId="0" xfId="0" applyNumberFormat="1" applyFont="1" applyFill="1" applyAlignment="1">
      <alignment horizontal="center"/>
    </xf>
    <xf numFmtId="165" fontId="1" fillId="28" borderId="0" xfId="0" applyNumberFormat="1" applyFont="1" applyFill="1" applyAlignment="1">
      <alignment horizontal="center"/>
    </xf>
    <xf numFmtId="165" fontId="1" fillId="29" borderId="0" xfId="0" applyNumberFormat="1" applyFont="1" applyFill="1" applyAlignment="1">
      <alignment horizontal="center"/>
    </xf>
    <xf numFmtId="165" fontId="1" fillId="30" borderId="0" xfId="0" applyNumberFormat="1" applyFont="1" applyFill="1" applyAlignment="1">
      <alignment horizontal="center"/>
    </xf>
    <xf numFmtId="10" fontId="1" fillId="31" borderId="0" xfId="0" applyNumberFormat="1" applyFont="1" applyFill="1" applyAlignment="1">
      <alignment horizontal="center"/>
    </xf>
    <xf numFmtId="10" fontId="1" fillId="32" borderId="0" xfId="0" applyNumberFormat="1" applyFont="1" applyFill="1" applyAlignment="1">
      <alignment horizontal="center"/>
    </xf>
    <xf numFmtId="10" fontId="1" fillId="33" borderId="0" xfId="0" applyNumberFormat="1" applyFont="1" applyFill="1" applyAlignment="1">
      <alignment horizontal="center"/>
    </xf>
    <xf numFmtId="10" fontId="1" fillId="34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165" fontId="1" fillId="19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4" fillId="36" borderId="3" xfId="0" applyFont="1" applyFill="1" applyBorder="1" applyAlignment="1"/>
    <xf numFmtId="0" fontId="1" fillId="36" borderId="4" xfId="0" applyFont="1" applyFill="1" applyBorder="1" applyAlignment="1"/>
    <xf numFmtId="0" fontId="4" fillId="36" borderId="4" xfId="0" applyFont="1" applyFill="1" applyBorder="1" applyAlignment="1">
      <alignment horizontal="center"/>
    </xf>
    <xf numFmtId="10" fontId="4" fillId="36" borderId="4" xfId="0" applyNumberFormat="1" applyFont="1" applyFill="1" applyBorder="1" applyAlignment="1">
      <alignment horizontal="center"/>
    </xf>
    <xf numFmtId="165" fontId="4" fillId="36" borderId="4" xfId="0" applyNumberFormat="1" applyFont="1" applyFill="1" applyBorder="1" applyAlignment="1">
      <alignment horizontal="center"/>
    </xf>
    <xf numFmtId="165" fontId="4" fillId="36" borderId="5" xfId="0" applyNumberFormat="1" applyFont="1" applyFill="1" applyBorder="1" applyAlignment="1">
      <alignment horizontal="center"/>
    </xf>
    <xf numFmtId="0" fontId="4" fillId="36" borderId="6" xfId="0" applyFont="1" applyFill="1" applyBorder="1" applyAlignment="1"/>
    <xf numFmtId="0" fontId="1" fillId="36" borderId="1" xfId="0" applyFont="1" applyFill="1" applyBorder="1" applyAlignment="1"/>
    <xf numFmtId="0" fontId="4" fillId="36" borderId="1" xfId="0" applyFont="1" applyFill="1" applyBorder="1" applyAlignment="1">
      <alignment horizontal="center"/>
    </xf>
    <xf numFmtId="10" fontId="4" fillId="36" borderId="1" xfId="0" applyNumberFormat="1" applyFont="1" applyFill="1" applyBorder="1" applyAlignment="1">
      <alignment horizontal="center"/>
    </xf>
    <xf numFmtId="165" fontId="4" fillId="36" borderId="1" xfId="0" applyNumberFormat="1" applyFont="1" applyFill="1" applyBorder="1" applyAlignment="1">
      <alignment horizontal="center"/>
    </xf>
    <xf numFmtId="165" fontId="4" fillId="36" borderId="7" xfId="0" applyNumberFormat="1" applyFont="1" applyFill="1" applyBorder="1" applyAlignment="1">
      <alignment horizontal="center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1" fillId="0" borderId="0" xfId="0" applyFont="1" applyAlignment="1"/>
    <xf numFmtId="0" fontId="1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" fillId="6" borderId="0" xfId="0" applyNumberFormat="1" applyFont="1" applyFill="1" applyAlignment="1">
      <alignment horizontal="center"/>
    </xf>
    <xf numFmtId="166" fontId="1" fillId="0" borderId="0" xfId="0" applyNumberFormat="1" applyFont="1" applyAlignment="1"/>
    <xf numFmtId="3" fontId="1" fillId="0" borderId="0" xfId="0" applyNumberFormat="1" applyFont="1" applyAlignment="1">
      <alignment horizontal="center"/>
    </xf>
    <xf numFmtId="166" fontId="1" fillId="37" borderId="0" xfId="0" applyNumberFormat="1" applyFont="1" applyFill="1" applyAlignment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3" fontId="11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0" fontId="9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4" fillId="4" borderId="0" xfId="0" applyNumberFormat="1" applyFont="1" applyFill="1" applyAlignment="1">
      <alignment horizontal="center"/>
    </xf>
    <xf numFmtId="0" fontId="4" fillId="0" borderId="0" xfId="0" applyFont="1" applyAlignment="1"/>
    <xf numFmtId="10" fontId="1" fillId="0" borderId="8" xfId="0" applyNumberFormat="1" applyFont="1" applyBorder="1" applyAlignment="1">
      <alignment horizontal="center"/>
    </xf>
    <xf numFmtId="10" fontId="1" fillId="37" borderId="8" xfId="0" applyNumberFormat="1" applyFont="1" applyFill="1" applyBorder="1" applyAlignment="1">
      <alignment horizontal="center"/>
    </xf>
    <xf numFmtId="10" fontId="1" fillId="38" borderId="8" xfId="0" applyNumberFormat="1" applyFont="1" applyFill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16" fillId="39" borderId="0" xfId="0" applyFont="1" applyFill="1" applyAlignment="1"/>
    <xf numFmtId="4" fontId="11" fillId="0" borderId="0" xfId="0" applyNumberFormat="1" applyFont="1" applyAlignment="1"/>
    <xf numFmtId="3" fontId="1" fillId="0" borderId="4" xfId="0" applyNumberFormat="1" applyFont="1" applyBorder="1" applyAlignment="1">
      <alignment horizontal="center"/>
    </xf>
    <xf numFmtId="10" fontId="1" fillId="7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10" fontId="1" fillId="10" borderId="0" xfId="0" applyNumberFormat="1" applyFont="1" applyFill="1" applyAlignment="1">
      <alignment horizontal="center"/>
    </xf>
    <xf numFmtId="165" fontId="1" fillId="13" borderId="0" xfId="0" applyNumberFormat="1" applyFont="1" applyFill="1" applyAlignment="1">
      <alignment horizontal="center"/>
    </xf>
    <xf numFmtId="165" fontId="1" fillId="14" borderId="0" xfId="0" applyNumberFormat="1" applyFont="1" applyFill="1" applyAlignment="1">
      <alignment horizontal="center"/>
    </xf>
    <xf numFmtId="165" fontId="1" fillId="15" borderId="0" xfId="0" applyNumberFormat="1" applyFont="1" applyFill="1" applyAlignment="1">
      <alignment horizontal="center"/>
    </xf>
    <xf numFmtId="0" fontId="4" fillId="36" borderId="11" xfId="0" applyFont="1" applyFill="1" applyBorder="1" applyAlignment="1"/>
    <xf numFmtId="0" fontId="1" fillId="36" borderId="0" xfId="0" applyFont="1" applyFill="1" applyAlignment="1"/>
    <xf numFmtId="0" fontId="4" fillId="36" borderId="0" xfId="0" applyFont="1" applyFill="1" applyAlignment="1">
      <alignment horizontal="center"/>
    </xf>
    <xf numFmtId="10" fontId="4" fillId="36" borderId="0" xfId="0" applyNumberFormat="1" applyFont="1" applyFill="1" applyAlignment="1">
      <alignment horizontal="center"/>
    </xf>
    <xf numFmtId="165" fontId="4" fillId="36" borderId="0" xfId="0" applyNumberFormat="1" applyFont="1" applyFill="1" applyAlignment="1">
      <alignment horizontal="center"/>
    </xf>
    <xf numFmtId="165" fontId="4" fillId="36" borderId="12" xfId="0" applyNumberFormat="1" applyFont="1" applyFill="1" applyBorder="1" applyAlignment="1">
      <alignment horizontal="center"/>
    </xf>
    <xf numFmtId="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/>
    <xf numFmtId="0" fontId="1" fillId="0" borderId="9" xfId="0" applyFont="1" applyBorder="1" applyAlignment="1">
      <alignment horizontal="center"/>
    </xf>
    <xf numFmtId="0" fontId="10" fillId="0" borderId="10" xfId="0" applyFont="1" applyBorder="1"/>
    <xf numFmtId="0" fontId="4" fillId="4" borderId="1" xfId="0" applyFont="1" applyFill="1" applyBorder="1" applyAlignment="1"/>
    <xf numFmtId="0" fontId="10" fillId="0" borderId="1" xfId="0" applyFont="1" applyBorder="1"/>
    <xf numFmtId="0" fontId="17" fillId="2" borderId="0" xfId="0" applyFont="1" applyFill="1" applyAlignment="1"/>
    <xf numFmtId="0" fontId="1" fillId="40" borderId="8" xfId="0" applyFont="1" applyFill="1" applyBorder="1" applyAlignment="1">
      <alignment horizontal="center"/>
    </xf>
    <xf numFmtId="167" fontId="1" fillId="4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2</xdr:row>
      <xdr:rowOff>190500</xdr:rowOff>
    </xdr:from>
    <xdr:ext cx="4048125" cy="6953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2</xdr:row>
      <xdr:rowOff>85725</xdr:rowOff>
    </xdr:from>
    <xdr:ext cx="828675" cy="800100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54</xdr:row>
      <xdr:rowOff>133350</xdr:rowOff>
    </xdr:from>
    <xdr:ext cx="13268325" cy="1466850"/>
    <xdr:pic>
      <xdr:nvPicPr>
        <xdr:cNvPr id="4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</xdr:row>
      <xdr:rowOff>152400</xdr:rowOff>
    </xdr:from>
    <xdr:ext cx="4562475" cy="7524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47</xdr:row>
      <xdr:rowOff>133350</xdr:rowOff>
    </xdr:from>
    <xdr:ext cx="13182600" cy="1590675"/>
    <xdr:pic>
      <xdr:nvPicPr>
        <xdr:cNvPr id="3" name="image5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epsealpha.com/trading-signals/fun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nepsealpha.com/trading-signals/fu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72"/>
  <sheetViews>
    <sheetView showGridLines="0" tabSelected="1" topLeftCell="A42" workbookViewId="0">
      <pane xSplit="3" topLeftCell="D1" activePane="topRight" state="frozen"/>
      <selection pane="topRight" activeCell="F48" sqref="F48"/>
    </sheetView>
  </sheetViews>
  <sheetFormatPr defaultColWidth="12.5703125" defaultRowHeight="15.75" customHeight="1"/>
  <cols>
    <col min="3" max="3" width="33.5703125" customWidth="1"/>
    <col min="4" max="5" width="17.5703125" customWidth="1"/>
    <col min="7" max="7" width="16" customWidth="1"/>
  </cols>
  <sheetData>
    <row r="1" spans="1:2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3"/>
      <c r="B2" s="142" t="s">
        <v>0</v>
      </c>
      <c r="C2" s="141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4"/>
      <c r="T2" s="4"/>
      <c r="U2" s="5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6"/>
      <c r="B4" s="7" t="s">
        <v>1</v>
      </c>
      <c r="C4" s="8">
        <v>45051</v>
      </c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6"/>
      <c r="B5" s="7" t="s">
        <v>2</v>
      </c>
      <c r="C5" s="11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0" t="s">
        <v>4</v>
      </c>
      <c r="Y7" s="141"/>
      <c r="Z7" s="141"/>
      <c r="AA7" s="141"/>
      <c r="AB7" s="141"/>
      <c r="AC7" s="141"/>
    </row>
    <row r="8" spans="1:29" ht="15.75" customHeight="1">
      <c r="A8" s="1"/>
      <c r="B8" s="12"/>
      <c r="C8" s="12"/>
      <c r="D8" s="15" t="s">
        <v>5</v>
      </c>
      <c r="E8" s="15" t="s">
        <v>6</v>
      </c>
      <c r="F8" s="15" t="s">
        <v>7</v>
      </c>
      <c r="G8" s="15" t="s">
        <v>8</v>
      </c>
      <c r="H8" s="16"/>
      <c r="I8" s="140" t="s">
        <v>9</v>
      </c>
      <c r="J8" s="141"/>
      <c r="K8" s="141"/>
      <c r="L8" s="140" t="s">
        <v>10</v>
      </c>
      <c r="M8" s="141"/>
      <c r="N8" s="140" t="s">
        <v>11</v>
      </c>
      <c r="O8" s="141"/>
      <c r="P8" s="14"/>
      <c r="Q8" s="140" t="s">
        <v>12</v>
      </c>
      <c r="R8" s="141"/>
      <c r="S8" s="140" t="s">
        <v>13</v>
      </c>
      <c r="T8" s="141"/>
      <c r="U8" s="140" t="s">
        <v>14</v>
      </c>
      <c r="V8" s="141"/>
      <c r="W8" s="14"/>
      <c r="X8" s="140" t="s">
        <v>15</v>
      </c>
      <c r="Y8" s="141"/>
      <c r="Z8" s="140" t="s">
        <v>16</v>
      </c>
      <c r="AA8" s="141"/>
      <c r="AB8" s="140" t="s">
        <v>17</v>
      </c>
      <c r="AC8" s="141"/>
    </row>
    <row r="9" spans="1:29" ht="15.75" customHeight="1">
      <c r="A9" s="1"/>
      <c r="B9" s="17" t="s">
        <v>18</v>
      </c>
      <c r="C9" s="17" t="s">
        <v>19</v>
      </c>
      <c r="D9" s="18" t="s">
        <v>20</v>
      </c>
      <c r="E9" s="18" t="s">
        <v>21</v>
      </c>
      <c r="F9" s="18" t="s">
        <v>22</v>
      </c>
      <c r="G9" s="18" t="s">
        <v>23</v>
      </c>
      <c r="H9" s="19"/>
      <c r="I9" s="18" t="s">
        <v>24</v>
      </c>
      <c r="J9" s="18" t="s">
        <v>25</v>
      </c>
      <c r="K9" s="18" t="s">
        <v>26</v>
      </c>
      <c r="L9" s="18" t="s">
        <v>25</v>
      </c>
      <c r="M9" s="18" t="s">
        <v>26</v>
      </c>
      <c r="N9" s="19" t="str">
        <f t="shared" ref="N9:O9" si="0">L9</f>
        <v>77/78</v>
      </c>
      <c r="O9" s="19" t="str">
        <f t="shared" si="0"/>
        <v>78/79</v>
      </c>
      <c r="P9" s="19"/>
      <c r="Q9" s="18" t="s">
        <v>25</v>
      </c>
      <c r="R9" s="18" t="s">
        <v>26</v>
      </c>
      <c r="S9" s="18" t="s">
        <v>25</v>
      </c>
      <c r="T9" s="18" t="s">
        <v>26</v>
      </c>
      <c r="U9" s="19" t="str">
        <f t="shared" ref="U9:V9" si="1">S9</f>
        <v>77/78</v>
      </c>
      <c r="V9" s="19" t="str">
        <f t="shared" si="1"/>
        <v>78/79</v>
      </c>
      <c r="W9" s="19"/>
      <c r="X9" s="18" t="s">
        <v>25</v>
      </c>
      <c r="Y9" s="18" t="s">
        <v>26</v>
      </c>
      <c r="Z9" s="18" t="s">
        <v>25</v>
      </c>
      <c r="AA9" s="18" t="s">
        <v>26</v>
      </c>
      <c r="AB9" s="18" t="s">
        <v>25</v>
      </c>
      <c r="AC9" s="18" t="s">
        <v>26</v>
      </c>
    </row>
    <row r="10" spans="1:29" ht="15.75" customHeight="1">
      <c r="A10" s="1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75" customHeight="1">
      <c r="A11" s="1"/>
      <c r="B11" s="22" t="s">
        <v>27</v>
      </c>
      <c r="C11" s="23" t="s">
        <v>28</v>
      </c>
      <c r="D11" s="24">
        <v>369</v>
      </c>
      <c r="E11" s="25">
        <v>6900000</v>
      </c>
      <c r="F11" s="26">
        <f>G11+D33-E33</f>
        <v>3266585219</v>
      </c>
      <c r="G11" s="25">
        <v>2928015000</v>
      </c>
      <c r="H11" s="27"/>
      <c r="I11" s="26">
        <v>181128093</v>
      </c>
      <c r="J11" s="26">
        <v>189583070</v>
      </c>
      <c r="K11" s="26">
        <v>199690358</v>
      </c>
      <c r="L11" s="26">
        <v>166841030</v>
      </c>
      <c r="M11" s="26">
        <v>163952479</v>
      </c>
      <c r="N11" s="26">
        <v>80568059</v>
      </c>
      <c r="O11" s="26">
        <v>81128267</v>
      </c>
      <c r="P11" s="27"/>
      <c r="Q11" s="28">
        <f t="shared" ref="Q11:R11" si="2">J11/I11-1</f>
        <v>4.6679545176904202E-2</v>
      </c>
      <c r="R11" s="29">
        <f t="shared" si="2"/>
        <v>5.3313241525205779E-2</v>
      </c>
      <c r="S11" s="30">
        <f t="shared" ref="S11:T11" si="3">L11/J11</f>
        <v>0.8800418201899568</v>
      </c>
      <c r="T11" s="31">
        <f t="shared" si="3"/>
        <v>0.82103352731732793</v>
      </c>
      <c r="U11" s="32">
        <f t="shared" ref="U11:V11" si="4">N11/J11</f>
        <v>0.42497496743775698</v>
      </c>
      <c r="V11" s="33">
        <f t="shared" si="4"/>
        <v>0.40627032678262814</v>
      </c>
      <c r="W11" s="27"/>
      <c r="X11" s="34">
        <f t="shared" ref="X11:AA11" si="5">$F11/J11</f>
        <v>17.230363549867612</v>
      </c>
      <c r="Y11" s="34">
        <f t="shared" si="5"/>
        <v>16.358252104490692</v>
      </c>
      <c r="Z11" s="35">
        <f t="shared" si="5"/>
        <v>19.579028126354771</v>
      </c>
      <c r="AA11" s="36">
        <f t="shared" si="5"/>
        <v>19.923975769832673</v>
      </c>
      <c r="AB11" s="34">
        <f t="shared" ref="AB11:AC11" si="6">$G11/N11</f>
        <v>36.342131563576579</v>
      </c>
      <c r="AC11" s="37">
        <f t="shared" si="6"/>
        <v>36.091181388109767</v>
      </c>
    </row>
    <row r="12" spans="1:29" ht="15.75" customHeight="1">
      <c r="A12" s="1"/>
      <c r="B12" s="38"/>
      <c r="C12" s="2"/>
      <c r="D12" s="39"/>
      <c r="E12" s="40"/>
      <c r="F12" s="40"/>
      <c r="G12" s="40"/>
      <c r="H12" s="1"/>
      <c r="I12" s="40"/>
      <c r="J12" s="40"/>
      <c r="K12" s="40"/>
      <c r="L12" s="40"/>
      <c r="M12" s="40"/>
      <c r="N12" s="40"/>
      <c r="O12" s="40"/>
      <c r="P12" s="1"/>
      <c r="Q12" s="41"/>
      <c r="R12" s="41"/>
      <c r="S12" s="41"/>
      <c r="T12" s="41"/>
      <c r="U12" s="41"/>
      <c r="V12" s="41"/>
      <c r="W12" s="1"/>
      <c r="X12" s="42"/>
      <c r="Y12" s="42"/>
      <c r="Z12" s="42"/>
      <c r="AA12" s="42"/>
      <c r="AB12" s="42"/>
      <c r="AC12" s="42"/>
    </row>
    <row r="13" spans="1:29" ht="15.75" customHeight="1">
      <c r="A13" s="43">
        <v>1</v>
      </c>
      <c r="B13" s="22" t="s">
        <v>29</v>
      </c>
      <c r="C13" s="23" t="s">
        <v>30</v>
      </c>
      <c r="D13" s="44">
        <v>285</v>
      </c>
      <c r="E13" s="45">
        <v>8065750</v>
      </c>
      <c r="F13" s="45">
        <f t="shared" ref="F13:F17" si="7">G13+D34-E34</f>
        <v>3027514730</v>
      </c>
      <c r="G13" s="45">
        <v>2298738750</v>
      </c>
      <c r="H13" s="2"/>
      <c r="I13" s="45">
        <v>236249923</v>
      </c>
      <c r="J13" s="45">
        <v>201755501</v>
      </c>
      <c r="K13" s="45">
        <v>208491222</v>
      </c>
      <c r="L13" s="45">
        <v>158762911</v>
      </c>
      <c r="M13" s="45">
        <v>159314719</v>
      </c>
      <c r="N13" s="45">
        <v>85825757</v>
      </c>
      <c r="O13" s="45">
        <v>43476546</v>
      </c>
      <c r="P13" s="1"/>
      <c r="Q13" s="46">
        <f t="shared" ref="Q13:R13" si="8">J13/I13-1</f>
        <v>-0.14600818303758767</v>
      </c>
      <c r="R13" s="47">
        <f t="shared" si="8"/>
        <v>3.3385563053371259E-2</v>
      </c>
      <c r="S13" s="48">
        <f t="shared" ref="S13:T13" si="9">L13/J13</f>
        <v>0.78690747074103318</v>
      </c>
      <c r="T13" s="49">
        <f t="shared" si="9"/>
        <v>0.764131542190299</v>
      </c>
      <c r="U13" s="50">
        <f t="shared" ref="U13:V13" si="10">N13/J13</f>
        <v>0.42539487931979608</v>
      </c>
      <c r="V13" s="51">
        <f t="shared" si="10"/>
        <v>0.2085293835536155</v>
      </c>
      <c r="W13" s="1"/>
      <c r="X13" s="52">
        <f t="shared" ref="X13:AA13" si="11">$F13/J13</f>
        <v>15.005859641963369</v>
      </c>
      <c r="Y13" s="53">
        <f t="shared" si="11"/>
        <v>14.521065687839846</v>
      </c>
      <c r="Z13" s="54">
        <f t="shared" si="11"/>
        <v>19.069408030695531</v>
      </c>
      <c r="AA13" s="54">
        <f t="shared" si="11"/>
        <v>19.003358566009208</v>
      </c>
      <c r="AB13" s="55">
        <f t="shared" ref="AB13:AC13" si="12">$G13/N13</f>
        <v>26.783786480321986</v>
      </c>
      <c r="AC13" s="54">
        <f t="shared" si="12"/>
        <v>52.873076669890011</v>
      </c>
    </row>
    <row r="14" spans="1:29" ht="15.75" customHeight="1">
      <c r="A14" s="1">
        <f t="shared" ref="A14:A15" si="13">A13+1</f>
        <v>2</v>
      </c>
      <c r="B14" s="22" t="s">
        <v>31</v>
      </c>
      <c r="C14" s="23" t="s">
        <v>32</v>
      </c>
      <c r="D14" s="44">
        <v>720</v>
      </c>
      <c r="E14" s="25">
        <v>4484760.5</v>
      </c>
      <c r="F14" s="56">
        <f t="shared" si="7"/>
        <v>3744780609</v>
      </c>
      <c r="G14" s="45">
        <v>3551930316</v>
      </c>
      <c r="H14" s="2"/>
      <c r="I14" s="45">
        <v>146692602</v>
      </c>
      <c r="J14" s="45">
        <v>149626443</v>
      </c>
      <c r="K14" s="45">
        <v>161622841</v>
      </c>
      <c r="L14" s="45">
        <v>98923571</v>
      </c>
      <c r="M14" s="45">
        <v>112374445</v>
      </c>
      <c r="N14" s="45">
        <v>71317827</v>
      </c>
      <c r="O14" s="45">
        <v>92837617</v>
      </c>
      <c r="P14" s="1"/>
      <c r="Q14" s="57">
        <f t="shared" ref="Q14:R14" si="14">J14/I14-1</f>
        <v>1.9999924740580877E-2</v>
      </c>
      <c r="R14" s="58">
        <f t="shared" si="14"/>
        <v>8.0175654513153116E-2</v>
      </c>
      <c r="S14" s="59">
        <f t="shared" ref="S14:T14" si="15">L14/J14</f>
        <v>0.66113695558478258</v>
      </c>
      <c r="T14" s="59">
        <f t="shared" si="15"/>
        <v>0.69528814309111175</v>
      </c>
      <c r="U14" s="58">
        <f t="shared" ref="U14:V14" si="16">N14/J14</f>
        <v>0.47663919271274796</v>
      </c>
      <c r="V14" s="59">
        <f t="shared" si="16"/>
        <v>0.57440901561679636</v>
      </c>
      <c r="W14" s="1"/>
      <c r="X14" s="60">
        <f t="shared" ref="X14:AA14" si="17">$F14/J14</f>
        <v>25.027532125454588</v>
      </c>
      <c r="Y14" s="61">
        <f t="shared" si="17"/>
        <v>23.169872437770106</v>
      </c>
      <c r="Z14" s="62">
        <f t="shared" si="17"/>
        <v>37.855291424932489</v>
      </c>
      <c r="AA14" s="62">
        <f t="shared" si="17"/>
        <v>33.324129956770868</v>
      </c>
      <c r="AB14" s="63">
        <f t="shared" ref="AB14:AC14" si="18">$G14/N14</f>
        <v>49.80424201651573</v>
      </c>
      <c r="AC14" s="64">
        <f t="shared" si="18"/>
        <v>38.259602419566626</v>
      </c>
    </row>
    <row r="15" spans="1:29" ht="15.75" customHeight="1">
      <c r="A15" s="1">
        <f t="shared" si="13"/>
        <v>3</v>
      </c>
      <c r="B15" s="22" t="s">
        <v>33</v>
      </c>
      <c r="C15" s="23" t="s">
        <v>34</v>
      </c>
      <c r="D15" s="44">
        <v>332</v>
      </c>
      <c r="E15" s="25">
        <v>9625000</v>
      </c>
      <c r="F15" s="45">
        <f t="shared" si="7"/>
        <v>4414985422</v>
      </c>
      <c r="G15" s="45">
        <v>3207050000</v>
      </c>
      <c r="H15" s="2"/>
      <c r="I15" s="45">
        <v>401171781</v>
      </c>
      <c r="J15" s="45">
        <v>319375483</v>
      </c>
      <c r="K15" s="45">
        <v>406740330</v>
      </c>
      <c r="L15" s="45">
        <v>239746731</v>
      </c>
      <c r="M15" s="45">
        <v>216610377</v>
      </c>
      <c r="N15" s="45">
        <v>-45064295</v>
      </c>
      <c r="O15" s="45">
        <v>116938755</v>
      </c>
      <c r="P15" s="1"/>
      <c r="Q15" s="59">
        <f t="shared" ref="Q15:R15" si="19">J15/I15-1</f>
        <v>-0.20389344882660132</v>
      </c>
      <c r="R15" s="49">
        <f t="shared" si="19"/>
        <v>0.27354900939594029</v>
      </c>
      <c r="S15" s="65">
        <f t="shared" ref="S15:T15" si="20">L15/J15</f>
        <v>0.75067356062519053</v>
      </c>
      <c r="T15" s="65">
        <f t="shared" si="20"/>
        <v>0.53255200191237495</v>
      </c>
      <c r="U15" s="65">
        <f t="shared" ref="U15:V15" si="21">N15/J15</f>
        <v>-0.1411012973716583</v>
      </c>
      <c r="V15" s="65">
        <f t="shared" si="21"/>
        <v>0.28750223760697641</v>
      </c>
      <c r="W15" s="1"/>
      <c r="X15" s="60">
        <f t="shared" ref="X15:AA15" si="22">$F15/J15</f>
        <v>13.823808203837613</v>
      </c>
      <c r="Y15" s="61">
        <f t="shared" si="22"/>
        <v>10.854555342471203</v>
      </c>
      <c r="Z15" s="62">
        <f t="shared" si="22"/>
        <v>18.415205928292721</v>
      </c>
      <c r="AA15" s="62">
        <f t="shared" si="22"/>
        <v>20.382151045330577</v>
      </c>
      <c r="AB15" s="63">
        <f t="shared" ref="AB15:AC15" si="23">$G15/N15</f>
        <v>-71.16609723951079</v>
      </c>
      <c r="AC15" s="64">
        <f t="shared" si="23"/>
        <v>27.425039714164907</v>
      </c>
    </row>
    <row r="16" spans="1:29" ht="15.75" customHeight="1">
      <c r="A16" s="43">
        <v>4</v>
      </c>
      <c r="B16" s="22" t="s">
        <v>35</v>
      </c>
      <c r="C16" s="23" t="s">
        <v>36</v>
      </c>
      <c r="D16" s="44">
        <v>244</v>
      </c>
      <c r="E16" s="25">
        <v>6464046.2300000004</v>
      </c>
      <c r="F16" s="56">
        <f t="shared" si="7"/>
        <v>4285199093.8800001</v>
      </c>
      <c r="G16" s="45">
        <v>4102798574.8800001</v>
      </c>
      <c r="H16" s="2"/>
      <c r="I16" s="45">
        <v>160329323</v>
      </c>
      <c r="J16" s="45">
        <v>129699114</v>
      </c>
      <c r="K16" s="45">
        <v>134964795</v>
      </c>
      <c r="L16" s="45">
        <v>103578138</v>
      </c>
      <c r="M16" s="45">
        <v>96728662</v>
      </c>
      <c r="N16" s="45">
        <v>61683914</v>
      </c>
      <c r="O16" s="45">
        <v>102290789</v>
      </c>
      <c r="P16" s="1"/>
      <c r="Q16" s="66">
        <f t="shared" ref="Q16:R16" si="24">J16/I16-1</f>
        <v>-0.191045583096487</v>
      </c>
      <c r="R16" s="67">
        <f t="shared" si="24"/>
        <v>4.0599205635282853E-2</v>
      </c>
      <c r="S16" s="68">
        <f t="shared" ref="S16:T16" si="25">L16/J16</f>
        <v>0.79860328112958423</v>
      </c>
      <c r="T16" s="69">
        <f t="shared" si="25"/>
        <v>0.71669550566871898</v>
      </c>
      <c r="U16" s="59">
        <f t="shared" ref="U16:V16" si="26">N16/J16</f>
        <v>0.47559240844158734</v>
      </c>
      <c r="V16" s="59">
        <f t="shared" si="26"/>
        <v>0.75790719350183133</v>
      </c>
      <c r="W16" s="1"/>
      <c r="X16" s="70">
        <f t="shared" ref="X16:AA16" si="27">$F16/J16</f>
        <v>33.039540222919335</v>
      </c>
      <c r="Y16" s="70">
        <f t="shared" si="27"/>
        <v>31.750495333838725</v>
      </c>
      <c r="Z16" s="62">
        <f t="shared" si="27"/>
        <v>41.371655994433887</v>
      </c>
      <c r="AA16" s="70">
        <f t="shared" si="27"/>
        <v>44.301234042501285</v>
      </c>
      <c r="AB16" s="70">
        <f t="shared" ref="AB16:AC16" si="28">$G16/N16</f>
        <v>66.513265920187877</v>
      </c>
      <c r="AC16" s="70">
        <f t="shared" si="28"/>
        <v>40.109169310249435</v>
      </c>
    </row>
    <row r="17" spans="1:29" ht="15.75" customHeight="1">
      <c r="A17" s="43">
        <v>5</v>
      </c>
      <c r="B17" s="22" t="s">
        <v>37</v>
      </c>
      <c r="C17" s="23" t="s">
        <v>38</v>
      </c>
      <c r="D17" s="43" t="s">
        <v>39</v>
      </c>
      <c r="E17" s="71">
        <v>3199300</v>
      </c>
      <c r="F17" s="56">
        <f t="shared" si="7"/>
        <v>1485781935.0999999</v>
      </c>
      <c r="G17" s="45">
        <v>1293317025</v>
      </c>
      <c r="H17" s="2"/>
      <c r="I17" s="45">
        <v>105015894.40000001</v>
      </c>
      <c r="J17" s="45">
        <v>82200737.030000001</v>
      </c>
      <c r="K17" s="45">
        <v>94627582.170000002</v>
      </c>
      <c r="L17" s="45">
        <v>65122189</v>
      </c>
      <c r="M17" s="45">
        <v>58464593</v>
      </c>
      <c r="N17" s="45">
        <v>14876703.560000001</v>
      </c>
      <c r="O17" s="45">
        <v>20153676.329999998</v>
      </c>
      <c r="P17" s="1"/>
      <c r="Q17" s="66">
        <f t="shared" ref="Q17:R17" si="29">J17/I17-1</f>
        <v>-0.21725432612227513</v>
      </c>
      <c r="R17" s="67">
        <f t="shared" si="29"/>
        <v>0.15117680922331256</v>
      </c>
      <c r="S17" s="68">
        <f t="shared" ref="S17:T17" si="30">L17/J17</f>
        <v>0.79223363868663355</v>
      </c>
      <c r="T17" s="69">
        <f t="shared" si="30"/>
        <v>0.61783881252473938</v>
      </c>
      <c r="U17" s="59">
        <f t="shared" ref="U17:V17" si="31">N17/J17</f>
        <v>0.18098017241099182</v>
      </c>
      <c r="V17" s="59">
        <f t="shared" si="31"/>
        <v>0.21297887854509046</v>
      </c>
      <c r="W17" s="1"/>
      <c r="X17" s="70">
        <f t="shared" ref="X17:AA17" si="32">$F17/J17</f>
        <v>18.075043956816938</v>
      </c>
      <c r="Y17" s="70">
        <f t="shared" si="32"/>
        <v>15.701362129603696</v>
      </c>
      <c r="Z17" s="62">
        <f t="shared" si="32"/>
        <v>22.815294723892034</v>
      </c>
      <c r="AA17" s="70">
        <f t="shared" si="32"/>
        <v>25.413363180344039</v>
      </c>
      <c r="AB17" s="70">
        <f t="shared" ref="AB17:AC17" si="33">$G17/N17</f>
        <v>86.935726035264224</v>
      </c>
      <c r="AC17" s="70">
        <f t="shared" si="33"/>
        <v>64.172759541385375</v>
      </c>
    </row>
    <row r="18" spans="1:29" ht="15.75" customHeight="1">
      <c r="A18" s="1"/>
      <c r="B18" s="72" t="s">
        <v>40</v>
      </c>
      <c r="C18" s="73"/>
      <c r="D18" s="73"/>
      <c r="E18" s="73"/>
      <c r="F18" s="73"/>
      <c r="G18" s="73"/>
      <c r="H18" s="74"/>
      <c r="I18" s="74"/>
      <c r="J18" s="74"/>
      <c r="K18" s="74"/>
      <c r="L18" s="74"/>
      <c r="M18" s="74"/>
      <c r="N18" s="74"/>
      <c r="O18" s="74"/>
      <c r="P18" s="74"/>
      <c r="Q18" s="75">
        <f t="shared" ref="Q18:V18" si="34">AVERAGE(Q13:Q17)</f>
        <v>-0.14764032326847404</v>
      </c>
      <c r="R18" s="75">
        <f t="shared" si="34"/>
        <v>0.11577724836421202</v>
      </c>
      <c r="S18" s="75">
        <f t="shared" si="34"/>
        <v>0.75791098135344492</v>
      </c>
      <c r="T18" s="75">
        <f t="shared" si="34"/>
        <v>0.66530120107744883</v>
      </c>
      <c r="U18" s="75">
        <f t="shared" si="34"/>
        <v>0.28350107110269296</v>
      </c>
      <c r="V18" s="75">
        <f t="shared" si="34"/>
        <v>0.40826534176486201</v>
      </c>
      <c r="W18" s="74"/>
      <c r="X18" s="76">
        <f t="shared" ref="X18:AC18" si="35">AVERAGE(X13:X17)</f>
        <v>20.994356830198367</v>
      </c>
      <c r="Y18" s="76">
        <f t="shared" si="35"/>
        <v>19.199470186304715</v>
      </c>
      <c r="Z18" s="76">
        <f t="shared" si="35"/>
        <v>27.905371220449332</v>
      </c>
      <c r="AA18" s="76">
        <f t="shared" si="35"/>
        <v>28.484847358191196</v>
      </c>
      <c r="AB18" s="76">
        <f t="shared" si="35"/>
        <v>31.774184642555802</v>
      </c>
      <c r="AC18" s="77">
        <f t="shared" si="35"/>
        <v>44.56792953105127</v>
      </c>
    </row>
    <row r="19" spans="1:29" ht="15.75" customHeight="1">
      <c r="A19" s="1"/>
      <c r="B19" s="78" t="s">
        <v>41</v>
      </c>
      <c r="C19" s="79"/>
      <c r="D19" s="79"/>
      <c r="E19" s="79"/>
      <c r="F19" s="79"/>
      <c r="G19" s="79"/>
      <c r="H19" s="80"/>
      <c r="I19" s="80"/>
      <c r="J19" s="80"/>
      <c r="K19" s="80"/>
      <c r="L19" s="80"/>
      <c r="M19" s="80"/>
      <c r="N19" s="80"/>
      <c r="O19" s="80"/>
      <c r="P19" s="80"/>
      <c r="Q19" s="81">
        <f t="shared" ref="Q19:V19" si="36">MEDIAN(Q13:Q17)</f>
        <v>-0.191045583096487</v>
      </c>
      <c r="R19" s="81">
        <f t="shared" si="36"/>
        <v>8.0175654513153116E-2</v>
      </c>
      <c r="S19" s="81">
        <f t="shared" si="36"/>
        <v>0.78690747074103318</v>
      </c>
      <c r="T19" s="81">
        <f t="shared" si="36"/>
        <v>0.69528814309111175</v>
      </c>
      <c r="U19" s="81">
        <f t="shared" si="36"/>
        <v>0.42539487931979608</v>
      </c>
      <c r="V19" s="81">
        <f t="shared" si="36"/>
        <v>0.28750223760697641</v>
      </c>
      <c r="W19" s="80"/>
      <c r="X19" s="82">
        <f t="shared" ref="X19:AC19" si="37">MEDIAN(X13:X17)</f>
        <v>18.075043956816938</v>
      </c>
      <c r="Y19" s="82">
        <f t="shared" si="37"/>
        <v>15.701362129603696</v>
      </c>
      <c r="Z19" s="82">
        <f t="shared" si="37"/>
        <v>22.815294723892034</v>
      </c>
      <c r="AA19" s="82">
        <f t="shared" si="37"/>
        <v>25.413363180344039</v>
      </c>
      <c r="AB19" s="82">
        <f t="shared" si="37"/>
        <v>49.80424201651573</v>
      </c>
      <c r="AC19" s="83">
        <f t="shared" si="37"/>
        <v>40.109169310249435</v>
      </c>
    </row>
    <row r="20" spans="1:29" ht="15.75" customHeight="1">
      <c r="A20" s="1"/>
      <c r="B20" s="20"/>
      <c r="C20" s="20"/>
      <c r="D20" s="21"/>
      <c r="E20" s="21"/>
      <c r="F20" s="21"/>
      <c r="G20" s="21"/>
      <c r="H20" s="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15.75" customHeight="1">
      <c r="A21" s="1"/>
      <c r="B21" s="12"/>
      <c r="C21" s="12"/>
      <c r="D21" s="140" t="s">
        <v>42</v>
      </c>
      <c r="E21" s="141"/>
      <c r="F21" s="141"/>
      <c r="G21" s="14"/>
      <c r="H21" s="140" t="s">
        <v>43</v>
      </c>
      <c r="I21" s="141"/>
      <c r="J21" s="141"/>
      <c r="K21" s="14"/>
      <c r="L21" s="140" t="s">
        <v>44</v>
      </c>
      <c r="M21" s="141"/>
      <c r="N21" s="141"/>
      <c r="O21" s="14"/>
      <c r="P21" s="14"/>
      <c r="Q21" s="16"/>
      <c r="R21" s="16"/>
      <c r="S21" s="16"/>
      <c r="T21" s="140" t="s">
        <v>45</v>
      </c>
      <c r="U21" s="141"/>
      <c r="V21" s="141"/>
      <c r="W21" s="14"/>
      <c r="X21" s="140" t="s">
        <v>46</v>
      </c>
      <c r="Y21" s="141"/>
      <c r="Z21" s="141"/>
      <c r="AA21" s="14"/>
      <c r="AB21" s="14"/>
      <c r="AC21" s="14"/>
    </row>
    <row r="22" spans="1:29" ht="15.75" customHeight="1">
      <c r="A22" s="1"/>
      <c r="B22" s="145" t="s">
        <v>47</v>
      </c>
      <c r="C22" s="146"/>
      <c r="D22" s="18" t="s">
        <v>9</v>
      </c>
      <c r="E22" s="18" t="s">
        <v>10</v>
      </c>
      <c r="F22" s="18" t="s">
        <v>48</v>
      </c>
      <c r="G22" s="19"/>
      <c r="H22" s="18" t="s">
        <v>9</v>
      </c>
      <c r="I22" s="18" t="s">
        <v>10</v>
      </c>
      <c r="J22" s="18" t="s">
        <v>49</v>
      </c>
      <c r="K22" s="19"/>
      <c r="L22" s="18" t="s">
        <v>9</v>
      </c>
      <c r="M22" s="18" t="s">
        <v>10</v>
      </c>
      <c r="N22" s="18" t="s">
        <v>11</v>
      </c>
      <c r="O22" s="19"/>
      <c r="P22" s="18" t="s">
        <v>50</v>
      </c>
      <c r="Q22" s="18" t="s">
        <v>51</v>
      </c>
      <c r="R22" s="18" t="s">
        <v>52</v>
      </c>
      <c r="S22" s="19"/>
      <c r="T22" s="18" t="s">
        <v>9</v>
      </c>
      <c r="U22" s="18" t="s">
        <v>10</v>
      </c>
      <c r="V22" s="18" t="s">
        <v>11</v>
      </c>
      <c r="W22" s="19"/>
      <c r="X22" s="18" t="s">
        <v>9</v>
      </c>
      <c r="Y22" s="18" t="s">
        <v>10</v>
      </c>
      <c r="Z22" s="18" t="s">
        <v>11</v>
      </c>
      <c r="AA22" s="19"/>
      <c r="AB22" s="19"/>
      <c r="AC22" s="19"/>
    </row>
    <row r="23" spans="1:29" ht="15.75" customHeight="1">
      <c r="A23" s="1"/>
      <c r="B23" s="84" t="s">
        <v>53</v>
      </c>
      <c r="C23" s="20"/>
      <c r="D23" s="85">
        <f>MIN(Y13:Y17)</f>
        <v>10.854555342471203</v>
      </c>
      <c r="E23" s="85">
        <f>MIN(AA13:AA17)</f>
        <v>19.003358566009208</v>
      </c>
      <c r="F23" s="85">
        <f>MIN(AC13:AC17)</f>
        <v>27.425039714164907</v>
      </c>
      <c r="G23" s="21"/>
      <c r="H23" s="56">
        <f>K11</f>
        <v>199690358</v>
      </c>
      <c r="I23" s="56">
        <f>M11</f>
        <v>163952479</v>
      </c>
      <c r="J23" s="86">
        <v>11.76</v>
      </c>
      <c r="K23" s="2"/>
      <c r="L23" s="56">
        <f t="shared" ref="L23:M23" si="38">D23*H23</f>
        <v>2167550042.268887</v>
      </c>
      <c r="M23" s="56">
        <f t="shared" si="38"/>
        <v>3115647746.2230949</v>
      </c>
      <c r="N23" s="87" t="s">
        <v>54</v>
      </c>
      <c r="O23" s="2"/>
      <c r="P23" s="88">
        <f t="shared" ref="P23:P26" si="39">$E$33</f>
        <v>38603087</v>
      </c>
      <c r="Q23" s="88">
        <f t="shared" ref="Q23:Q26" si="40">$D$33</f>
        <v>377173306</v>
      </c>
      <c r="R23" s="88">
        <f t="shared" ref="R23:R26" si="41">$E$11</f>
        <v>6900000</v>
      </c>
      <c r="S23" s="2"/>
      <c r="T23" s="56">
        <f t="shared" ref="T23:T26" si="42">L23+P23-Q23</f>
        <v>1828979823.268887</v>
      </c>
      <c r="U23" s="89">
        <f t="shared" ref="U23:U26" si="43">M23+P23-Q23</f>
        <v>2777077527.2230949</v>
      </c>
      <c r="V23" s="56">
        <f t="shared" ref="V23:V26" si="44">J23*R23*F23</f>
        <v>2225377422.5661974</v>
      </c>
      <c r="W23" s="21"/>
      <c r="X23" s="90">
        <f t="shared" ref="X23:Z23" si="45">T23/$R23</f>
        <v>265.0695396041865</v>
      </c>
      <c r="Y23" s="90">
        <f t="shared" si="45"/>
        <v>402.4750039453761</v>
      </c>
      <c r="Z23" s="90">
        <f t="shared" si="45"/>
        <v>322.51846703857933</v>
      </c>
      <c r="AA23" s="2"/>
      <c r="AB23" s="21"/>
      <c r="AC23" s="21"/>
    </row>
    <row r="24" spans="1:29">
      <c r="A24" s="1"/>
      <c r="B24" s="84" t="s">
        <v>40</v>
      </c>
      <c r="C24" s="20"/>
      <c r="D24" s="85">
        <f t="shared" ref="D24:D25" si="46">Y18</f>
        <v>19.199470186304715</v>
      </c>
      <c r="E24" s="85">
        <f t="shared" ref="E24:E25" si="47">AA18</f>
        <v>28.484847358191196</v>
      </c>
      <c r="F24" s="85">
        <f t="shared" ref="F24:F25" si="48">AC18</f>
        <v>44.56792953105127</v>
      </c>
      <c r="G24" s="21"/>
      <c r="H24" s="91">
        <f t="shared" ref="H24:I24" si="49">H23</f>
        <v>199690358</v>
      </c>
      <c r="I24" s="91">
        <f t="shared" si="49"/>
        <v>163952479</v>
      </c>
      <c r="J24" s="86">
        <v>11.76</v>
      </c>
      <c r="K24" s="40"/>
      <c r="L24" s="56">
        <f t="shared" ref="L24:M24" si="50">D24*H24</f>
        <v>3833949074.9135151</v>
      </c>
      <c r="M24" s="56">
        <f t="shared" si="50"/>
        <v>4670161338.312048</v>
      </c>
      <c r="N24" s="87" t="s">
        <v>54</v>
      </c>
      <c r="O24" s="2"/>
      <c r="P24" s="88">
        <f t="shared" si="39"/>
        <v>38603087</v>
      </c>
      <c r="Q24" s="88">
        <f t="shared" si="40"/>
        <v>377173306</v>
      </c>
      <c r="R24" s="88">
        <f t="shared" si="41"/>
        <v>6900000</v>
      </c>
      <c r="S24" s="2"/>
      <c r="T24" s="56">
        <f t="shared" si="42"/>
        <v>3495378855.9135151</v>
      </c>
      <c r="U24" s="89">
        <f t="shared" si="43"/>
        <v>4331591119.312048</v>
      </c>
      <c r="V24" s="56">
        <f t="shared" si="44"/>
        <v>3616420073.8676243</v>
      </c>
      <c r="W24" s="21"/>
      <c r="X24" s="90">
        <f t="shared" ref="X24:Z24" si="51">T24/$R24</f>
        <v>506.5766457845674</v>
      </c>
      <c r="Y24" s="90">
        <f t="shared" si="51"/>
        <v>627.7668288858041</v>
      </c>
      <c r="Z24" s="90">
        <f t="shared" si="51"/>
        <v>524.11885128516292</v>
      </c>
      <c r="AA24" s="21"/>
      <c r="AB24" s="21"/>
      <c r="AC24" s="21"/>
    </row>
    <row r="25" spans="1:29">
      <c r="A25" s="1"/>
      <c r="B25" s="84" t="s">
        <v>41</v>
      </c>
      <c r="C25" s="20"/>
      <c r="D25" s="85">
        <f t="shared" si="46"/>
        <v>15.701362129603696</v>
      </c>
      <c r="E25" s="85">
        <f t="shared" si="47"/>
        <v>25.413363180344039</v>
      </c>
      <c r="F25" s="85">
        <f t="shared" si="48"/>
        <v>40.109169310249435</v>
      </c>
      <c r="G25" s="21"/>
      <c r="H25" s="91">
        <f t="shared" ref="H25:I25" si="52">H24</f>
        <v>199690358</v>
      </c>
      <c r="I25" s="91">
        <f t="shared" si="52"/>
        <v>163952479</v>
      </c>
      <c r="J25" s="86">
        <v>11.76</v>
      </c>
      <c r="K25" s="40"/>
      <c r="L25" s="56">
        <f t="shared" ref="L25:M25" si="53">D25*H25</f>
        <v>3135410624.7482047</v>
      </c>
      <c r="M25" s="56">
        <f t="shared" si="53"/>
        <v>4166583893.1447291</v>
      </c>
      <c r="N25" s="87" t="s">
        <v>54</v>
      </c>
      <c r="O25" s="2"/>
      <c r="P25" s="88">
        <f t="shared" si="39"/>
        <v>38603087</v>
      </c>
      <c r="Q25" s="88">
        <f t="shared" si="40"/>
        <v>377173306</v>
      </c>
      <c r="R25" s="88">
        <f t="shared" si="41"/>
        <v>6900000</v>
      </c>
      <c r="S25" s="2"/>
      <c r="T25" s="56">
        <f t="shared" si="42"/>
        <v>2796840405.7482047</v>
      </c>
      <c r="U25" s="89">
        <f t="shared" si="43"/>
        <v>3828013674.1447291</v>
      </c>
      <c r="V25" s="56">
        <f t="shared" si="44"/>
        <v>3254618434.51088</v>
      </c>
      <c r="W25" s="21"/>
      <c r="X25" s="90">
        <f t="shared" ref="X25:Z25" si="54">T25/$R25</f>
        <v>405.33918923887023</v>
      </c>
      <c r="Y25" s="92">
        <f t="shared" si="54"/>
        <v>554.78459045575789</v>
      </c>
      <c r="Z25" s="90">
        <f t="shared" si="54"/>
        <v>471.68383108853334</v>
      </c>
      <c r="AA25" s="21"/>
      <c r="AB25" s="21"/>
      <c r="AC25" s="21"/>
    </row>
    <row r="26" spans="1:29">
      <c r="A26" s="1"/>
      <c r="B26" s="84" t="s">
        <v>55</v>
      </c>
      <c r="C26" s="20"/>
      <c r="D26" s="85">
        <f>MAX(Y13:Y17)</f>
        <v>31.750495333838725</v>
      </c>
      <c r="E26" s="85">
        <f>MAX(AA13:AA17)</f>
        <v>44.301234042501285</v>
      </c>
      <c r="F26" s="85">
        <f>MAX(AC13:AC17)</f>
        <v>64.172759541385375</v>
      </c>
      <c r="G26" s="21"/>
      <c r="H26" s="91">
        <f t="shared" ref="H26:I26" si="55">H25</f>
        <v>199690358</v>
      </c>
      <c r="I26" s="91">
        <f t="shared" si="55"/>
        <v>163952479</v>
      </c>
      <c r="J26" s="86">
        <v>11.76</v>
      </c>
      <c r="K26" s="40"/>
      <c r="L26" s="56">
        <f t="shared" ref="L26:M26" si="56">D26*H26</f>
        <v>6340267779.8915844</v>
      </c>
      <c r="M26" s="56">
        <f t="shared" si="56"/>
        <v>7263297144.027277</v>
      </c>
      <c r="N26" s="87" t="s">
        <v>54</v>
      </c>
      <c r="O26" s="2"/>
      <c r="P26" s="88">
        <f t="shared" si="39"/>
        <v>38603087</v>
      </c>
      <c r="Q26" s="88">
        <f t="shared" si="40"/>
        <v>377173306</v>
      </c>
      <c r="R26" s="88">
        <f t="shared" si="41"/>
        <v>6900000</v>
      </c>
      <c r="S26" s="2"/>
      <c r="T26" s="56">
        <f t="shared" si="42"/>
        <v>6001697560.8915844</v>
      </c>
      <c r="U26" s="89">
        <f t="shared" si="43"/>
        <v>6924726925.027277</v>
      </c>
      <c r="V26" s="56">
        <f t="shared" si="44"/>
        <v>5207234400.2261753</v>
      </c>
      <c r="W26" s="21"/>
      <c r="X26" s="90">
        <f t="shared" ref="X26:Z26" si="57">T26/$R26</f>
        <v>869.81124070892531</v>
      </c>
      <c r="Y26" s="90">
        <f t="shared" si="57"/>
        <v>1003.5836123227938</v>
      </c>
      <c r="Z26" s="90">
        <f t="shared" si="57"/>
        <v>754.6716522066921</v>
      </c>
      <c r="AA26" s="21"/>
      <c r="AB26" s="21"/>
      <c r="AC26" s="21"/>
    </row>
    <row r="27" spans="1:29">
      <c r="A27" s="1"/>
      <c r="B27" s="20"/>
      <c r="C27" s="20"/>
      <c r="D27" s="40"/>
      <c r="E27" s="40"/>
      <c r="F27" s="40"/>
      <c r="G27" s="21"/>
      <c r="H27" s="1"/>
      <c r="I27" s="40"/>
      <c r="J27" s="40"/>
      <c r="K27" s="40"/>
      <c r="L27" s="40"/>
      <c r="M27" s="40"/>
      <c r="N27" s="40"/>
      <c r="O27" s="2"/>
      <c r="P27" s="40"/>
      <c r="Q27" s="40"/>
      <c r="R27" s="40"/>
      <c r="S27" s="2"/>
      <c r="T27" s="2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>
      <c r="A28" s="93"/>
      <c r="B28" s="94" t="s">
        <v>56</v>
      </c>
      <c r="C28" s="95"/>
      <c r="D28" s="96"/>
      <c r="E28" s="96"/>
      <c r="F28" s="96"/>
      <c r="G28" s="97"/>
      <c r="H28" s="93"/>
      <c r="I28" s="96"/>
      <c r="J28" s="96"/>
      <c r="K28" s="96"/>
      <c r="L28" s="96"/>
      <c r="M28" s="96"/>
      <c r="N28" s="96"/>
      <c r="O28" s="98"/>
      <c r="P28" s="96"/>
      <c r="Q28" s="96"/>
      <c r="R28" s="96"/>
      <c r="S28" s="98"/>
      <c r="T28" s="98"/>
      <c r="U28" s="97"/>
      <c r="V28" s="97"/>
      <c r="W28" s="97"/>
      <c r="X28" s="97"/>
      <c r="Y28" s="97"/>
      <c r="Z28" s="97"/>
      <c r="AA28" s="97"/>
      <c r="AB28" s="97"/>
      <c r="AC28" s="97"/>
    </row>
    <row r="29" spans="1:29">
      <c r="A29" s="1"/>
      <c r="B29" s="99"/>
      <c r="C29" s="100"/>
      <c r="D29" s="101"/>
      <c r="E29" s="101"/>
      <c r="F29" s="101"/>
      <c r="G29" s="101"/>
      <c r="H29" s="100"/>
      <c r="I29" s="100"/>
      <c r="J29" s="101"/>
      <c r="K29" s="101"/>
      <c r="L29" s="101"/>
      <c r="M29" s="101"/>
      <c r="N29" s="100"/>
      <c r="O29" s="10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>
      <c r="A30" s="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>
      <c r="A31" s="1"/>
      <c r="B31" s="12"/>
      <c r="C31" s="12"/>
      <c r="D31" s="15" t="s">
        <v>51</v>
      </c>
      <c r="E31" s="15" t="s">
        <v>57</v>
      </c>
      <c r="F31" s="15"/>
      <c r="G31" s="15"/>
      <c r="H31" s="16"/>
      <c r="I31" s="140"/>
      <c r="J31" s="141"/>
      <c r="K31" s="141"/>
      <c r="L31" s="140"/>
      <c r="M31" s="141"/>
      <c r="N31" s="140"/>
      <c r="O31" s="141"/>
      <c r="P31" s="14"/>
      <c r="Q31" s="14"/>
      <c r="R31" s="14"/>
      <c r="S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"/>
      <c r="B32" s="17" t="s">
        <v>18</v>
      </c>
      <c r="C32" s="17" t="s">
        <v>19</v>
      </c>
      <c r="D32" s="18"/>
      <c r="E32" s="18" t="s">
        <v>58</v>
      </c>
      <c r="F32" s="18"/>
      <c r="G32" s="18"/>
      <c r="H32" s="19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>
      <c r="A33" s="1"/>
      <c r="B33" s="22" t="s">
        <v>27</v>
      </c>
      <c r="C33" s="23" t="s">
        <v>28</v>
      </c>
      <c r="D33" s="91">
        <v>377173306</v>
      </c>
      <c r="E33" s="91">
        <v>38603087</v>
      </c>
      <c r="F33" s="87"/>
      <c r="G33" s="87"/>
      <c r="H33" s="2"/>
      <c r="I33" s="87"/>
      <c r="J33" s="87"/>
      <c r="K33" s="87"/>
      <c r="L33" s="87"/>
      <c r="M33" s="87"/>
      <c r="N33" s="87"/>
      <c r="O33" s="87"/>
      <c r="P33" s="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>
      <c r="A34" s="1"/>
      <c r="B34" s="22" t="s">
        <v>29</v>
      </c>
      <c r="C34" s="23" t="s">
        <v>30</v>
      </c>
      <c r="D34" s="71">
        <v>728968739</v>
      </c>
      <c r="E34" s="71">
        <v>192759</v>
      </c>
      <c r="F34" s="87"/>
      <c r="G34" s="87"/>
      <c r="H34" s="2"/>
      <c r="I34" s="87"/>
      <c r="J34" s="87"/>
      <c r="K34" s="87"/>
      <c r="L34" s="87"/>
      <c r="M34" s="87"/>
      <c r="N34" s="87"/>
      <c r="O34" s="87"/>
      <c r="P34" s="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>
      <c r="A35" s="1"/>
      <c r="B35" s="22" t="s">
        <v>31</v>
      </c>
      <c r="C35" s="23" t="s">
        <v>32</v>
      </c>
      <c r="D35" s="43">
        <v>220363045</v>
      </c>
      <c r="E35" s="45">
        <v>27512752</v>
      </c>
      <c r="F35" s="87"/>
      <c r="G35" s="87"/>
      <c r="H35" s="2"/>
      <c r="I35" s="87"/>
      <c r="J35" s="87"/>
      <c r="K35" s="87"/>
      <c r="L35" s="87"/>
      <c r="M35" s="87"/>
      <c r="N35" s="87"/>
      <c r="O35" s="87"/>
      <c r="P35" s="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>
      <c r="A36" s="1"/>
      <c r="B36" s="22" t="s">
        <v>33</v>
      </c>
      <c r="C36" s="23" t="s">
        <v>34</v>
      </c>
      <c r="D36" s="71">
        <v>1212619180</v>
      </c>
      <c r="E36" s="71">
        <v>4683758</v>
      </c>
      <c r="F36" s="87"/>
      <c r="G36" s="102"/>
      <c r="H36" s="2"/>
      <c r="I36" s="87"/>
      <c r="J36" s="87"/>
      <c r="K36" s="87"/>
      <c r="L36" s="87"/>
      <c r="M36" s="87"/>
      <c r="N36" s="87"/>
      <c r="O36" s="87"/>
      <c r="P36" s="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>
      <c r="A37" s="1"/>
      <c r="B37" s="22" t="s">
        <v>35</v>
      </c>
      <c r="C37" s="23" t="s">
        <v>36</v>
      </c>
      <c r="D37" s="71">
        <v>198955937</v>
      </c>
      <c r="E37" s="71">
        <v>16555418</v>
      </c>
      <c r="F37" s="87"/>
      <c r="G37" s="102"/>
      <c r="H37" s="2"/>
      <c r="I37" s="87"/>
      <c r="J37" s="87"/>
      <c r="K37" s="87"/>
      <c r="L37" s="87"/>
      <c r="M37" s="87"/>
      <c r="N37" s="87"/>
      <c r="O37" s="87"/>
      <c r="P37" s="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>
      <c r="A38" s="1"/>
      <c r="B38" s="22" t="s">
        <v>37</v>
      </c>
      <c r="C38" s="103" t="s">
        <v>59</v>
      </c>
      <c r="D38" s="43">
        <v>192569095</v>
      </c>
      <c r="E38" s="104">
        <v>104184.9</v>
      </c>
      <c r="F38" s="87"/>
      <c r="G38" s="87"/>
      <c r="H38" s="2"/>
      <c r="I38" s="87"/>
      <c r="J38" s="87"/>
      <c r="K38" s="87"/>
      <c r="L38" s="87"/>
      <c r="M38" s="87"/>
      <c r="N38" s="87"/>
      <c r="O38" s="87"/>
      <c r="P38" s="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>
      <c r="A39" s="1"/>
      <c r="B39" s="105"/>
      <c r="C39" s="103"/>
      <c r="D39" s="43"/>
      <c r="E39" s="87"/>
      <c r="F39" s="87"/>
      <c r="G39" s="87"/>
      <c r="H39" s="2"/>
      <c r="I39" s="87"/>
      <c r="J39" s="87"/>
      <c r="K39" s="87"/>
      <c r="L39" s="87"/>
      <c r="M39" s="87"/>
      <c r="N39" s="87"/>
      <c r="O39" s="87"/>
      <c r="P39" s="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>
      <c r="A40" s="93"/>
      <c r="B40" s="94" t="s">
        <v>60</v>
      </c>
      <c r="C40" s="95"/>
      <c r="D40" s="96"/>
      <c r="E40" s="96"/>
      <c r="F40" s="96"/>
      <c r="G40" s="97"/>
      <c r="H40" s="93"/>
      <c r="I40" s="96"/>
      <c r="J40" s="96"/>
      <c r="K40" s="96"/>
      <c r="L40" s="96"/>
      <c r="M40" s="96"/>
      <c r="N40" s="96"/>
      <c r="O40" s="98"/>
      <c r="P40" s="96"/>
      <c r="Q40" s="96"/>
      <c r="R40" s="96"/>
      <c r="S40" s="98"/>
      <c r="T40" s="98"/>
      <c r="U40" s="97"/>
      <c r="V40" s="97"/>
      <c r="W40" s="97"/>
      <c r="X40" s="97"/>
      <c r="Y40" s="97"/>
      <c r="Z40" s="97"/>
      <c r="AA40" s="97"/>
      <c r="AB40" s="97"/>
      <c r="AC40" s="97"/>
    </row>
    <row r="41" spans="1:29">
      <c r="A41" s="1"/>
      <c r="B41" s="105"/>
      <c r="C41" s="103"/>
      <c r="D41" s="106" t="s">
        <v>40</v>
      </c>
      <c r="E41" s="107" t="s">
        <v>53</v>
      </c>
      <c r="F41" s="107" t="s">
        <v>41</v>
      </c>
      <c r="G41" s="87" t="s">
        <v>61</v>
      </c>
      <c r="H41" s="2"/>
      <c r="I41" s="87"/>
      <c r="J41" s="87"/>
      <c r="K41" s="87"/>
      <c r="L41" s="87"/>
      <c r="M41" s="87"/>
      <c r="N41" s="87"/>
      <c r="O41" s="87"/>
      <c r="P41" s="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>
      <c r="A42" s="1"/>
      <c r="B42" s="105"/>
      <c r="C42" s="103"/>
      <c r="D42" s="108">
        <f>M24</f>
        <v>4670161338.312048</v>
      </c>
      <c r="E42" s="109">
        <f>M23</f>
        <v>3115647746.2230949</v>
      </c>
      <c r="F42" s="109">
        <f>M25</f>
        <v>4166583893.1447291</v>
      </c>
      <c r="G42" s="110">
        <f>AVERAGE(T23:V26)</f>
        <v>3857329685.2250175</v>
      </c>
      <c r="H42" s="2"/>
      <c r="I42" s="87"/>
      <c r="J42" s="87"/>
      <c r="K42" s="87"/>
      <c r="L42" s="87"/>
      <c r="M42" s="87"/>
      <c r="N42" s="87"/>
      <c r="O42" s="87"/>
      <c r="P42" s="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>
      <c r="A43" s="1"/>
      <c r="B43" s="105"/>
      <c r="C43" s="111" t="s">
        <v>62</v>
      </c>
      <c r="D43" s="112">
        <f t="shared" ref="D43:G43" si="58">(D42-$F$11)/$F$11</f>
        <v>0.42967687208898986</v>
      </c>
      <c r="E43" s="112">
        <f t="shared" si="58"/>
        <v>-4.6206500874056963E-2</v>
      </c>
      <c r="F43" s="113">
        <f t="shared" si="58"/>
        <v>0.27551666765339916</v>
      </c>
      <c r="G43" s="114">
        <f t="shared" si="58"/>
        <v>0.18084465171426392</v>
      </c>
      <c r="H43" s="2"/>
      <c r="I43" s="87"/>
      <c r="J43" s="87"/>
      <c r="K43" s="87"/>
      <c r="L43" s="87"/>
      <c r="M43" s="87"/>
      <c r="N43" s="87"/>
      <c r="O43" s="87"/>
      <c r="P43" s="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>
      <c r="A44" s="1"/>
      <c r="B44" s="105"/>
      <c r="C44" s="103"/>
      <c r="D44" s="43"/>
      <c r="E44" s="87"/>
      <c r="F44" s="87"/>
      <c r="G44" s="87"/>
      <c r="H44" s="2"/>
      <c r="I44" s="87"/>
      <c r="J44" s="87"/>
      <c r="K44" s="87"/>
      <c r="L44" s="87"/>
      <c r="M44" s="87"/>
      <c r="N44" s="87"/>
      <c r="O44" s="87"/>
      <c r="P44" s="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>
      <c r="A45" s="1"/>
      <c r="B45" s="105"/>
      <c r="C45" s="103"/>
      <c r="D45" s="43"/>
      <c r="E45" s="87"/>
      <c r="F45" s="87"/>
      <c r="G45" s="102"/>
      <c r="H45" s="102"/>
      <c r="I45" s="87"/>
      <c r="J45" s="87"/>
      <c r="K45" s="87"/>
      <c r="L45" s="87"/>
      <c r="M45" s="87"/>
      <c r="N45" s="87"/>
      <c r="O45" s="87"/>
      <c r="P45" s="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>
      <c r="A46" s="1"/>
      <c r="B46" s="105"/>
      <c r="C46" s="111" t="s">
        <v>63</v>
      </c>
      <c r="D46" s="106" t="s">
        <v>64</v>
      </c>
      <c r="E46" s="107">
        <v>369</v>
      </c>
      <c r="F46" s="87"/>
      <c r="G46" s="102"/>
      <c r="H46" s="102"/>
      <c r="I46" s="87"/>
      <c r="J46" s="87"/>
      <c r="K46" s="87"/>
      <c r="L46" s="87"/>
      <c r="M46" s="87"/>
      <c r="N46" s="87"/>
      <c r="O46" s="87"/>
      <c r="P46" s="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>
      <c r="A47" s="1"/>
      <c r="B47" s="105"/>
      <c r="C47" s="103"/>
      <c r="D47" s="106" t="s">
        <v>65</v>
      </c>
      <c r="E47" s="115">
        <v>0.27550000000000002</v>
      </c>
      <c r="F47" s="87"/>
      <c r="G47" s="102"/>
      <c r="H47" s="102"/>
      <c r="I47" s="87"/>
      <c r="J47" s="87"/>
      <c r="K47" s="87"/>
      <c r="L47" s="87"/>
      <c r="M47" s="87"/>
      <c r="N47" s="87"/>
      <c r="O47" s="87"/>
      <c r="P47" s="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>
      <c r="A48" s="1"/>
      <c r="B48" s="105"/>
      <c r="C48" s="103"/>
      <c r="D48" s="148" t="s">
        <v>66</v>
      </c>
      <c r="E48" s="149">
        <f>E46+E47*E46</f>
        <v>470.65949999999998</v>
      </c>
      <c r="F48" s="87"/>
      <c r="G48" s="87"/>
      <c r="H48" s="2"/>
      <c r="I48" s="87"/>
      <c r="J48" s="87"/>
      <c r="K48" s="87"/>
      <c r="L48" s="87"/>
      <c r="M48" s="87"/>
      <c r="N48" s="87"/>
      <c r="O48" s="87"/>
      <c r="P48" s="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>
      <c r="A49" s="1"/>
      <c r="B49" s="105"/>
      <c r="C49" s="103"/>
      <c r="D49" s="143"/>
      <c r="E49" s="144"/>
      <c r="F49" s="87"/>
      <c r="G49" s="87"/>
      <c r="H49" s="2"/>
      <c r="I49" s="87"/>
      <c r="J49" s="87"/>
      <c r="K49" s="87"/>
      <c r="L49" s="87"/>
      <c r="M49" s="87"/>
      <c r="N49" s="87"/>
      <c r="O49" s="87"/>
      <c r="P49" s="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>
      <c r="A50" s="1"/>
      <c r="B50" s="105"/>
      <c r="C50" s="103"/>
      <c r="D50" s="106" t="s">
        <v>67</v>
      </c>
      <c r="E50" s="107">
        <v>385</v>
      </c>
      <c r="F50" s="87"/>
      <c r="G50" s="87"/>
      <c r="H50" s="2"/>
      <c r="I50" s="87"/>
      <c r="J50" s="87"/>
      <c r="K50" s="87"/>
      <c r="L50" s="87"/>
      <c r="M50" s="87"/>
      <c r="N50" s="87"/>
      <c r="O50" s="87"/>
      <c r="P50" s="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>
      <c r="A51" s="1"/>
      <c r="B51" s="105"/>
      <c r="C51" s="103"/>
      <c r="D51" s="106" t="s">
        <v>68</v>
      </c>
      <c r="E51" s="116">
        <f>E48/E50</f>
        <v>1.2224922077922078</v>
      </c>
      <c r="F51" s="87"/>
      <c r="G51" s="87"/>
      <c r="H51" s="2"/>
      <c r="I51" s="87"/>
      <c r="J51" s="87"/>
      <c r="K51" s="87"/>
      <c r="L51" s="87"/>
      <c r="M51" s="87"/>
      <c r="N51" s="87"/>
      <c r="O51" s="87"/>
      <c r="P51" s="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>
      <c r="A52" s="1"/>
      <c r="B52" s="105"/>
      <c r="C52" s="103"/>
      <c r="D52" s="43"/>
      <c r="E52" s="87"/>
      <c r="F52" s="87"/>
      <c r="G52" s="87"/>
      <c r="H52" s="2"/>
      <c r="I52" s="87"/>
      <c r="J52" s="87"/>
      <c r="K52" s="87"/>
      <c r="L52" s="87"/>
      <c r="M52" s="87"/>
      <c r="N52" s="87"/>
      <c r="O52" s="87"/>
      <c r="P52" s="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>
      <c r="A53" s="1"/>
      <c r="B53" s="105"/>
      <c r="C53" s="103"/>
      <c r="D53" s="43"/>
      <c r="E53" s="87"/>
      <c r="F53" s="87"/>
      <c r="G53" s="87"/>
      <c r="H53" s="2"/>
      <c r="I53" s="87"/>
      <c r="J53" s="87"/>
      <c r="K53" s="87"/>
      <c r="L53" s="87"/>
      <c r="M53" s="87"/>
      <c r="N53" s="87"/>
      <c r="O53" s="87"/>
      <c r="P53" s="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>
      <c r="A54" s="93"/>
      <c r="B54" s="94" t="s">
        <v>69</v>
      </c>
      <c r="C54" s="95"/>
      <c r="D54" s="96"/>
      <c r="E54" s="96"/>
      <c r="F54" s="96"/>
      <c r="G54" s="97"/>
      <c r="H54" s="93"/>
      <c r="I54" s="96"/>
      <c r="J54" s="96"/>
      <c r="K54" s="96"/>
      <c r="L54" s="96"/>
      <c r="M54" s="96"/>
      <c r="N54" s="96"/>
      <c r="O54" s="98"/>
      <c r="P54" s="96"/>
      <c r="Q54" s="96"/>
      <c r="R54" s="96"/>
      <c r="S54" s="98"/>
      <c r="T54" s="98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>
      <c r="A55" s="1"/>
      <c r="B55" s="105"/>
      <c r="C55" s="103"/>
      <c r="D55" s="43"/>
      <c r="E55" s="87"/>
      <c r="F55" s="87"/>
      <c r="G55" s="87"/>
      <c r="H55" s="2"/>
      <c r="I55" s="87"/>
      <c r="J55" s="87"/>
      <c r="K55" s="87"/>
      <c r="L55" s="87"/>
      <c r="M55" s="87"/>
      <c r="N55" s="87"/>
      <c r="O55" s="87"/>
      <c r="P55" s="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>
      <c r="A56" s="1"/>
      <c r="B56" s="105"/>
      <c r="C56" s="103"/>
      <c r="D56" s="43"/>
      <c r="E56" s="87"/>
      <c r="F56" s="87"/>
      <c r="G56" s="87"/>
      <c r="H56" s="2"/>
      <c r="I56" s="87"/>
      <c r="J56" s="87"/>
      <c r="K56" s="87"/>
      <c r="L56" s="87"/>
      <c r="M56" s="87"/>
      <c r="N56" s="87"/>
      <c r="O56" s="87"/>
      <c r="P56" s="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>
      <c r="A57" s="1"/>
      <c r="B57" s="105"/>
      <c r="C57" s="103"/>
      <c r="D57" s="43"/>
      <c r="E57" s="87"/>
      <c r="F57" s="87"/>
      <c r="G57" s="87"/>
      <c r="H57" s="2"/>
      <c r="I57" s="87"/>
      <c r="J57" s="87"/>
      <c r="K57" s="87"/>
      <c r="L57" s="87"/>
      <c r="M57" s="87"/>
      <c r="N57" s="87"/>
      <c r="O57" s="87"/>
      <c r="P57" s="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>
      <c r="A58" s="1"/>
      <c r="B58" s="105"/>
      <c r="C58" s="103"/>
      <c r="D58" s="43"/>
      <c r="E58" s="87"/>
      <c r="F58" s="87"/>
      <c r="G58" s="87"/>
      <c r="H58" s="2"/>
      <c r="I58" s="87"/>
      <c r="J58" s="87"/>
      <c r="K58" s="87"/>
      <c r="L58" s="87"/>
      <c r="M58" s="87"/>
      <c r="N58" s="87"/>
      <c r="O58" s="87"/>
      <c r="P58" s="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>
      <c r="A59" s="1"/>
      <c r="B59" s="105"/>
      <c r="C59" s="103"/>
      <c r="D59" s="43"/>
      <c r="E59" s="87"/>
      <c r="F59" s="87"/>
      <c r="G59" s="87"/>
      <c r="H59" s="2"/>
      <c r="I59" s="87"/>
      <c r="J59" s="87"/>
      <c r="K59" s="87"/>
      <c r="L59" s="87"/>
      <c r="M59" s="87"/>
      <c r="N59" s="87"/>
      <c r="O59" s="87"/>
      <c r="P59" s="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>
      <c r="A60" s="1"/>
      <c r="B60" s="105"/>
      <c r="C60" s="103"/>
      <c r="D60" s="43"/>
      <c r="E60" s="87"/>
      <c r="F60" s="87"/>
      <c r="G60" s="87"/>
      <c r="H60" s="2"/>
      <c r="I60" s="87"/>
      <c r="J60" s="87"/>
      <c r="K60" s="87"/>
      <c r="L60" s="87"/>
      <c r="M60" s="87"/>
      <c r="N60" s="87"/>
      <c r="O60" s="87"/>
      <c r="P60" s="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>
      <c r="A61" s="1"/>
      <c r="B61" s="105"/>
      <c r="C61" s="103"/>
      <c r="D61" s="43"/>
      <c r="E61" s="87"/>
      <c r="F61" s="87"/>
      <c r="G61" s="87"/>
      <c r="H61" s="2"/>
      <c r="I61" s="87"/>
      <c r="J61" s="87"/>
      <c r="K61" s="87"/>
      <c r="L61" s="87"/>
      <c r="M61" s="87"/>
      <c r="N61" s="87"/>
      <c r="O61" s="87"/>
      <c r="P61" s="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>
      <c r="A62" s="1"/>
      <c r="B62" s="117"/>
      <c r="C62" s="103"/>
      <c r="D62" s="43"/>
      <c r="E62" s="87"/>
      <c r="F62" s="87"/>
      <c r="G62" s="87"/>
      <c r="H62" s="2"/>
      <c r="I62" s="87"/>
      <c r="J62" s="87"/>
      <c r="K62" s="87"/>
      <c r="L62" s="87"/>
      <c r="M62" s="87"/>
      <c r="N62" s="87"/>
      <c r="O62" s="87"/>
      <c r="P62" s="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>
      <c r="A63" s="1"/>
      <c r="B63" s="117"/>
      <c r="C63" s="103"/>
      <c r="D63" s="43"/>
      <c r="E63" s="87"/>
      <c r="F63" s="87"/>
      <c r="G63" s="87"/>
      <c r="H63" s="2"/>
      <c r="I63" s="87"/>
      <c r="J63" s="87"/>
      <c r="K63" s="87"/>
      <c r="L63" s="87"/>
      <c r="M63" s="87"/>
      <c r="N63" s="87"/>
      <c r="O63" s="87"/>
      <c r="P63" s="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>
      <c r="A64" s="118" t="s">
        <v>70</v>
      </c>
      <c r="B64" s="119" t="s">
        <v>71</v>
      </c>
      <c r="C64" s="103"/>
      <c r="D64" s="43"/>
      <c r="E64" s="87"/>
      <c r="F64" s="87"/>
      <c r="G64" s="87"/>
      <c r="H64" s="2"/>
      <c r="I64" s="87"/>
      <c r="J64" s="87"/>
      <c r="K64" s="87"/>
      <c r="L64" s="87"/>
      <c r="M64" s="87"/>
      <c r="N64" s="87"/>
      <c r="O64" s="87"/>
      <c r="P64" s="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>
      <c r="A65" s="120" t="s">
        <v>72</v>
      </c>
      <c r="B65" s="105"/>
      <c r="C65" s="103"/>
      <c r="D65" s="43"/>
      <c r="E65" s="87"/>
      <c r="F65" s="87"/>
      <c r="G65" s="87"/>
      <c r="H65" s="2"/>
      <c r="I65" s="87"/>
      <c r="J65" s="87"/>
      <c r="K65" s="87"/>
      <c r="L65" s="87"/>
      <c r="M65" s="87"/>
      <c r="N65" s="87"/>
      <c r="O65" s="87"/>
      <c r="P65" s="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>
      <c r="A66" s="1"/>
      <c r="B66" s="117"/>
      <c r="C66" s="103"/>
      <c r="D66" s="43"/>
      <c r="E66" s="87"/>
      <c r="F66" s="87"/>
      <c r="G66" s="87"/>
      <c r="H66" s="2"/>
      <c r="I66" s="87"/>
      <c r="J66" s="87"/>
      <c r="K66" s="87"/>
      <c r="L66" s="87"/>
      <c r="M66" s="87"/>
      <c r="N66" s="87"/>
      <c r="O66" s="87"/>
      <c r="P66" s="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>
      <c r="A67" s="1"/>
      <c r="B67" s="117"/>
      <c r="C67" s="103"/>
      <c r="D67" s="43"/>
      <c r="E67" s="87"/>
      <c r="F67" s="87"/>
      <c r="G67" s="87"/>
      <c r="H67" s="2"/>
      <c r="I67" s="87"/>
      <c r="J67" s="87"/>
      <c r="K67" s="87"/>
      <c r="L67" s="87"/>
      <c r="M67" s="87"/>
      <c r="N67" s="87"/>
      <c r="O67" s="87"/>
      <c r="P67" s="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>
      <c r="A68" s="1"/>
      <c r="B68" s="105"/>
      <c r="C68" s="103"/>
      <c r="D68" s="43"/>
      <c r="E68" s="87"/>
      <c r="F68" s="87"/>
      <c r="G68" s="87"/>
      <c r="H68" s="2"/>
      <c r="I68" s="87"/>
      <c r="J68" s="87"/>
      <c r="K68" s="87"/>
      <c r="L68" s="87"/>
      <c r="M68" s="87"/>
      <c r="N68" s="87"/>
      <c r="O68" s="87"/>
      <c r="P68" s="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>
      <c r="A69" s="1"/>
      <c r="B69" s="105"/>
      <c r="C69" s="103"/>
      <c r="D69" s="43"/>
      <c r="E69" s="87"/>
      <c r="F69" s="87"/>
      <c r="G69" s="87"/>
      <c r="H69" s="2"/>
      <c r="I69" s="87"/>
      <c r="J69" s="87"/>
      <c r="K69" s="87"/>
      <c r="L69" s="87"/>
      <c r="M69" s="87"/>
      <c r="N69" s="87"/>
      <c r="O69" s="87"/>
      <c r="P69" s="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>
      <c r="A70" s="1"/>
      <c r="B70" s="105"/>
      <c r="C70" s="103"/>
      <c r="D70" s="43"/>
      <c r="E70" s="87"/>
      <c r="F70" s="87"/>
      <c r="G70" s="87"/>
      <c r="H70" s="2"/>
      <c r="I70" s="87"/>
      <c r="J70" s="87"/>
      <c r="K70" s="87"/>
      <c r="L70" s="87"/>
      <c r="M70" s="87"/>
      <c r="N70" s="87"/>
      <c r="O70" s="87"/>
      <c r="P70" s="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>
      <c r="A71" s="1"/>
      <c r="B71" s="117"/>
      <c r="C71" s="103"/>
      <c r="D71" s="43"/>
      <c r="E71" s="87"/>
      <c r="F71" s="87"/>
      <c r="G71" s="87"/>
      <c r="H71" s="2"/>
      <c r="I71" s="87"/>
      <c r="J71" s="87"/>
      <c r="K71" s="87"/>
      <c r="L71" s="87"/>
      <c r="M71" s="87"/>
      <c r="N71" s="87"/>
      <c r="O71" s="87"/>
      <c r="P71" s="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>
      <c r="A72" s="1"/>
      <c r="B72" s="38"/>
      <c r="C72" s="2"/>
      <c r="D72" s="1"/>
      <c r="E72" s="1"/>
      <c r="F72" s="40"/>
      <c r="G72" s="40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21">
    <mergeCell ref="T21:V21"/>
    <mergeCell ref="X21:Z21"/>
    <mergeCell ref="B22:C22"/>
    <mergeCell ref="H21:J21"/>
    <mergeCell ref="I31:K31"/>
    <mergeCell ref="L31:M31"/>
    <mergeCell ref="N31:O31"/>
    <mergeCell ref="D49:E49"/>
    <mergeCell ref="D21:F21"/>
    <mergeCell ref="L21:N21"/>
    <mergeCell ref="Z8:AA8"/>
    <mergeCell ref="AB8:AC8"/>
    <mergeCell ref="B2:C2"/>
    <mergeCell ref="X7:AC7"/>
    <mergeCell ref="I8:K8"/>
    <mergeCell ref="L8:M8"/>
    <mergeCell ref="N8:O8"/>
    <mergeCell ref="Q8:R8"/>
    <mergeCell ref="S8:T8"/>
    <mergeCell ref="U8:V8"/>
    <mergeCell ref="X8:Y8"/>
  </mergeCells>
  <conditionalFormatting sqref="X11:X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1:Y1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1:AB1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1:Z1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1:AA1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1:AC1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ef="B64" r:id="rId1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3"/>
  <sheetViews>
    <sheetView showGridLines="0" workbookViewId="0">
      <pane xSplit="3" topLeftCell="D1" activePane="topRight" state="frozen"/>
      <selection pane="topRight" activeCell="E2" sqref="E2"/>
    </sheetView>
  </sheetViews>
  <sheetFormatPr defaultColWidth="12.5703125" defaultRowHeight="15.75" customHeight="1"/>
  <cols>
    <col min="3" max="3" width="51.85546875" customWidth="1"/>
  </cols>
  <sheetData>
    <row r="1" spans="1:2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3"/>
      <c r="B2" s="147" t="s">
        <v>73</v>
      </c>
      <c r="C2" s="141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4"/>
      <c r="T2" s="4"/>
      <c r="U2" s="5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6"/>
      <c r="B4" s="7" t="s">
        <v>1</v>
      </c>
      <c r="C4" s="8">
        <v>45051</v>
      </c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6"/>
      <c r="B5" s="7" t="s">
        <v>2</v>
      </c>
      <c r="C5" s="11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0" t="s">
        <v>4</v>
      </c>
      <c r="Y7" s="141"/>
      <c r="Z7" s="141"/>
      <c r="AA7" s="141"/>
      <c r="AB7" s="141"/>
      <c r="AC7" s="141"/>
    </row>
    <row r="8" spans="1:29" ht="15.75" customHeight="1">
      <c r="A8" s="1"/>
      <c r="B8" s="12"/>
      <c r="C8" s="12"/>
      <c r="D8" s="15" t="s">
        <v>5</v>
      </c>
      <c r="E8" s="15" t="s">
        <v>6</v>
      </c>
      <c r="F8" s="15" t="s">
        <v>7</v>
      </c>
      <c r="G8" s="15" t="s">
        <v>8</v>
      </c>
      <c r="H8" s="16"/>
      <c r="I8" s="140" t="s">
        <v>9</v>
      </c>
      <c r="J8" s="141"/>
      <c r="K8" s="141"/>
      <c r="L8" s="140" t="s">
        <v>10</v>
      </c>
      <c r="M8" s="141"/>
      <c r="N8" s="140" t="s">
        <v>11</v>
      </c>
      <c r="O8" s="141"/>
      <c r="P8" s="14"/>
      <c r="Q8" s="140" t="s">
        <v>12</v>
      </c>
      <c r="R8" s="141"/>
      <c r="S8" s="140" t="s">
        <v>13</v>
      </c>
      <c r="T8" s="141"/>
      <c r="U8" s="140" t="s">
        <v>14</v>
      </c>
      <c r="V8" s="141"/>
      <c r="W8" s="14"/>
      <c r="X8" s="140" t="s">
        <v>15</v>
      </c>
      <c r="Y8" s="141"/>
      <c r="Z8" s="140" t="s">
        <v>16</v>
      </c>
      <c r="AA8" s="141"/>
      <c r="AB8" s="140" t="s">
        <v>17</v>
      </c>
      <c r="AC8" s="141"/>
    </row>
    <row r="9" spans="1:29" ht="15.75" customHeight="1">
      <c r="A9" s="1"/>
      <c r="B9" s="17" t="s">
        <v>18</v>
      </c>
      <c r="C9" s="17" t="s">
        <v>19</v>
      </c>
      <c r="D9" s="18" t="s">
        <v>20</v>
      </c>
      <c r="E9" s="18" t="s">
        <v>21</v>
      </c>
      <c r="F9" s="18" t="s">
        <v>22</v>
      </c>
      <c r="G9" s="18" t="s">
        <v>23</v>
      </c>
      <c r="H9" s="19"/>
      <c r="I9" s="18" t="s">
        <v>24</v>
      </c>
      <c r="J9" s="18" t="s">
        <v>25</v>
      </c>
      <c r="K9" s="18" t="s">
        <v>26</v>
      </c>
      <c r="L9" s="18" t="s">
        <v>25</v>
      </c>
      <c r="M9" s="18" t="s">
        <v>26</v>
      </c>
      <c r="N9" s="19" t="str">
        <f t="shared" ref="N9:O9" si="0">L9</f>
        <v>77/78</v>
      </c>
      <c r="O9" s="19" t="str">
        <f t="shared" si="0"/>
        <v>78/79</v>
      </c>
      <c r="P9" s="19"/>
      <c r="Q9" s="18" t="s">
        <v>25</v>
      </c>
      <c r="R9" s="18" t="s">
        <v>26</v>
      </c>
      <c r="S9" s="18" t="s">
        <v>25</v>
      </c>
      <c r="T9" s="18" t="s">
        <v>26</v>
      </c>
      <c r="U9" s="19" t="str">
        <f t="shared" ref="U9:V9" si="1">S9</f>
        <v>77/78</v>
      </c>
      <c r="V9" s="19" t="str">
        <f t="shared" si="1"/>
        <v>78/79</v>
      </c>
      <c r="W9" s="19"/>
      <c r="X9" s="18" t="s">
        <v>25</v>
      </c>
      <c r="Y9" s="18" t="s">
        <v>26</v>
      </c>
      <c r="Z9" s="18" t="s">
        <v>25</v>
      </c>
      <c r="AA9" s="18" t="s">
        <v>26</v>
      </c>
      <c r="AB9" s="18" t="s">
        <v>25</v>
      </c>
      <c r="AC9" s="18" t="s">
        <v>26</v>
      </c>
    </row>
    <row r="10" spans="1:29" ht="15.75" customHeight="1">
      <c r="A10" s="1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75" customHeight="1">
      <c r="A11" s="1"/>
      <c r="B11" s="22" t="s">
        <v>37</v>
      </c>
      <c r="C11" s="103" t="s">
        <v>38</v>
      </c>
      <c r="D11" s="43" t="s">
        <v>39</v>
      </c>
      <c r="E11" s="71">
        <v>3199300</v>
      </c>
      <c r="F11" s="26">
        <f>G11+D38-E38</f>
        <v>1485781935.0999999</v>
      </c>
      <c r="G11" s="45">
        <v>1293317025</v>
      </c>
      <c r="H11" s="2"/>
      <c r="I11" s="121">
        <v>105015894.40000001</v>
      </c>
      <c r="J11" s="43">
        <v>82200737.030000001</v>
      </c>
      <c r="K11" s="43">
        <v>94627582.170000002</v>
      </c>
      <c r="L11" s="43">
        <v>65122189</v>
      </c>
      <c r="M11" s="43">
        <v>58464593</v>
      </c>
      <c r="N11" s="43">
        <v>14876703.560000001</v>
      </c>
      <c r="O11" s="43">
        <v>20153676.329999998</v>
      </c>
      <c r="P11" s="27"/>
      <c r="Q11" s="28">
        <f t="shared" ref="Q11:R11" si="2">J11/I11-1</f>
        <v>-0.21725432612227513</v>
      </c>
      <c r="R11" s="29">
        <f t="shared" si="2"/>
        <v>0.15117680922331256</v>
      </c>
      <c r="S11" s="30">
        <f t="shared" ref="S11:T11" si="3">L11/J11</f>
        <v>0.79223363868663355</v>
      </c>
      <c r="T11" s="31">
        <f t="shared" si="3"/>
        <v>0.61783881252473938</v>
      </c>
      <c r="U11" s="32">
        <f t="shared" ref="U11:V11" si="4">N11/J11</f>
        <v>0.18098017241099182</v>
      </c>
      <c r="V11" s="33">
        <f t="shared" si="4"/>
        <v>0.21297887854509046</v>
      </c>
      <c r="W11" s="27"/>
      <c r="X11" s="34">
        <f t="shared" ref="X11:AA11" si="5">$F11/J11</f>
        <v>18.075043956816938</v>
      </c>
      <c r="Y11" s="34">
        <f t="shared" si="5"/>
        <v>15.701362129603696</v>
      </c>
      <c r="Z11" s="35">
        <f t="shared" si="5"/>
        <v>22.815294723892034</v>
      </c>
      <c r="AA11" s="36">
        <f t="shared" si="5"/>
        <v>25.413363180344039</v>
      </c>
      <c r="AB11" s="34">
        <f t="shared" ref="AB11:AC11" si="6">$G11/N11</f>
        <v>86.935726035264224</v>
      </c>
      <c r="AC11" s="37">
        <f t="shared" si="6"/>
        <v>64.172759541385375</v>
      </c>
    </row>
    <row r="12" spans="1:29" ht="15.75" customHeight="1">
      <c r="A12" s="1"/>
      <c r="B12" s="38"/>
      <c r="C12" s="2"/>
      <c r="D12" s="39"/>
      <c r="E12" s="40"/>
      <c r="F12" s="40"/>
      <c r="G12" s="40"/>
      <c r="H12" s="1"/>
      <c r="I12" s="40"/>
      <c r="J12" s="40"/>
      <c r="K12" s="40"/>
      <c r="L12" s="40"/>
      <c r="M12" s="40"/>
      <c r="N12" s="40"/>
      <c r="O12" s="40"/>
      <c r="P12" s="1"/>
      <c r="Q12" s="41"/>
      <c r="R12" s="41"/>
      <c r="S12" s="41"/>
      <c r="T12" s="41"/>
      <c r="U12" s="41"/>
      <c r="V12" s="41"/>
      <c r="W12" s="1"/>
      <c r="X12" s="42"/>
      <c r="Y12" s="42"/>
      <c r="Z12" s="42"/>
      <c r="AA12" s="42"/>
      <c r="AB12" s="42"/>
      <c r="AC12" s="42"/>
    </row>
    <row r="13" spans="1:29" ht="15.75" customHeight="1">
      <c r="A13" s="43">
        <v>1</v>
      </c>
      <c r="B13" s="22" t="s">
        <v>29</v>
      </c>
      <c r="C13" s="23" t="s">
        <v>30</v>
      </c>
      <c r="D13" s="44">
        <v>285</v>
      </c>
      <c r="E13" s="45">
        <v>8065750</v>
      </c>
      <c r="F13" s="45">
        <f t="shared" ref="F13:F17" si="7">G13+D34-E34</f>
        <v>3027514730</v>
      </c>
      <c r="G13" s="45">
        <v>2298738750</v>
      </c>
      <c r="H13" s="2"/>
      <c r="I13" s="45">
        <v>236249923</v>
      </c>
      <c r="J13" s="45">
        <v>201755501</v>
      </c>
      <c r="K13" s="45">
        <v>208491222</v>
      </c>
      <c r="L13" s="45">
        <v>158762911</v>
      </c>
      <c r="M13" s="45">
        <v>159314719</v>
      </c>
      <c r="N13" s="45">
        <v>85825757</v>
      </c>
      <c r="O13" s="45">
        <v>43476546</v>
      </c>
      <c r="P13" s="1"/>
      <c r="Q13" s="46">
        <f t="shared" ref="Q13:R13" si="8">J13/I13-1</f>
        <v>-0.14600818303758767</v>
      </c>
      <c r="R13" s="47">
        <f t="shared" si="8"/>
        <v>3.3385563053371259E-2</v>
      </c>
      <c r="S13" s="48">
        <f t="shared" ref="S13:T13" si="9">L13/J13</f>
        <v>0.78690747074103318</v>
      </c>
      <c r="T13" s="49">
        <f t="shared" si="9"/>
        <v>0.764131542190299</v>
      </c>
      <c r="U13" s="50">
        <f t="shared" ref="U13:V13" si="10">N13/J13</f>
        <v>0.42539487931979608</v>
      </c>
      <c r="V13" s="51">
        <f t="shared" si="10"/>
        <v>0.2085293835536155</v>
      </c>
      <c r="W13" s="1"/>
      <c r="X13" s="52">
        <f t="shared" ref="X13:AA13" si="11">$F13/J13</f>
        <v>15.005859641963369</v>
      </c>
      <c r="Y13" s="53">
        <f t="shared" si="11"/>
        <v>14.521065687839846</v>
      </c>
      <c r="Z13" s="54">
        <f t="shared" si="11"/>
        <v>19.069408030695531</v>
      </c>
      <c r="AA13" s="54">
        <f t="shared" si="11"/>
        <v>19.003358566009208</v>
      </c>
      <c r="AB13" s="55">
        <f t="shared" ref="AB13:AC13" si="12">$G13/N13</f>
        <v>26.783786480321986</v>
      </c>
      <c r="AC13" s="54">
        <f t="shared" si="12"/>
        <v>52.873076669890011</v>
      </c>
    </row>
    <row r="14" spans="1:29" ht="15.75" customHeight="1">
      <c r="A14" s="1">
        <f t="shared" ref="A14:A16" si="13">A13+1</f>
        <v>2</v>
      </c>
      <c r="B14" s="22" t="s">
        <v>31</v>
      </c>
      <c r="C14" s="23" t="s">
        <v>32</v>
      </c>
      <c r="D14" s="44">
        <v>720</v>
      </c>
      <c r="E14" s="25">
        <v>4484760.5</v>
      </c>
      <c r="F14" s="56">
        <f t="shared" si="7"/>
        <v>3744780609</v>
      </c>
      <c r="G14" s="45">
        <v>3551930316</v>
      </c>
      <c r="H14" s="2"/>
      <c r="I14" s="45">
        <v>146692602</v>
      </c>
      <c r="J14" s="45">
        <v>149626443</v>
      </c>
      <c r="K14" s="45">
        <v>161622841</v>
      </c>
      <c r="L14" s="45">
        <v>98923571</v>
      </c>
      <c r="M14" s="45">
        <v>112374445</v>
      </c>
      <c r="N14" s="45">
        <v>71317827</v>
      </c>
      <c r="O14" s="45">
        <v>92837617</v>
      </c>
      <c r="P14" s="1"/>
      <c r="Q14" s="57">
        <f t="shared" ref="Q14:R14" si="14">J14/I14-1</f>
        <v>1.9999924740580877E-2</v>
      </c>
      <c r="R14" s="58">
        <f t="shared" si="14"/>
        <v>8.0175654513153116E-2</v>
      </c>
      <c r="S14" s="59">
        <f t="shared" ref="S14:T14" si="15">L14/J14</f>
        <v>0.66113695558478258</v>
      </c>
      <c r="T14" s="59">
        <f t="shared" si="15"/>
        <v>0.69528814309111175</v>
      </c>
      <c r="U14" s="58">
        <f t="shared" ref="U14:V14" si="16">N14/J14</f>
        <v>0.47663919271274796</v>
      </c>
      <c r="V14" s="59">
        <f t="shared" si="16"/>
        <v>0.57440901561679636</v>
      </c>
      <c r="W14" s="1"/>
      <c r="X14" s="60">
        <f t="shared" ref="X14:AA14" si="17">$F14/J14</f>
        <v>25.027532125454588</v>
      </c>
      <c r="Y14" s="61">
        <f t="shared" si="17"/>
        <v>23.169872437770106</v>
      </c>
      <c r="Z14" s="62">
        <f t="shared" si="17"/>
        <v>37.855291424932489</v>
      </c>
      <c r="AA14" s="62">
        <f t="shared" si="17"/>
        <v>33.324129956770868</v>
      </c>
      <c r="AB14" s="63">
        <f t="shared" ref="AB14:AC14" si="18">$G14/N14</f>
        <v>49.80424201651573</v>
      </c>
      <c r="AC14" s="64">
        <f t="shared" si="18"/>
        <v>38.259602419566626</v>
      </c>
    </row>
    <row r="15" spans="1:29" ht="15.75" customHeight="1">
      <c r="A15" s="1">
        <f t="shared" si="13"/>
        <v>3</v>
      </c>
      <c r="B15" s="22" t="s">
        <v>33</v>
      </c>
      <c r="C15" s="23" t="s">
        <v>74</v>
      </c>
      <c r="D15" s="44">
        <v>332</v>
      </c>
      <c r="E15" s="25">
        <v>9625000</v>
      </c>
      <c r="F15" s="45">
        <f t="shared" si="7"/>
        <v>4414985422</v>
      </c>
      <c r="G15" s="45">
        <v>3207050000</v>
      </c>
      <c r="H15" s="2"/>
      <c r="I15" s="45">
        <v>399286524</v>
      </c>
      <c r="J15" s="45">
        <v>318663798</v>
      </c>
      <c r="K15" s="45">
        <v>403069309</v>
      </c>
      <c r="L15" s="45">
        <v>239746731</v>
      </c>
      <c r="M15" s="45">
        <v>216610377</v>
      </c>
      <c r="N15" s="45">
        <v>-45064295</v>
      </c>
      <c r="O15" s="45">
        <v>116938755</v>
      </c>
      <c r="P15" s="1"/>
      <c r="Q15" s="59">
        <f t="shared" ref="Q15:R15" si="19">J15/I15-1</f>
        <v>-0.20191697228429373</v>
      </c>
      <c r="R15" s="49">
        <f t="shared" si="19"/>
        <v>0.26487323483165159</v>
      </c>
      <c r="S15" s="65">
        <f t="shared" ref="S15:T15" si="20">L15/J15</f>
        <v>0.75235007084174654</v>
      </c>
      <c r="T15" s="65">
        <f t="shared" si="20"/>
        <v>0.5374023081474556</v>
      </c>
      <c r="U15" s="65">
        <f t="shared" ref="U15:V15" si="21">N15/J15</f>
        <v>-0.14141642471731289</v>
      </c>
      <c r="V15" s="65">
        <f t="shared" si="21"/>
        <v>0.29012071221726288</v>
      </c>
      <c r="W15" s="1"/>
      <c r="X15" s="60">
        <f t="shared" ref="X15:AA15" si="22">$F15/J15</f>
        <v>13.854681484716378</v>
      </c>
      <c r="Y15" s="61">
        <f t="shared" si="22"/>
        <v>10.953415016770727</v>
      </c>
      <c r="Z15" s="62">
        <f t="shared" si="22"/>
        <v>18.415205928292721</v>
      </c>
      <c r="AA15" s="62">
        <f t="shared" si="22"/>
        <v>20.382151045330577</v>
      </c>
      <c r="AB15" s="63">
        <f t="shared" ref="AB15:AC15" si="23">$G15/N15</f>
        <v>-71.16609723951079</v>
      </c>
      <c r="AC15" s="64">
        <f t="shared" si="23"/>
        <v>27.425039714164907</v>
      </c>
    </row>
    <row r="16" spans="1:29" ht="15.75" customHeight="1">
      <c r="A16" s="1">
        <f t="shared" si="13"/>
        <v>4</v>
      </c>
      <c r="B16" s="22" t="s">
        <v>35</v>
      </c>
      <c r="C16" s="23" t="s">
        <v>36</v>
      </c>
      <c r="D16" s="44">
        <v>244</v>
      </c>
      <c r="E16" s="122">
        <v>6464046.2300000004</v>
      </c>
      <c r="F16" s="56">
        <f t="shared" si="7"/>
        <v>4285199093.8800001</v>
      </c>
      <c r="G16" s="45">
        <v>4102798574.8800001</v>
      </c>
      <c r="H16" s="2"/>
      <c r="I16" s="45">
        <v>160329323</v>
      </c>
      <c r="J16" s="45">
        <v>129699114</v>
      </c>
      <c r="K16" s="45">
        <v>134964795</v>
      </c>
      <c r="L16" s="45">
        <v>103578138</v>
      </c>
      <c r="M16" s="45">
        <v>96728662</v>
      </c>
      <c r="N16" s="45">
        <v>61683914</v>
      </c>
      <c r="O16" s="45">
        <v>102290789</v>
      </c>
      <c r="P16" s="1"/>
      <c r="Q16" s="66">
        <f t="shared" ref="Q16:R16" si="24">J16/I16-1</f>
        <v>-0.191045583096487</v>
      </c>
      <c r="R16" s="67">
        <f t="shared" si="24"/>
        <v>4.0599205635282853E-2</v>
      </c>
      <c r="S16" s="68">
        <f t="shared" ref="S16:T16" si="25">L16/J16</f>
        <v>0.79860328112958423</v>
      </c>
      <c r="T16" s="69">
        <f t="shared" si="25"/>
        <v>0.71669550566871898</v>
      </c>
      <c r="U16" s="59">
        <f t="shared" ref="U16:V16" si="26">N16/J16</f>
        <v>0.47559240844158734</v>
      </c>
      <c r="V16" s="59">
        <f t="shared" si="26"/>
        <v>0.75790719350183133</v>
      </c>
      <c r="W16" s="1"/>
      <c r="X16" s="70">
        <f t="shared" ref="X16:AA16" si="27">$F16/J16</f>
        <v>33.039540222919335</v>
      </c>
      <c r="Y16" s="70">
        <f t="shared" si="27"/>
        <v>31.750495333838725</v>
      </c>
      <c r="Z16" s="62">
        <f t="shared" si="27"/>
        <v>41.371655994433887</v>
      </c>
      <c r="AA16" s="70">
        <f t="shared" si="27"/>
        <v>44.301234042501285</v>
      </c>
      <c r="AB16" s="70">
        <f t="shared" ref="AB16:AC16" si="28">$G16/N16</f>
        <v>66.513265920187877</v>
      </c>
      <c r="AC16" s="70">
        <f t="shared" si="28"/>
        <v>40.109169310249435</v>
      </c>
    </row>
    <row r="17" spans="1:29" ht="15.75" customHeight="1">
      <c r="A17" s="43">
        <v>5</v>
      </c>
      <c r="B17" s="22" t="s">
        <v>27</v>
      </c>
      <c r="C17" s="23" t="s">
        <v>28</v>
      </c>
      <c r="D17" s="44">
        <v>369</v>
      </c>
      <c r="E17" s="45">
        <v>6900000</v>
      </c>
      <c r="F17" s="56">
        <f t="shared" si="7"/>
        <v>3120479910.0999999</v>
      </c>
      <c r="G17" s="45">
        <v>2928015000</v>
      </c>
      <c r="H17" s="1"/>
      <c r="I17" s="56">
        <v>181128093</v>
      </c>
      <c r="J17" s="56">
        <v>189583070</v>
      </c>
      <c r="K17" s="56">
        <v>199690358</v>
      </c>
      <c r="L17" s="56">
        <v>166841030</v>
      </c>
      <c r="M17" s="56">
        <v>163952479</v>
      </c>
      <c r="N17" s="56">
        <v>80568059</v>
      </c>
      <c r="O17" s="56">
        <v>81128267</v>
      </c>
      <c r="P17" s="1"/>
      <c r="Q17" s="123">
        <f t="shared" ref="Q17:R17" si="29">J17/I17-1</f>
        <v>4.6679545176904202E-2</v>
      </c>
      <c r="R17" s="124">
        <f t="shared" si="29"/>
        <v>5.3313241525205779E-2</v>
      </c>
      <c r="S17" s="125">
        <f t="shared" ref="S17:T17" si="30">L17/J17</f>
        <v>0.8800418201899568</v>
      </c>
      <c r="T17" s="126">
        <f t="shared" si="30"/>
        <v>0.82103352731732793</v>
      </c>
      <c r="U17" s="59">
        <f t="shared" ref="U17:V17" si="31">N17/J17</f>
        <v>0.42497496743775698</v>
      </c>
      <c r="V17" s="58">
        <f t="shared" si="31"/>
        <v>0.40627032678262814</v>
      </c>
      <c r="W17" s="1"/>
      <c r="X17" s="70">
        <f t="shared" ref="X17:AA17" si="32">$F17/J17</f>
        <v>16.459697113777089</v>
      </c>
      <c r="Y17" s="54">
        <f t="shared" si="32"/>
        <v>15.626592797735382</v>
      </c>
      <c r="Z17" s="127">
        <f t="shared" si="32"/>
        <v>18.703312429202818</v>
      </c>
      <c r="AA17" s="128">
        <f t="shared" si="32"/>
        <v>19.032831520040634</v>
      </c>
      <c r="AB17" s="54">
        <f t="shared" ref="AB17:AC17" si="33">$G17/N17</f>
        <v>36.342131563576579</v>
      </c>
      <c r="AC17" s="129">
        <f t="shared" si="33"/>
        <v>36.091181388109767</v>
      </c>
    </row>
    <row r="18" spans="1:29" ht="15.75" customHeight="1">
      <c r="A18" s="1"/>
      <c r="B18" s="130" t="s">
        <v>40</v>
      </c>
      <c r="C18" s="131"/>
      <c r="D18" s="131"/>
      <c r="E18" s="131"/>
      <c r="F18" s="131"/>
      <c r="G18" s="131"/>
      <c r="H18" s="132"/>
      <c r="I18" s="132"/>
      <c r="J18" s="132"/>
      <c r="K18" s="132"/>
      <c r="L18" s="132"/>
      <c r="M18" s="132"/>
      <c r="N18" s="132"/>
      <c r="O18" s="132"/>
      <c r="P18" s="132"/>
      <c r="Q18" s="133">
        <f t="shared" ref="Q18:V18" si="34">AVERAGE(Q13:Q16)</f>
        <v>-0.12974270341944688</v>
      </c>
      <c r="R18" s="133">
        <f t="shared" si="34"/>
        <v>0.10475841450836471</v>
      </c>
      <c r="S18" s="133">
        <f t="shared" si="34"/>
        <v>0.74974944457428672</v>
      </c>
      <c r="T18" s="133">
        <f t="shared" si="34"/>
        <v>0.67837937477439636</v>
      </c>
      <c r="U18" s="133">
        <f t="shared" si="34"/>
        <v>0.30905251393920463</v>
      </c>
      <c r="V18" s="133">
        <f t="shared" si="34"/>
        <v>0.45774157622237654</v>
      </c>
      <c r="W18" s="132"/>
      <c r="X18" s="134">
        <f t="shared" ref="X18:AC18" si="35">AVERAGE(X13:X16)</f>
        <v>21.731903368763419</v>
      </c>
      <c r="Y18" s="134">
        <f t="shared" si="35"/>
        <v>20.098712119054852</v>
      </c>
      <c r="Z18" s="134">
        <f t="shared" si="35"/>
        <v>29.177890344588654</v>
      </c>
      <c r="AA18" s="134">
        <f t="shared" si="35"/>
        <v>29.252718402652981</v>
      </c>
      <c r="AB18" s="134">
        <f t="shared" si="35"/>
        <v>17.983799294378702</v>
      </c>
      <c r="AC18" s="135">
        <f t="shared" si="35"/>
        <v>39.666722028467746</v>
      </c>
    </row>
    <row r="19" spans="1:29" ht="15.75" customHeight="1">
      <c r="A19" s="1"/>
      <c r="B19" s="78" t="s">
        <v>41</v>
      </c>
      <c r="C19" s="79"/>
      <c r="D19" s="79"/>
      <c r="E19" s="79"/>
      <c r="F19" s="79"/>
      <c r="G19" s="79"/>
      <c r="H19" s="80"/>
      <c r="I19" s="80"/>
      <c r="J19" s="80"/>
      <c r="K19" s="80"/>
      <c r="L19" s="80"/>
      <c r="M19" s="80"/>
      <c r="N19" s="80"/>
      <c r="O19" s="80"/>
      <c r="P19" s="80"/>
      <c r="Q19" s="81">
        <f t="shared" ref="Q19:V19" si="36">MEDIAN(Q13:Q16)</f>
        <v>-0.16852688306703734</v>
      </c>
      <c r="R19" s="81">
        <f t="shared" si="36"/>
        <v>6.0387430074217985E-2</v>
      </c>
      <c r="S19" s="81">
        <f t="shared" si="36"/>
        <v>0.7696287707913898</v>
      </c>
      <c r="T19" s="81">
        <f t="shared" si="36"/>
        <v>0.70599182437991537</v>
      </c>
      <c r="U19" s="81">
        <f t="shared" si="36"/>
        <v>0.45049364388069169</v>
      </c>
      <c r="V19" s="81">
        <f t="shared" si="36"/>
        <v>0.43226486391702962</v>
      </c>
      <c r="W19" s="80"/>
      <c r="X19" s="82">
        <f t="shared" ref="X19:AC19" si="37">MEDIAN(X13:X16)</f>
        <v>20.016695883708977</v>
      </c>
      <c r="Y19" s="82">
        <f t="shared" si="37"/>
        <v>18.845469062804977</v>
      </c>
      <c r="Z19" s="82">
        <f t="shared" si="37"/>
        <v>28.462349727814008</v>
      </c>
      <c r="AA19" s="82">
        <f t="shared" si="37"/>
        <v>26.853140501050724</v>
      </c>
      <c r="AB19" s="82">
        <f t="shared" si="37"/>
        <v>38.294014248418861</v>
      </c>
      <c r="AC19" s="83">
        <f t="shared" si="37"/>
        <v>39.18438586490803</v>
      </c>
    </row>
    <row r="20" spans="1:29" ht="15.75" customHeight="1">
      <c r="A20" s="1"/>
      <c r="B20" s="20"/>
      <c r="C20" s="20"/>
      <c r="D20" s="21"/>
      <c r="E20" s="21"/>
      <c r="F20" s="21"/>
      <c r="G20" s="21"/>
      <c r="H20" s="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15.75" customHeight="1">
      <c r="A21" s="1"/>
      <c r="B21" s="12"/>
      <c r="C21" s="12"/>
      <c r="D21" s="140" t="s">
        <v>42</v>
      </c>
      <c r="E21" s="141"/>
      <c r="F21" s="141"/>
      <c r="G21" s="14"/>
      <c r="H21" s="140" t="s">
        <v>43</v>
      </c>
      <c r="I21" s="141"/>
      <c r="J21" s="141"/>
      <c r="K21" s="14"/>
      <c r="L21" s="140" t="s">
        <v>44</v>
      </c>
      <c r="M21" s="141"/>
      <c r="N21" s="141"/>
      <c r="O21" s="14"/>
      <c r="P21" s="14"/>
      <c r="Q21" s="16"/>
      <c r="R21" s="16"/>
      <c r="S21" s="16"/>
      <c r="T21" s="140" t="s">
        <v>45</v>
      </c>
      <c r="U21" s="141"/>
      <c r="V21" s="141"/>
      <c r="W21" s="14"/>
      <c r="X21" s="140" t="s">
        <v>46</v>
      </c>
      <c r="Y21" s="141"/>
      <c r="Z21" s="141"/>
      <c r="AA21" s="14"/>
      <c r="AB21" s="14"/>
      <c r="AC21" s="14"/>
    </row>
    <row r="22" spans="1:29" ht="15.75" customHeight="1">
      <c r="A22" s="1"/>
      <c r="B22" s="145" t="s">
        <v>47</v>
      </c>
      <c r="C22" s="146"/>
      <c r="D22" s="18" t="s">
        <v>9</v>
      </c>
      <c r="E22" s="18" t="s">
        <v>10</v>
      </c>
      <c r="F22" s="18" t="s">
        <v>48</v>
      </c>
      <c r="G22" s="19"/>
      <c r="H22" s="18" t="s">
        <v>9</v>
      </c>
      <c r="I22" s="18" t="s">
        <v>10</v>
      </c>
      <c r="J22" s="18" t="s">
        <v>49</v>
      </c>
      <c r="K22" s="19"/>
      <c r="L22" s="18" t="s">
        <v>9</v>
      </c>
      <c r="M22" s="18" t="s">
        <v>10</v>
      </c>
      <c r="N22" s="18" t="s">
        <v>11</v>
      </c>
      <c r="O22" s="19"/>
      <c r="P22" s="18" t="s">
        <v>50</v>
      </c>
      <c r="Q22" s="18" t="s">
        <v>51</v>
      </c>
      <c r="R22" s="18" t="s">
        <v>52</v>
      </c>
      <c r="S22" s="19"/>
      <c r="T22" s="18" t="s">
        <v>9</v>
      </c>
      <c r="U22" s="18" t="s">
        <v>10</v>
      </c>
      <c r="V22" s="18" t="s">
        <v>11</v>
      </c>
      <c r="W22" s="19"/>
      <c r="X22" s="18" t="s">
        <v>9</v>
      </c>
      <c r="Y22" s="18" t="s">
        <v>10</v>
      </c>
      <c r="Z22" s="18" t="s">
        <v>11</v>
      </c>
      <c r="AA22" s="19"/>
      <c r="AB22" s="19"/>
      <c r="AC22" s="19"/>
    </row>
    <row r="23" spans="1:29" ht="15.75" customHeight="1">
      <c r="A23" s="1"/>
      <c r="B23" s="84" t="s">
        <v>53</v>
      </c>
      <c r="C23" s="20"/>
      <c r="D23" s="85">
        <f>MIN(Y13:Y16)</f>
        <v>10.953415016770727</v>
      </c>
      <c r="E23" s="85">
        <f>MIN(AA13:AA16)</f>
        <v>19.003358566009208</v>
      </c>
      <c r="F23" s="85">
        <f>MIN(AC13:AC16)</f>
        <v>27.425039714164907</v>
      </c>
      <c r="G23" s="21"/>
      <c r="H23" s="40">
        <f>K11</f>
        <v>94627582.170000002</v>
      </c>
      <c r="I23" s="40">
        <f>M11</f>
        <v>58464593</v>
      </c>
      <c r="J23" s="86">
        <v>6.51</v>
      </c>
      <c r="K23" s="2"/>
      <c r="L23" s="40">
        <f t="shared" ref="L23:M23" si="38">D23*H23</f>
        <v>1036495179.5415839</v>
      </c>
      <c r="M23" s="40">
        <f t="shared" si="38"/>
        <v>1111023624.194792</v>
      </c>
      <c r="N23" s="87" t="s">
        <v>54</v>
      </c>
      <c r="O23" s="2"/>
      <c r="P23" s="136">
        <f t="shared" ref="P23:P26" si="39">$E$38</f>
        <v>104184.9</v>
      </c>
      <c r="Q23" s="137">
        <f t="shared" ref="Q23:Q26" si="40">$D$38</f>
        <v>192569095</v>
      </c>
      <c r="R23" s="88">
        <f t="shared" ref="R23:R26" si="41">$E$11</f>
        <v>3199300</v>
      </c>
      <c r="S23" s="2"/>
      <c r="T23" s="56">
        <f t="shared" ref="T23:T26" si="42">L23+P23-Q23</f>
        <v>844030269.44158387</v>
      </c>
      <c r="U23" s="56">
        <f t="shared" ref="U23:U26" si="43">M23+P23-Q23</f>
        <v>918558714.09479213</v>
      </c>
      <c r="V23" s="40">
        <f t="shared" ref="V23:V26" si="44">J23*R23*F23</f>
        <v>571193451.41950583</v>
      </c>
      <c r="W23" s="21"/>
      <c r="X23" s="90">
        <f t="shared" ref="X23:Z23" si="45">T23/$R23</f>
        <v>263.81716920625882</v>
      </c>
      <c r="Y23" s="90">
        <f t="shared" si="45"/>
        <v>287.11240399299601</v>
      </c>
      <c r="Z23" s="90">
        <f t="shared" si="45"/>
        <v>178.53700853921353</v>
      </c>
      <c r="AA23" s="2"/>
      <c r="AB23" s="21"/>
      <c r="AC23" s="21"/>
    </row>
    <row r="24" spans="1:29">
      <c r="A24" s="1"/>
      <c r="B24" s="84" t="s">
        <v>40</v>
      </c>
      <c r="C24" s="20"/>
      <c r="D24" s="85">
        <f t="shared" ref="D24:D25" si="46">Y18</f>
        <v>20.098712119054852</v>
      </c>
      <c r="E24" s="85">
        <f t="shared" ref="E24:E25" si="47">AA18</f>
        <v>29.252718402652981</v>
      </c>
      <c r="F24" s="85">
        <f t="shared" ref="F24:F25" si="48">AC18</f>
        <v>39.666722028467746</v>
      </c>
      <c r="G24" s="21"/>
      <c r="H24" s="1">
        <f t="shared" ref="H24:I24" si="49">H23</f>
        <v>94627582.170000002</v>
      </c>
      <c r="I24" s="1">
        <f t="shared" si="49"/>
        <v>58464593</v>
      </c>
      <c r="J24" s="86">
        <v>6.51</v>
      </c>
      <c r="K24" s="40"/>
      <c r="L24" s="40">
        <f t="shared" ref="L24:M24" si="50">D24*H24</f>
        <v>1901892532.5570378</v>
      </c>
      <c r="M24" s="40">
        <f t="shared" si="50"/>
        <v>1710248275.5547166</v>
      </c>
      <c r="N24" s="87" t="s">
        <v>54</v>
      </c>
      <c r="O24" s="2"/>
      <c r="P24" s="136">
        <f t="shared" si="39"/>
        <v>104184.9</v>
      </c>
      <c r="Q24" s="137">
        <f t="shared" si="40"/>
        <v>192569095</v>
      </c>
      <c r="R24" s="88">
        <f t="shared" si="41"/>
        <v>3199300</v>
      </c>
      <c r="S24" s="2"/>
      <c r="T24" s="56">
        <f t="shared" si="42"/>
        <v>1709427622.4570379</v>
      </c>
      <c r="U24" s="56">
        <f t="shared" si="43"/>
        <v>1517783365.4547167</v>
      </c>
      <c r="V24" s="40">
        <f t="shared" si="44"/>
        <v>826156392.04475629</v>
      </c>
      <c r="W24" s="21"/>
      <c r="X24" s="90">
        <f t="shared" ref="X24:Z24" si="51">T24/$R24</f>
        <v>534.31301298941582</v>
      </c>
      <c r="Y24" s="90">
        <f t="shared" si="51"/>
        <v>474.41107912815824</v>
      </c>
      <c r="Z24" s="90">
        <f t="shared" si="51"/>
        <v>258.23036040532503</v>
      </c>
      <c r="AA24" s="21"/>
      <c r="AB24" s="21"/>
      <c r="AC24" s="21"/>
    </row>
    <row r="25" spans="1:29">
      <c r="A25" s="1"/>
      <c r="B25" s="84" t="s">
        <v>41</v>
      </c>
      <c r="C25" s="20"/>
      <c r="D25" s="85">
        <f t="shared" si="46"/>
        <v>18.845469062804977</v>
      </c>
      <c r="E25" s="85">
        <f t="shared" si="47"/>
        <v>26.853140501050724</v>
      </c>
      <c r="F25" s="85">
        <f t="shared" si="48"/>
        <v>39.18438586490803</v>
      </c>
      <c r="G25" s="21"/>
      <c r="H25" s="1">
        <f t="shared" ref="H25:I25" si="52">H24</f>
        <v>94627582.170000002</v>
      </c>
      <c r="I25" s="1">
        <f t="shared" si="52"/>
        <v>58464593</v>
      </c>
      <c r="J25" s="86">
        <v>6.51</v>
      </c>
      <c r="K25" s="40"/>
      <c r="L25" s="40">
        <f t="shared" ref="L25:M25" si="53">D25*H25</f>
        <v>1783301172.2727709</v>
      </c>
      <c r="M25" s="40">
        <f t="shared" si="53"/>
        <v>1569957930.1657467</v>
      </c>
      <c r="N25" s="87" t="s">
        <v>54</v>
      </c>
      <c r="O25" s="2"/>
      <c r="P25" s="136">
        <f t="shared" si="39"/>
        <v>104184.9</v>
      </c>
      <c r="Q25" s="137">
        <f t="shared" si="40"/>
        <v>192569095</v>
      </c>
      <c r="R25" s="88">
        <f t="shared" si="41"/>
        <v>3199300</v>
      </c>
      <c r="S25" s="2"/>
      <c r="T25" s="56">
        <f t="shared" si="42"/>
        <v>1590836262.172771</v>
      </c>
      <c r="U25" s="56">
        <f t="shared" si="43"/>
        <v>1377493020.0657468</v>
      </c>
      <c r="V25" s="40">
        <f t="shared" si="44"/>
        <v>816110563.09137774</v>
      </c>
      <c r="W25" s="21"/>
      <c r="X25" s="90">
        <f t="shared" ref="X25:Z25" si="54">T25/$R25</f>
        <v>497.24510429555556</v>
      </c>
      <c r="Y25" s="92">
        <f t="shared" si="54"/>
        <v>430.56075393546928</v>
      </c>
      <c r="Z25" s="90">
        <f t="shared" si="54"/>
        <v>255.09035198055128</v>
      </c>
      <c r="AA25" s="21"/>
      <c r="AB25" s="21"/>
      <c r="AC25" s="21"/>
    </row>
    <row r="26" spans="1:29">
      <c r="A26" s="1"/>
      <c r="B26" s="84" t="s">
        <v>55</v>
      </c>
      <c r="C26" s="20"/>
      <c r="D26" s="85">
        <f>MAX(Y13:Y16)</f>
        <v>31.750495333838725</v>
      </c>
      <c r="E26" s="85">
        <f>MAX(AA13:AA16)</f>
        <v>44.301234042501285</v>
      </c>
      <c r="F26" s="85">
        <f>MAX(AC13:AC16)</f>
        <v>52.873076669890011</v>
      </c>
      <c r="G26" s="21"/>
      <c r="H26" s="1">
        <f t="shared" ref="H26:I26" si="55">H25</f>
        <v>94627582.170000002</v>
      </c>
      <c r="I26" s="1">
        <f t="shared" si="55"/>
        <v>58464593</v>
      </c>
      <c r="J26" s="86">
        <v>6.51</v>
      </c>
      <c r="K26" s="40"/>
      <c r="L26" s="40">
        <f t="shared" ref="L26:M26" si="56">D26*H26</f>
        <v>3004472606.1410255</v>
      </c>
      <c r="M26" s="40">
        <f t="shared" si="56"/>
        <v>2590053617.6925821</v>
      </c>
      <c r="N26" s="87" t="s">
        <v>54</v>
      </c>
      <c r="O26" s="2"/>
      <c r="P26" s="136">
        <f t="shared" si="39"/>
        <v>104184.9</v>
      </c>
      <c r="Q26" s="137">
        <f t="shared" si="40"/>
        <v>192569095</v>
      </c>
      <c r="R26" s="88">
        <f t="shared" si="41"/>
        <v>3199300</v>
      </c>
      <c r="S26" s="2"/>
      <c r="T26" s="56">
        <f t="shared" si="42"/>
        <v>2812007696.0410256</v>
      </c>
      <c r="U26" s="56">
        <f t="shared" si="43"/>
        <v>2397588707.5925822</v>
      </c>
      <c r="V26" s="40">
        <f t="shared" si="44"/>
        <v>1101210990.5767641</v>
      </c>
      <c r="W26" s="21"/>
      <c r="X26" s="90">
        <f t="shared" ref="X26:Z26" si="57">T26/$R26</f>
        <v>878.94467416029306</v>
      </c>
      <c r="Y26" s="90">
        <f t="shared" si="57"/>
        <v>749.41040464869889</v>
      </c>
      <c r="Z26" s="90">
        <f t="shared" si="57"/>
        <v>344.20372912098401</v>
      </c>
      <c r="AA26" s="21"/>
      <c r="AB26" s="21"/>
      <c r="AC26" s="21"/>
    </row>
    <row r="27" spans="1:29">
      <c r="A27" s="1"/>
      <c r="B27" s="20"/>
      <c r="C27" s="20"/>
      <c r="D27" s="40"/>
      <c r="E27" s="40"/>
      <c r="F27" s="40"/>
      <c r="G27" s="21"/>
      <c r="H27" s="1"/>
      <c r="I27" s="40"/>
      <c r="J27" s="40"/>
      <c r="K27" s="40"/>
      <c r="L27" s="40"/>
      <c r="M27" s="40"/>
      <c r="N27" s="40"/>
      <c r="O27" s="2"/>
      <c r="P27" s="40"/>
      <c r="Q27" s="40"/>
      <c r="R27" s="40"/>
      <c r="S27" s="2"/>
      <c r="T27" s="2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>
      <c r="A28" s="93"/>
      <c r="B28" s="94" t="s">
        <v>56</v>
      </c>
      <c r="C28" s="95"/>
      <c r="D28" s="96"/>
      <c r="E28" s="96"/>
      <c r="F28" s="96"/>
      <c r="G28" s="97"/>
      <c r="H28" s="93"/>
      <c r="I28" s="96"/>
      <c r="J28" s="96"/>
      <c r="K28" s="96"/>
      <c r="L28" s="96"/>
      <c r="M28" s="96"/>
      <c r="N28" s="96"/>
      <c r="O28" s="98"/>
      <c r="P28" s="96"/>
      <c r="Q28" s="96"/>
      <c r="R28" s="96"/>
      <c r="S28" s="98"/>
      <c r="T28" s="98"/>
      <c r="U28" s="97"/>
      <c r="V28" s="97"/>
      <c r="W28" s="97"/>
      <c r="X28" s="97"/>
      <c r="Y28" s="97"/>
      <c r="Z28" s="97"/>
      <c r="AA28" s="97"/>
      <c r="AB28" s="97"/>
      <c r="AC28" s="97"/>
    </row>
    <row r="29" spans="1:29">
      <c r="A29" s="1"/>
      <c r="B29" s="99"/>
      <c r="C29" s="100"/>
      <c r="D29" s="101"/>
      <c r="E29" s="101"/>
      <c r="F29" s="101"/>
      <c r="G29" s="101"/>
      <c r="H29" s="100"/>
      <c r="I29" s="100"/>
      <c r="J29" s="101"/>
      <c r="K29" s="101"/>
      <c r="L29" s="101"/>
      <c r="M29" s="101"/>
      <c r="N29" s="100"/>
      <c r="O29" s="10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>
      <c r="A30" s="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>
      <c r="A31" s="1"/>
      <c r="B31" s="12"/>
      <c r="C31" s="12"/>
      <c r="D31" s="15" t="s">
        <v>51</v>
      </c>
      <c r="E31" s="15" t="s">
        <v>57</v>
      </c>
      <c r="F31" s="15"/>
      <c r="G31" s="15"/>
      <c r="H31" s="16"/>
      <c r="I31" s="140"/>
      <c r="J31" s="141"/>
      <c r="K31" s="141"/>
      <c r="L31" s="140"/>
      <c r="M31" s="141"/>
      <c r="N31" s="140"/>
      <c r="O31" s="141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>
      <c r="A32" s="1"/>
      <c r="B32" s="17" t="s">
        <v>18</v>
      </c>
      <c r="C32" s="17" t="s">
        <v>19</v>
      </c>
      <c r="D32" s="18"/>
      <c r="E32" s="18" t="s">
        <v>58</v>
      </c>
      <c r="F32" s="18"/>
      <c r="G32" s="18"/>
      <c r="H32" s="19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>
      <c r="A33" s="1"/>
      <c r="B33" s="22" t="s">
        <v>27</v>
      </c>
      <c r="C33" s="23" t="s">
        <v>28</v>
      </c>
      <c r="D33" s="91">
        <v>377173306</v>
      </c>
      <c r="E33" s="91">
        <v>38603087</v>
      </c>
      <c r="F33" s="87"/>
      <c r="G33" s="87"/>
      <c r="H33" s="2"/>
      <c r="I33" s="87"/>
      <c r="J33" s="87"/>
      <c r="K33" s="87"/>
      <c r="L33" s="87"/>
      <c r="M33" s="87"/>
      <c r="N33" s="87"/>
      <c r="O33" s="87"/>
      <c r="P33" s="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>
      <c r="A34" s="1"/>
      <c r="B34" s="22" t="s">
        <v>29</v>
      </c>
      <c r="C34" s="23" t="s">
        <v>30</v>
      </c>
      <c r="D34" s="71">
        <v>728968739</v>
      </c>
      <c r="E34" s="71">
        <v>192759</v>
      </c>
      <c r="F34" s="87"/>
      <c r="G34" s="87"/>
      <c r="H34" s="2"/>
      <c r="I34" s="87"/>
      <c r="J34" s="87"/>
      <c r="K34" s="87"/>
      <c r="L34" s="87"/>
      <c r="M34" s="87"/>
      <c r="N34" s="87"/>
      <c r="O34" s="87"/>
      <c r="P34" s="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>
      <c r="A35" s="1"/>
      <c r="B35" s="22" t="s">
        <v>31</v>
      </c>
      <c r="C35" s="23" t="s">
        <v>32</v>
      </c>
      <c r="D35" s="43">
        <v>220363045</v>
      </c>
      <c r="E35" s="45">
        <v>27512752</v>
      </c>
      <c r="F35" s="87"/>
      <c r="G35" s="87"/>
      <c r="H35" s="2"/>
      <c r="I35" s="87"/>
      <c r="J35" s="87"/>
      <c r="K35" s="87"/>
      <c r="L35" s="87"/>
      <c r="M35" s="87"/>
      <c r="N35" s="87"/>
      <c r="O35" s="87"/>
      <c r="P35" s="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>
      <c r="A36" s="1"/>
      <c r="B36" s="22" t="s">
        <v>33</v>
      </c>
      <c r="C36" s="23" t="s">
        <v>74</v>
      </c>
      <c r="D36" s="71">
        <v>1212619180</v>
      </c>
      <c r="E36" s="71">
        <v>4683758</v>
      </c>
      <c r="F36" s="87"/>
      <c r="G36" s="102"/>
      <c r="H36" s="2"/>
      <c r="I36" s="87"/>
      <c r="J36" s="87"/>
      <c r="K36" s="87"/>
      <c r="L36" s="87"/>
      <c r="M36" s="87"/>
      <c r="N36" s="87"/>
      <c r="O36" s="87"/>
      <c r="P36" s="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>
      <c r="A37" s="1"/>
      <c r="B37" s="22" t="s">
        <v>35</v>
      </c>
      <c r="C37" s="23" t="s">
        <v>36</v>
      </c>
      <c r="D37" s="71">
        <v>198955937</v>
      </c>
      <c r="E37" s="71">
        <v>16555418</v>
      </c>
      <c r="F37" s="87"/>
      <c r="G37" s="102"/>
      <c r="H37" s="2"/>
      <c r="I37" s="87"/>
      <c r="J37" s="87"/>
      <c r="K37" s="87"/>
      <c r="L37" s="87"/>
      <c r="M37" s="87"/>
      <c r="N37" s="87"/>
      <c r="O37" s="87"/>
      <c r="P37" s="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>
      <c r="A38" s="1"/>
      <c r="B38" s="22" t="s">
        <v>37</v>
      </c>
      <c r="C38" s="23" t="s">
        <v>59</v>
      </c>
      <c r="D38" s="43">
        <v>192569095</v>
      </c>
      <c r="E38" s="104">
        <v>104184.9</v>
      </c>
      <c r="F38" s="87"/>
      <c r="G38" s="87"/>
      <c r="H38" s="2"/>
      <c r="I38" s="87"/>
      <c r="J38" s="87"/>
      <c r="K38" s="87"/>
      <c r="L38" s="87"/>
      <c r="M38" s="87"/>
      <c r="N38" s="87"/>
      <c r="O38" s="87"/>
      <c r="P38" s="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>
      <c r="A39" s="1"/>
      <c r="B39" s="22"/>
      <c r="C39" s="23"/>
      <c r="D39" s="43"/>
      <c r="E39" s="104"/>
      <c r="F39" s="87"/>
      <c r="G39" s="87"/>
      <c r="H39" s="2"/>
      <c r="I39" s="87"/>
      <c r="J39" s="87"/>
      <c r="K39" s="87"/>
      <c r="L39" s="87"/>
      <c r="M39" s="87"/>
      <c r="N39" s="87"/>
      <c r="O39" s="87"/>
      <c r="P39" s="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>
      <c r="A40" s="93"/>
      <c r="B40" s="94" t="s">
        <v>60</v>
      </c>
      <c r="C40" s="95"/>
      <c r="D40" s="96"/>
      <c r="E40" s="96"/>
      <c r="F40" s="96"/>
      <c r="G40" s="97"/>
      <c r="H40" s="93"/>
      <c r="I40" s="96"/>
      <c r="J40" s="96"/>
      <c r="K40" s="96"/>
      <c r="L40" s="96"/>
      <c r="M40" s="96"/>
      <c r="N40" s="96"/>
      <c r="O40" s="98"/>
      <c r="P40" s="96"/>
      <c r="Q40" s="96"/>
      <c r="R40" s="96"/>
      <c r="S40" s="98"/>
      <c r="T40" s="98"/>
      <c r="U40" s="97"/>
      <c r="V40" s="97"/>
      <c r="W40" s="97"/>
      <c r="X40" s="97"/>
      <c r="Y40" s="97"/>
      <c r="Z40" s="97"/>
      <c r="AA40" s="97"/>
      <c r="AB40" s="97"/>
      <c r="AC40" s="97"/>
    </row>
    <row r="41" spans="1:29">
      <c r="A41" s="1"/>
      <c r="B41" s="105"/>
      <c r="C41" s="103"/>
      <c r="D41" s="138" t="s">
        <v>40</v>
      </c>
      <c r="E41" s="139" t="s">
        <v>75</v>
      </c>
      <c r="F41" s="139" t="s">
        <v>41</v>
      </c>
      <c r="G41" s="87"/>
      <c r="H41" s="2"/>
      <c r="I41" s="87"/>
      <c r="J41" s="87"/>
      <c r="K41" s="87"/>
      <c r="L41" s="87"/>
      <c r="M41" s="87"/>
      <c r="N41" s="87"/>
      <c r="O41" s="87"/>
      <c r="P41" s="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>
      <c r="A42" s="1"/>
      <c r="B42" s="105"/>
      <c r="C42" s="103"/>
      <c r="D42" s="106">
        <f>M24</f>
        <v>1710248275.5547166</v>
      </c>
      <c r="E42" s="107">
        <f>M23</f>
        <v>1111023624.194792</v>
      </c>
      <c r="F42" s="107">
        <f>M25</f>
        <v>1569957930.1657467</v>
      </c>
      <c r="G42" s="87"/>
      <c r="H42" s="2"/>
      <c r="I42" s="87"/>
      <c r="J42" s="87"/>
      <c r="K42" s="87"/>
      <c r="L42" s="87"/>
      <c r="M42" s="87"/>
      <c r="N42" s="87"/>
      <c r="O42" s="87"/>
      <c r="P42" s="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>
      <c r="A43" s="1"/>
      <c r="B43" s="105"/>
      <c r="C43" s="111" t="s">
        <v>62</v>
      </c>
      <c r="D43" s="112">
        <f>(D42-F11)/F11</f>
        <v>0.15107623477708326</v>
      </c>
      <c r="E43" s="115">
        <f t="shared" ref="E43:F43" si="58">(E42-$F$11)/$F$11</f>
        <v>-0.25222968596665896</v>
      </c>
      <c r="F43" s="115">
        <f t="shared" si="58"/>
        <v>5.6654340100104499E-2</v>
      </c>
      <c r="G43" s="87"/>
      <c r="H43" s="2"/>
      <c r="I43" s="87"/>
      <c r="J43" s="87"/>
      <c r="K43" s="87"/>
      <c r="L43" s="87"/>
      <c r="M43" s="87"/>
      <c r="N43" s="87"/>
      <c r="O43" s="87"/>
      <c r="P43" s="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>
      <c r="A44" s="1"/>
      <c r="B44" s="105"/>
      <c r="C44" s="103"/>
      <c r="D44" s="43"/>
      <c r="E44" s="87"/>
      <c r="F44" s="87"/>
      <c r="G44" s="87"/>
      <c r="H44" s="2"/>
      <c r="I44" s="87"/>
      <c r="J44" s="87"/>
      <c r="K44" s="87"/>
      <c r="L44" s="87"/>
      <c r="M44" s="87"/>
      <c r="N44" s="87"/>
      <c r="O44" s="87"/>
      <c r="P44" s="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>
      <c r="A45" s="1"/>
      <c r="B45" s="105"/>
      <c r="C45" s="103"/>
      <c r="D45" s="43"/>
      <c r="E45" s="87"/>
      <c r="F45" s="87"/>
      <c r="G45" s="87"/>
      <c r="H45" s="2"/>
      <c r="I45" s="87"/>
      <c r="J45" s="87"/>
      <c r="K45" s="87"/>
      <c r="L45" s="87"/>
      <c r="M45" s="87"/>
      <c r="N45" s="87"/>
      <c r="O45" s="87"/>
      <c r="P45" s="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>
      <c r="A46" s="1"/>
      <c r="B46" s="105"/>
      <c r="C46" s="103"/>
      <c r="D46" s="43"/>
      <c r="E46" s="87"/>
      <c r="F46" s="87"/>
      <c r="G46" s="102"/>
      <c r="H46" s="102"/>
      <c r="I46" s="87"/>
      <c r="J46" s="87"/>
      <c r="K46" s="87"/>
      <c r="L46" s="87"/>
      <c r="M46" s="87"/>
      <c r="N46" s="87"/>
      <c r="O46" s="87"/>
      <c r="P46" s="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>
      <c r="A47" s="93"/>
      <c r="B47" s="94" t="s">
        <v>69</v>
      </c>
      <c r="C47" s="95"/>
      <c r="D47" s="96"/>
      <c r="E47" s="96"/>
      <c r="F47" s="96"/>
      <c r="G47" s="97"/>
      <c r="H47" s="93"/>
      <c r="I47" s="96"/>
      <c r="J47" s="96"/>
      <c r="K47" s="96"/>
      <c r="L47" s="96"/>
      <c r="M47" s="96"/>
      <c r="N47" s="96"/>
      <c r="O47" s="98"/>
      <c r="P47" s="96"/>
      <c r="Q47" s="96"/>
      <c r="R47" s="96"/>
      <c r="S47" s="98"/>
      <c r="T47" s="98"/>
      <c r="U47" s="97"/>
      <c r="V47" s="97"/>
      <c r="W47" s="97"/>
      <c r="X47" s="97"/>
      <c r="Y47" s="97"/>
      <c r="Z47" s="97"/>
      <c r="AA47" s="97"/>
      <c r="AB47" s="97"/>
      <c r="AC47" s="97"/>
    </row>
    <row r="48" spans="1:29">
      <c r="A48" s="1"/>
      <c r="B48" s="105"/>
      <c r="C48" s="103"/>
      <c r="D48" s="43"/>
      <c r="E48" s="87"/>
      <c r="F48" s="87"/>
      <c r="G48" s="102"/>
      <c r="H48" s="102"/>
      <c r="I48" s="87"/>
      <c r="J48" s="87"/>
      <c r="K48" s="87"/>
      <c r="L48" s="87"/>
      <c r="M48" s="87"/>
      <c r="N48" s="87"/>
      <c r="O48" s="87"/>
      <c r="P48" s="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>
      <c r="A49" s="1"/>
      <c r="B49" s="105"/>
      <c r="C49" s="103"/>
      <c r="D49" s="43"/>
      <c r="E49" s="87"/>
      <c r="F49" s="87"/>
      <c r="G49" s="87"/>
      <c r="H49" s="2"/>
      <c r="I49" s="87"/>
      <c r="J49" s="87"/>
      <c r="K49" s="87"/>
      <c r="L49" s="87"/>
      <c r="M49" s="87"/>
      <c r="N49" s="87"/>
      <c r="O49" s="87"/>
      <c r="P49" s="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>
      <c r="A50" s="1"/>
      <c r="B50" s="105"/>
      <c r="C50" s="103"/>
      <c r="D50" s="43"/>
      <c r="E50" s="87"/>
      <c r="F50" s="87"/>
      <c r="G50" s="87"/>
      <c r="H50" s="2"/>
      <c r="I50" s="87"/>
      <c r="J50" s="87"/>
      <c r="K50" s="87"/>
      <c r="L50" s="87"/>
      <c r="M50" s="87"/>
      <c r="N50" s="87"/>
      <c r="O50" s="87"/>
      <c r="P50" s="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>
      <c r="A51" s="1"/>
      <c r="B51" s="105"/>
      <c r="C51" s="103"/>
      <c r="D51" s="43"/>
      <c r="E51" s="87"/>
      <c r="F51" s="87"/>
      <c r="G51" s="87"/>
      <c r="H51" s="2"/>
      <c r="I51" s="87"/>
      <c r="J51" s="87"/>
      <c r="K51" s="87"/>
      <c r="L51" s="87"/>
      <c r="M51" s="87"/>
      <c r="N51" s="87"/>
      <c r="O51" s="87"/>
      <c r="P51" s="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>
      <c r="A52" s="1"/>
      <c r="B52" s="105"/>
      <c r="C52" s="103"/>
      <c r="D52" s="43"/>
      <c r="E52" s="87"/>
      <c r="F52" s="87"/>
      <c r="G52" s="87"/>
      <c r="H52" s="2"/>
      <c r="I52" s="87"/>
      <c r="J52" s="87"/>
      <c r="K52" s="87"/>
      <c r="L52" s="87"/>
      <c r="M52" s="87"/>
      <c r="N52" s="87"/>
      <c r="O52" s="87"/>
      <c r="P52" s="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>
      <c r="A53" s="1"/>
      <c r="B53" s="105"/>
      <c r="C53" s="103"/>
      <c r="D53" s="43"/>
      <c r="E53" s="87"/>
      <c r="F53" s="87"/>
      <c r="G53" s="87"/>
      <c r="H53" s="2"/>
      <c r="I53" s="87"/>
      <c r="J53" s="87"/>
      <c r="K53" s="87"/>
      <c r="L53" s="87"/>
      <c r="M53" s="87"/>
      <c r="N53" s="87"/>
      <c r="O53" s="87"/>
      <c r="P53" s="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>
      <c r="A54" s="1"/>
      <c r="B54" s="105"/>
      <c r="C54" s="103"/>
      <c r="D54" s="43"/>
      <c r="E54" s="87"/>
      <c r="F54" s="87"/>
      <c r="G54" s="87"/>
      <c r="H54" s="2"/>
      <c r="I54" s="87"/>
      <c r="J54" s="87"/>
      <c r="K54" s="87"/>
      <c r="L54" s="87"/>
      <c r="M54" s="87"/>
      <c r="N54" s="87"/>
      <c r="O54" s="87"/>
      <c r="P54" s="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>
      <c r="A55" s="1"/>
      <c r="B55" s="105"/>
      <c r="C55" s="103"/>
      <c r="D55" s="43"/>
      <c r="E55" s="87"/>
      <c r="F55" s="87"/>
      <c r="G55" s="87"/>
      <c r="H55" s="2"/>
      <c r="I55" s="87"/>
      <c r="J55" s="87"/>
      <c r="K55" s="87"/>
      <c r="L55" s="87"/>
      <c r="M55" s="87"/>
      <c r="N55" s="87"/>
      <c r="O55" s="87"/>
      <c r="P55" s="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>
      <c r="A56" s="1"/>
      <c r="B56" s="105"/>
      <c r="C56" s="103"/>
      <c r="D56" s="43"/>
      <c r="E56" s="87"/>
      <c r="F56" s="87"/>
      <c r="G56" s="87"/>
      <c r="H56" s="2"/>
      <c r="I56" s="87"/>
      <c r="J56" s="87"/>
      <c r="K56" s="87"/>
      <c r="L56" s="87"/>
      <c r="M56" s="87"/>
      <c r="N56" s="87"/>
      <c r="O56" s="87"/>
      <c r="P56" s="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>
      <c r="A57" s="1"/>
      <c r="B57" s="105"/>
      <c r="C57" s="103"/>
      <c r="D57" s="43"/>
      <c r="E57" s="87"/>
      <c r="F57" s="87"/>
      <c r="G57" s="87"/>
      <c r="H57" s="2"/>
      <c r="I57" s="87"/>
      <c r="J57" s="87"/>
      <c r="K57" s="87"/>
      <c r="L57" s="87"/>
      <c r="M57" s="87"/>
      <c r="N57" s="87"/>
      <c r="O57" s="87"/>
      <c r="P57" s="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>
      <c r="A58" s="118" t="s">
        <v>70</v>
      </c>
      <c r="B58" s="119" t="s">
        <v>71</v>
      </c>
      <c r="C58" s="103"/>
      <c r="D58" s="43"/>
      <c r="E58" s="87"/>
      <c r="F58" s="87"/>
      <c r="G58" s="87"/>
      <c r="H58" s="2"/>
      <c r="I58" s="87"/>
      <c r="J58" s="87"/>
      <c r="K58" s="87"/>
      <c r="L58" s="87"/>
      <c r="M58" s="87"/>
      <c r="N58" s="87"/>
      <c r="O58" s="87"/>
      <c r="P58" s="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>
      <c r="A59" s="1"/>
      <c r="B59" s="105"/>
      <c r="C59" s="103"/>
      <c r="D59" s="43"/>
      <c r="E59" s="87"/>
      <c r="F59" s="87"/>
      <c r="G59" s="87"/>
      <c r="H59" s="2"/>
      <c r="I59" s="87"/>
      <c r="J59" s="87"/>
      <c r="K59" s="87"/>
      <c r="L59" s="87"/>
      <c r="M59" s="87"/>
      <c r="N59" s="87"/>
      <c r="O59" s="87"/>
      <c r="P59" s="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>
      <c r="A60" s="1"/>
      <c r="B60" s="105"/>
      <c r="C60" s="103"/>
      <c r="D60" s="43"/>
      <c r="E60" s="87"/>
      <c r="F60" s="87"/>
      <c r="G60" s="87"/>
      <c r="H60" s="2"/>
      <c r="I60" s="87"/>
      <c r="J60" s="87"/>
      <c r="K60" s="87"/>
      <c r="L60" s="87"/>
      <c r="M60" s="87"/>
      <c r="N60" s="87"/>
      <c r="O60" s="87"/>
      <c r="P60" s="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>
      <c r="A61" s="1"/>
      <c r="B61" s="105"/>
      <c r="C61" s="103"/>
      <c r="D61" s="43"/>
      <c r="E61" s="87"/>
      <c r="F61" s="87"/>
      <c r="G61" s="87"/>
      <c r="H61" s="2"/>
      <c r="I61" s="87"/>
      <c r="J61" s="87"/>
      <c r="K61" s="87"/>
      <c r="L61" s="87"/>
      <c r="M61" s="87"/>
      <c r="N61" s="87"/>
      <c r="O61" s="87"/>
      <c r="P61" s="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>
      <c r="A62" s="1"/>
      <c r="B62" s="105"/>
      <c r="C62" s="103"/>
      <c r="D62" s="43"/>
      <c r="E62" s="87"/>
      <c r="F62" s="87"/>
      <c r="G62" s="87"/>
      <c r="H62" s="2"/>
      <c r="I62" s="87"/>
      <c r="J62" s="87"/>
      <c r="K62" s="87"/>
      <c r="L62" s="87"/>
      <c r="M62" s="87"/>
      <c r="N62" s="87"/>
      <c r="O62" s="87"/>
      <c r="P62" s="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>
      <c r="A63" s="1"/>
      <c r="B63" s="117"/>
      <c r="C63" s="103"/>
      <c r="D63" s="43"/>
      <c r="E63" s="87"/>
      <c r="F63" s="87"/>
      <c r="G63" s="87"/>
      <c r="H63" s="2"/>
      <c r="I63" s="87"/>
      <c r="J63" s="87"/>
      <c r="K63" s="87"/>
      <c r="L63" s="87"/>
      <c r="M63" s="87"/>
      <c r="N63" s="87"/>
      <c r="O63" s="87"/>
      <c r="P63" s="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>
      <c r="A64" s="1"/>
      <c r="B64" s="117"/>
      <c r="C64" s="103"/>
      <c r="D64" s="43"/>
      <c r="E64" s="87"/>
      <c r="F64" s="87"/>
      <c r="G64" s="87"/>
      <c r="H64" s="2"/>
      <c r="I64" s="87"/>
      <c r="J64" s="87"/>
      <c r="K64" s="87"/>
      <c r="L64" s="87"/>
      <c r="M64" s="87"/>
      <c r="N64" s="87"/>
      <c r="O64" s="87"/>
      <c r="P64" s="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>
      <c r="A65" s="1"/>
      <c r="B65" s="105"/>
      <c r="C65" s="103"/>
      <c r="D65" s="43"/>
      <c r="E65" s="87"/>
      <c r="F65" s="87"/>
      <c r="G65" s="87"/>
      <c r="H65" s="2"/>
      <c r="I65" s="87"/>
      <c r="J65" s="87"/>
      <c r="K65" s="87"/>
      <c r="L65" s="87"/>
      <c r="M65" s="87"/>
      <c r="N65" s="87"/>
      <c r="O65" s="87"/>
      <c r="P65" s="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>
      <c r="A66" s="1"/>
      <c r="B66" s="105"/>
      <c r="C66" s="103"/>
      <c r="D66" s="43"/>
      <c r="E66" s="87"/>
      <c r="F66" s="87"/>
      <c r="G66" s="87"/>
      <c r="H66" s="2"/>
      <c r="I66" s="87"/>
      <c r="J66" s="87"/>
      <c r="K66" s="87"/>
      <c r="L66" s="87"/>
      <c r="M66" s="87"/>
      <c r="N66" s="87"/>
      <c r="O66" s="87"/>
      <c r="P66" s="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>
      <c r="A67" s="1"/>
      <c r="B67" s="117"/>
      <c r="C67" s="103"/>
      <c r="D67" s="43"/>
      <c r="E67" s="87"/>
      <c r="F67" s="87"/>
      <c r="G67" s="87"/>
      <c r="H67" s="2"/>
      <c r="I67" s="87"/>
      <c r="J67" s="87"/>
      <c r="K67" s="87"/>
      <c r="L67" s="87"/>
      <c r="M67" s="87"/>
      <c r="N67" s="87"/>
      <c r="O67" s="87"/>
      <c r="P67" s="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>
      <c r="A68" s="1"/>
      <c r="B68" s="117"/>
      <c r="C68" s="103"/>
      <c r="D68" s="43"/>
      <c r="E68" s="87"/>
      <c r="F68" s="87"/>
      <c r="G68" s="87"/>
      <c r="H68" s="2"/>
      <c r="I68" s="87"/>
      <c r="J68" s="87"/>
      <c r="K68" s="87"/>
      <c r="L68" s="87"/>
      <c r="M68" s="87"/>
      <c r="N68" s="87"/>
      <c r="O68" s="87"/>
      <c r="P68" s="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>
      <c r="A69" s="1"/>
      <c r="B69" s="105"/>
      <c r="C69" s="103"/>
      <c r="D69" s="43"/>
      <c r="E69" s="87"/>
      <c r="F69" s="87"/>
      <c r="G69" s="87"/>
      <c r="H69" s="2"/>
      <c r="I69" s="87"/>
      <c r="J69" s="87"/>
      <c r="K69" s="87"/>
      <c r="L69" s="87"/>
      <c r="M69" s="87"/>
      <c r="N69" s="87"/>
      <c r="O69" s="87"/>
      <c r="P69" s="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>
      <c r="A70" s="1"/>
      <c r="B70" s="105"/>
      <c r="C70" s="103"/>
      <c r="D70" s="43"/>
      <c r="E70" s="87"/>
      <c r="F70" s="87"/>
      <c r="G70" s="87"/>
      <c r="H70" s="2"/>
      <c r="I70" s="87"/>
      <c r="J70" s="87"/>
      <c r="K70" s="87"/>
      <c r="L70" s="87"/>
      <c r="M70" s="87"/>
      <c r="N70" s="87"/>
      <c r="O70" s="87"/>
      <c r="P70" s="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>
      <c r="A71" s="1"/>
      <c r="B71" s="105"/>
      <c r="C71" s="103"/>
      <c r="D71" s="43"/>
      <c r="E71" s="87"/>
      <c r="F71" s="87"/>
      <c r="G71" s="87"/>
      <c r="H71" s="2"/>
      <c r="I71" s="87"/>
      <c r="J71" s="87"/>
      <c r="K71" s="87"/>
      <c r="L71" s="87"/>
      <c r="M71" s="87"/>
      <c r="N71" s="87"/>
      <c r="O71" s="87"/>
      <c r="P71" s="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>
      <c r="A72" s="1"/>
      <c r="B72" s="117"/>
      <c r="C72" s="103"/>
      <c r="D72" s="43"/>
      <c r="E72" s="87"/>
      <c r="F72" s="87"/>
      <c r="G72" s="87"/>
      <c r="H72" s="2"/>
      <c r="I72" s="87"/>
      <c r="J72" s="87"/>
      <c r="K72" s="87"/>
      <c r="L72" s="87"/>
      <c r="M72" s="87"/>
      <c r="N72" s="87"/>
      <c r="O72" s="87"/>
      <c r="P72" s="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>
      <c r="A73" s="1"/>
      <c r="B73" s="38"/>
      <c r="C73" s="2"/>
      <c r="D73" s="1"/>
      <c r="E73" s="1"/>
      <c r="F73" s="40"/>
      <c r="G73" s="40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</sheetData>
  <mergeCells count="20">
    <mergeCell ref="D21:F21"/>
    <mergeCell ref="L21:N21"/>
    <mergeCell ref="T21:V21"/>
    <mergeCell ref="X21:Z21"/>
    <mergeCell ref="B22:C22"/>
    <mergeCell ref="H21:J21"/>
    <mergeCell ref="I31:K31"/>
    <mergeCell ref="L31:M31"/>
    <mergeCell ref="N31:O31"/>
    <mergeCell ref="U8:V8"/>
    <mergeCell ref="Z8:AA8"/>
    <mergeCell ref="AB8:AC8"/>
    <mergeCell ref="B2:C2"/>
    <mergeCell ref="X7:AC7"/>
    <mergeCell ref="I8:K8"/>
    <mergeCell ref="L8:M8"/>
    <mergeCell ref="N8:O8"/>
    <mergeCell ref="Q8:R8"/>
    <mergeCell ref="S8:T8"/>
    <mergeCell ref="X8:Y8"/>
  </mergeCells>
  <conditionalFormatting sqref="X11:X17 AC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1:Y1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1:AB1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1:Z1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1:AA1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1:AC16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ef="B5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KPCL</vt:lpstr>
      <vt:lpstr>FOR NHDL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2023-05-19T13:39:12Z</dcterms:modified>
</cp:coreProperties>
</file>