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espaldo PC\Escritorio\Pulperia-Ortiz\"/>
    </mc:Choice>
  </mc:AlternateContent>
  <bookViews>
    <workbookView xWindow="0" yWindow="0" windowWidth="20490" windowHeight="7695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9" i="1" l="1"/>
  <c r="F19" i="1"/>
  <c r="H19" i="1"/>
  <c r="I19" i="1" s="1"/>
  <c r="J19" i="1" s="1"/>
  <c r="B3" i="2"/>
  <c r="E3" i="2"/>
  <c r="C3" i="2"/>
  <c r="D3" i="2"/>
  <c r="D2" i="2"/>
  <c r="C2" i="2"/>
  <c r="B2" i="2"/>
  <c r="E2" i="2" s="1"/>
  <c r="F2" i="2" l="1"/>
  <c r="G2" i="2" s="1"/>
  <c r="F3" i="2"/>
  <c r="G3" i="2" s="1"/>
  <c r="C37" i="1" l="1"/>
  <c r="B37" i="1"/>
  <c r="A37" i="1"/>
  <c r="B38" i="1" l="1"/>
  <c r="AG9" i="1"/>
  <c r="AG10" i="1"/>
  <c r="AG8" i="1"/>
  <c r="AF9" i="1"/>
  <c r="AF10" i="1"/>
  <c r="AF8" i="1"/>
  <c r="AE13" i="1" l="1"/>
  <c r="AD13" i="1"/>
  <c r="AC13" i="1"/>
  <c r="AD2" i="1"/>
  <c r="AC4" i="1"/>
  <c r="AE10" i="1"/>
  <c r="AE11" i="1"/>
  <c r="AE12" i="1"/>
  <c r="AE9" i="1" l="1"/>
  <c r="AE8" i="1"/>
  <c r="AD11" i="1"/>
  <c r="AD12" i="1"/>
  <c r="AD9" i="1"/>
  <c r="AD8" i="1"/>
  <c r="AC12" i="1"/>
  <c r="AC11" i="1"/>
  <c r="AC10" i="1"/>
  <c r="AC9" i="1"/>
  <c r="AC8" i="1"/>
  <c r="AD10" i="1" l="1"/>
  <c r="AC3" i="1"/>
  <c r="AC2" i="1"/>
  <c r="AE2" i="1" s="1"/>
  <c r="AC5" i="1" l="1"/>
  <c r="AC6" i="1"/>
</calcChain>
</file>

<file path=xl/sharedStrings.xml><?xml version="1.0" encoding="utf-8"?>
<sst xmlns="http://schemas.openxmlformats.org/spreadsheetml/2006/main" count="52" uniqueCount="44">
  <si>
    <t>Nombre</t>
  </si>
  <si>
    <t>Monto</t>
  </si>
  <si>
    <t>Fecha</t>
  </si>
  <si>
    <t>Ventas Efectivo</t>
  </si>
  <si>
    <t>Venta Credito</t>
  </si>
  <si>
    <t>Cliente</t>
  </si>
  <si>
    <t>Gastos</t>
  </si>
  <si>
    <t>Cadena</t>
  </si>
  <si>
    <t>Ferreteria</t>
  </si>
  <si>
    <t>Patente</t>
  </si>
  <si>
    <t>Compras Sin Fac</t>
  </si>
  <si>
    <t xml:space="preserve">Nombre </t>
  </si>
  <si>
    <t>Total Compras</t>
  </si>
  <si>
    <t>Total Ventas</t>
  </si>
  <si>
    <t>Total Gastos</t>
  </si>
  <si>
    <t>Pan Zarcero</t>
  </si>
  <si>
    <t>Confites Alberto</t>
  </si>
  <si>
    <t>Bimbo</t>
  </si>
  <si>
    <t>Verduras ARJU</t>
  </si>
  <si>
    <t>Verduras Domin</t>
  </si>
  <si>
    <t>Kayu</t>
  </si>
  <si>
    <t>Centro Plastico</t>
  </si>
  <si>
    <t>Luz</t>
  </si>
  <si>
    <t>Telefono</t>
  </si>
  <si>
    <t>Veterinaria</t>
  </si>
  <si>
    <t>Utilidad Bruta</t>
  </si>
  <si>
    <t>Utilidad Neta</t>
  </si>
  <si>
    <t>Semana1</t>
  </si>
  <si>
    <t>Semana2</t>
  </si>
  <si>
    <t>Semana3</t>
  </si>
  <si>
    <t>Semana4</t>
  </si>
  <si>
    <t>Semana5</t>
  </si>
  <si>
    <t>Compras Gravadas</t>
  </si>
  <si>
    <t>Compras Exentas</t>
  </si>
  <si>
    <t>exento</t>
  </si>
  <si>
    <t>gravado</t>
  </si>
  <si>
    <t>Lineas</t>
  </si>
  <si>
    <t>Altas</t>
  </si>
  <si>
    <t>Comision David</t>
  </si>
  <si>
    <t>Costo linea</t>
  </si>
  <si>
    <t>Comision Allan</t>
  </si>
  <si>
    <t>Ganancia</t>
  </si>
  <si>
    <t>% Ganancia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</si>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</sst>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2" formatCode="_-&quot;₡&quot;* #,##0_-;\-&quot;₡&quot;* #,##0_-;_-&quot;₡&quot;* &quot;-&quot;_-;_-@_-"/>
    <numFmt numFmtId="164" formatCode="_(&quot;₡&quot;* #,##0.00_);_(&quot;₡&quot;* \(#,##0.00\);_(&quot;₡&quot;* &quot;-&quot;??_);_(@_)"/>
    <numFmt numFmtId="165" formatCode="_(&quot;₡&quot;* #,##0_);_(&quot;₡&quot;* \(#,##0\);_(&quot;₡&quot;* &quot;-&quot;??_);_(@_)"/>
    <numFmt numFmtId="166" formatCode="[$-F800]dddd\,\ mmmm\ dd\,\ yyyy"/>
    <numFmt numFmtId="169" formatCode="_-&quot;₡&quot;* #,##0.00_-;\-&quot;₡&quot;* #,##0.00_-;_-&quot;₡&quot;* &quot;-&quot;_-;_-@_-"/>
    <numFmt numFmtId="175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66CC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2" fontId="1" fillId="0" borderId="0" applyFont="0" applyFill="0" applyBorder="0" applyAlignment="0" applyProtection="0"/>
  </cellStyleXfs>
  <cellXfs count="38">
    <xf numFmtId="0" fontId="0" fillId="0" borderId="0" xfId="0"/>
    <xf numFmtId="0" fontId="0" fillId="4" borderId="1" xfId="0" applyFill="1" applyBorder="1"/>
    <xf numFmtId="0" fontId="0" fillId="5" borderId="8" xfId="0" applyFill="1" applyBorder="1"/>
    <xf numFmtId="0" fontId="0" fillId="4" borderId="4" xfId="0" applyFill="1" applyBorder="1"/>
    <xf numFmtId="0" fontId="0" fillId="4" borderId="5" xfId="0" applyFill="1" applyBorder="1"/>
    <xf numFmtId="165" fontId="0" fillId="2" borderId="6" xfId="1" applyNumberFormat="1" applyFont="1" applyFill="1" applyBorder="1"/>
    <xf numFmtId="165" fontId="0" fillId="5" borderId="5" xfId="1" applyNumberFormat="1" applyFont="1" applyFill="1" applyBorder="1"/>
    <xf numFmtId="165" fontId="0" fillId="0" borderId="0" xfId="0" applyNumberFormat="1"/>
    <xf numFmtId="165" fontId="0" fillId="0" borderId="0" xfId="1" applyNumberFormat="1" applyFont="1"/>
    <xf numFmtId="165" fontId="2" fillId="5" borderId="5" xfId="1" applyNumberFormat="1" applyFont="1" applyFill="1" applyBorder="1"/>
    <xf numFmtId="165" fontId="0" fillId="3" borderId="5" xfId="1" applyNumberFormat="1" applyFont="1" applyFill="1" applyBorder="1"/>
    <xf numFmtId="0" fontId="3" fillId="0" borderId="0" xfId="0" applyFont="1" applyFill="1" applyBorder="1"/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166" fontId="0" fillId="3" borderId="8" xfId="0" applyNumberFormat="1" applyFill="1" applyBorder="1"/>
    <xf numFmtId="165" fontId="0" fillId="2" borderId="1" xfId="1" applyNumberFormat="1" applyFont="1" applyFill="1" applyBorder="1"/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5" fontId="0" fillId="3" borderId="1" xfId="1" applyNumberFormat="1" applyFont="1" applyFill="1" applyBorder="1"/>
    <xf numFmtId="42" fontId="0" fillId="2" borderId="8" xfId="2" applyFont="1" applyFill="1" applyBorder="1"/>
    <xf numFmtId="42" fontId="0" fillId="0" borderId="0" xfId="2" applyFont="1"/>
    <xf numFmtId="42" fontId="2" fillId="0" borderId="0" xfId="2" applyFont="1"/>
    <xf numFmtId="164" fontId="0" fillId="0" borderId="0" xfId="0" applyNumberFormat="1" applyBorder="1" applyAlignment="1">
      <alignment horizontal="center"/>
    </xf>
    <xf numFmtId="164" fontId="0" fillId="0" borderId="0" xfId="1" applyNumberFormat="1" applyFont="1"/>
    <xf numFmtId="164" fontId="2" fillId="0" borderId="0" xfId="2" applyNumberFormat="1" applyFont="1"/>
    <xf numFmtId="164" fontId="0" fillId="0" borderId="0" xfId="2" applyNumberFormat="1" applyFont="1"/>
    <xf numFmtId="175" fontId="0" fillId="0" borderId="0" xfId="0" applyNumberFormat="1"/>
    <xf numFmtId="169" fontId="0" fillId="3" borderId="1" xfId="2" applyNumberFormat="1" applyFont="1" applyFill="1" applyBorder="1"/>
  </cellXfs>
  <cellStyles count="3">
    <cellStyle name="Moneda" xfId="1" builtinId="4"/>
    <cellStyle name="Moneda [0]" xfId="2" builtinId="7"/>
    <cellStyle name="Normal" xfId="0" builtinId="0"/>
  </cellStyles>
  <dxfs count="0"/>
  <tableStyles count="0" defaultTableStyle="TableStyleMedium2" defaultPivotStyle="PivotStyleLight16"/>
  <colors>
    <mruColors>
      <color rgb="FFFFFF99"/>
      <color rgb="FF66CCFF"/>
      <color rgb="FFFF99FF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8"/>
  <sheetViews>
    <sheetView tabSelected="1" topLeftCell="A22" workbookViewId="0">
      <selection activeCell="C22" sqref="C22"/>
    </sheetView>
  </sheetViews>
  <sheetFormatPr baseColWidth="10" defaultRowHeight="15" x14ac:dyDescent="0.25"/>
  <cols>
    <col min="1" max="1" width="16.140625" customWidth="1"/>
    <col min="2" max="2" width="11.42578125" style="8"/>
    <col min="3" max="3" width="11.42578125" style="33"/>
    <col min="4" max="11" width="11.42578125" style="28"/>
    <col min="12" max="12" width="12.85546875" style="29" customWidth="1"/>
    <col min="13" max="13" width="12.7109375" style="5" bestFit="1" customWidth="1"/>
    <col min="14" max="20" width="12.7109375" style="23" customWidth="1"/>
    <col min="21" max="21" width="32.7109375" style="22" customWidth="1"/>
    <col min="22" max="22" width="11.7109375" style="10" bestFit="1" customWidth="1"/>
    <col min="23" max="23" width="11.42578125" style="3"/>
    <col min="24" max="24" width="11.42578125" style="1"/>
    <col min="25" max="25" width="11.42578125" style="4"/>
    <col min="26" max="26" width="14.28515625" style="2" customWidth="1"/>
    <col min="27" max="27" width="12.7109375" style="6" bestFit="1" customWidth="1"/>
    <col min="28" max="28" width="16.140625" customWidth="1"/>
    <col min="29" max="29" width="14.28515625" style="8" bestFit="1" customWidth="1"/>
    <col min="31" max="31" width="11.7109375" bestFit="1" customWidth="1"/>
  </cols>
  <sheetData>
    <row r="1" spans="1:33" x14ac:dyDescent="0.25">
      <c r="A1" s="20" t="s">
        <v>10</v>
      </c>
      <c r="B1" s="21"/>
      <c r="C1" s="32"/>
      <c r="D1" s="27" t="s">
        <v>33</v>
      </c>
      <c r="E1" s="27"/>
      <c r="F1" s="27"/>
      <c r="G1" s="27"/>
      <c r="H1" s="27"/>
      <c r="I1" s="27"/>
      <c r="J1" s="27"/>
      <c r="K1" s="27"/>
      <c r="L1" s="24" t="s">
        <v>32</v>
      </c>
      <c r="M1" s="25"/>
      <c r="N1" s="25"/>
      <c r="O1" s="25"/>
      <c r="P1" s="25"/>
      <c r="Q1" s="25"/>
      <c r="R1" s="25"/>
      <c r="S1" s="25"/>
      <c r="T1" s="26"/>
      <c r="U1" s="13" t="s">
        <v>3</v>
      </c>
      <c r="V1" s="14"/>
      <c r="W1" s="15" t="s">
        <v>4</v>
      </c>
      <c r="X1" s="16"/>
      <c r="Y1" s="17"/>
      <c r="Z1" s="18" t="s">
        <v>6</v>
      </c>
      <c r="AA1" s="19"/>
    </row>
    <row r="2" spans="1:33" x14ac:dyDescent="0.25">
      <c r="A2" t="s">
        <v>11</v>
      </c>
      <c r="B2" s="8" t="s">
        <v>1</v>
      </c>
      <c r="L2" s="29" t="s">
        <v>7</v>
      </c>
      <c r="U2" s="22" t="s">
        <v>2</v>
      </c>
      <c r="V2" s="10" t="s">
        <v>1</v>
      </c>
      <c r="W2" s="3" t="s">
        <v>2</v>
      </c>
      <c r="X2" s="1" t="s">
        <v>1</v>
      </c>
      <c r="Y2" s="4" t="s">
        <v>5</v>
      </c>
      <c r="Z2" s="2" t="s">
        <v>0</v>
      </c>
      <c r="AA2" s="6" t="s">
        <v>1</v>
      </c>
      <c r="AB2" s="11" t="s">
        <v>12</v>
      </c>
      <c r="AC2" s="8">
        <f>SUM(M3:M101)</f>
        <v>0</v>
      </c>
      <c r="AD2" s="7">
        <f>SUM(B3:B101)</f>
        <v>1343297</v>
      </c>
      <c r="AE2" s="7">
        <f>AC2+AD2</f>
        <v>1343297</v>
      </c>
    </row>
    <row r="3" spans="1:33" x14ac:dyDescent="0.25">
      <c r="A3" t="s">
        <v>15</v>
      </c>
      <c r="B3" s="8">
        <v>9640</v>
      </c>
      <c r="U3" s="22">
        <v>43067</v>
      </c>
      <c r="V3" s="10">
        <v>50860</v>
      </c>
      <c r="Z3" s="2" t="s">
        <v>9</v>
      </c>
      <c r="AA3" s="9">
        <v>2500</v>
      </c>
      <c r="AB3" t="s">
        <v>13</v>
      </c>
      <c r="AC3" s="8">
        <f>SUM(V3:V101)</f>
        <v>1164535</v>
      </c>
    </row>
    <row r="4" spans="1:33" x14ac:dyDescent="0.25">
      <c r="A4" t="s">
        <v>16</v>
      </c>
      <c r="B4" s="8">
        <v>72815</v>
      </c>
      <c r="U4" s="22">
        <v>43068</v>
      </c>
      <c r="V4" s="10">
        <v>26630</v>
      </c>
      <c r="Z4" s="2" t="s">
        <v>8</v>
      </c>
      <c r="AA4" s="6">
        <v>30700</v>
      </c>
      <c r="AB4" t="s">
        <v>14</v>
      </c>
      <c r="AC4" s="8">
        <f>SUM(AA3:AA101)</f>
        <v>124565</v>
      </c>
    </row>
    <row r="5" spans="1:33" x14ac:dyDescent="0.25">
      <c r="A5" t="s">
        <v>17</v>
      </c>
      <c r="B5" s="8">
        <v>17044</v>
      </c>
      <c r="U5" s="22">
        <v>43069</v>
      </c>
      <c r="V5" s="10">
        <v>30000</v>
      </c>
      <c r="Z5" s="2" t="s">
        <v>8</v>
      </c>
      <c r="AA5" s="9">
        <v>5000</v>
      </c>
      <c r="AB5" t="s">
        <v>25</v>
      </c>
      <c r="AC5" s="8">
        <f>AC3-AC2</f>
        <v>1164535</v>
      </c>
    </row>
    <row r="6" spans="1:33" x14ac:dyDescent="0.25">
      <c r="A6" t="s">
        <v>18</v>
      </c>
      <c r="B6" s="8">
        <v>39740</v>
      </c>
      <c r="U6" s="22">
        <v>43070</v>
      </c>
      <c r="V6" s="10">
        <v>58650</v>
      </c>
      <c r="Z6" s="2" t="s">
        <v>20</v>
      </c>
      <c r="AA6" s="6">
        <v>2365</v>
      </c>
      <c r="AB6" t="s">
        <v>26</v>
      </c>
      <c r="AC6" s="8">
        <f>AC5-AC4</f>
        <v>1039970</v>
      </c>
    </row>
    <row r="7" spans="1:33" x14ac:dyDescent="0.25">
      <c r="A7" t="s">
        <v>19</v>
      </c>
      <c r="B7" s="8">
        <v>29860</v>
      </c>
      <c r="U7" s="22">
        <v>43071</v>
      </c>
      <c r="V7" s="10">
        <v>72630</v>
      </c>
      <c r="Z7" s="2" t="s">
        <v>8</v>
      </c>
      <c r="AA7" s="9">
        <v>50000</v>
      </c>
    </row>
    <row r="8" spans="1:33" x14ac:dyDescent="0.25">
      <c r="A8" t="s">
        <v>15</v>
      </c>
      <c r="B8" s="8">
        <v>12630</v>
      </c>
      <c r="U8" s="22">
        <v>43072</v>
      </c>
      <c r="V8" s="10">
        <v>43000</v>
      </c>
      <c r="Z8" s="2" t="s">
        <v>21</v>
      </c>
      <c r="AA8" s="6">
        <v>21500</v>
      </c>
      <c r="AB8" t="s">
        <v>27</v>
      </c>
      <c r="AC8" s="8">
        <f>SUM(V3:V8)</f>
        <v>281770</v>
      </c>
      <c r="AD8" s="7">
        <f>AC8/6</f>
        <v>46961.666666666664</v>
      </c>
      <c r="AE8" s="7">
        <f>AC8*0.1</f>
        <v>28177</v>
      </c>
      <c r="AF8" s="7">
        <f>AC8*0.28</f>
        <v>78895.600000000006</v>
      </c>
      <c r="AG8" s="7">
        <f>AF8-AE8</f>
        <v>50718.600000000006</v>
      </c>
    </row>
    <row r="9" spans="1:33" x14ac:dyDescent="0.25">
      <c r="A9" t="s">
        <v>24</v>
      </c>
      <c r="B9" s="8">
        <v>14142</v>
      </c>
      <c r="U9" s="22">
        <v>43073</v>
      </c>
      <c r="V9" s="10">
        <v>50740</v>
      </c>
      <c r="Z9" s="2" t="s">
        <v>9</v>
      </c>
      <c r="AA9" s="9">
        <v>12500</v>
      </c>
      <c r="AB9" t="s">
        <v>28</v>
      </c>
      <c r="AC9" s="8">
        <f>SUM(V9:V15)</f>
        <v>342165</v>
      </c>
      <c r="AD9" s="7">
        <f>AC9/7</f>
        <v>48880.714285714283</v>
      </c>
      <c r="AE9" s="7">
        <f t="shared" ref="AE9:AE12" si="0">AC9*0.1</f>
        <v>34216.5</v>
      </c>
      <c r="AF9" s="7">
        <f t="shared" ref="AF9:AF10" si="1">AC9*0.28</f>
        <v>95806.200000000012</v>
      </c>
      <c r="AG9" s="7">
        <f t="shared" ref="AG9:AG10" si="2">AF9-AE9</f>
        <v>61589.700000000012</v>
      </c>
    </row>
    <row r="10" spans="1:33" x14ac:dyDescent="0.25">
      <c r="U10" s="22">
        <v>43074</v>
      </c>
      <c r="V10" s="10">
        <v>40175</v>
      </c>
      <c r="Z10" s="2" t="s">
        <v>22</v>
      </c>
      <c r="AB10" t="s">
        <v>29</v>
      </c>
      <c r="AC10" s="8">
        <f>SUM(V16:V23)</f>
        <v>540600</v>
      </c>
      <c r="AD10" s="7">
        <f t="shared" ref="AD10:AD12" si="3">AC10/7</f>
        <v>77228.571428571435</v>
      </c>
      <c r="AE10" s="7">
        <f t="shared" si="0"/>
        <v>54060</v>
      </c>
      <c r="AF10" s="7">
        <f t="shared" si="1"/>
        <v>151368</v>
      </c>
      <c r="AG10" s="7">
        <f t="shared" si="2"/>
        <v>97308</v>
      </c>
    </row>
    <row r="11" spans="1:33" x14ac:dyDescent="0.25">
      <c r="U11" s="22">
        <v>43075</v>
      </c>
      <c r="V11" s="10">
        <v>39550</v>
      </c>
      <c r="Z11" s="2" t="s">
        <v>23</v>
      </c>
      <c r="AB11" t="s">
        <v>30</v>
      </c>
      <c r="AC11" s="8">
        <f>SUM(V24:V30)</f>
        <v>0</v>
      </c>
      <c r="AD11" s="7">
        <f t="shared" si="3"/>
        <v>0</v>
      </c>
      <c r="AE11" s="7">
        <f t="shared" si="0"/>
        <v>0</v>
      </c>
    </row>
    <row r="12" spans="1:33" x14ac:dyDescent="0.25">
      <c r="A12" t="s">
        <v>34</v>
      </c>
      <c r="B12" s="8" t="s">
        <v>35</v>
      </c>
      <c r="U12" s="22">
        <v>43076</v>
      </c>
      <c r="V12" s="10">
        <v>30500</v>
      </c>
      <c r="AB12" t="s">
        <v>31</v>
      </c>
      <c r="AC12" s="8">
        <f>SUM(V31:V37)</f>
        <v>0</v>
      </c>
      <c r="AD12" s="7">
        <f t="shared" si="3"/>
        <v>0</v>
      </c>
      <c r="AE12" s="7">
        <f t="shared" si="0"/>
        <v>0</v>
      </c>
    </row>
    <row r="13" spans="1:33" x14ac:dyDescent="0.25">
      <c r="A13" s="31">
        <v>61900</v>
      </c>
      <c r="B13" s="31">
        <v>3645</v>
      </c>
      <c r="C13" s="34">
        <v>419.4</v>
      </c>
      <c r="D13" s="37"/>
      <c r="U13" s="22">
        <v>43077</v>
      </c>
      <c r="V13" s="10">
        <v>66875</v>
      </c>
      <c r="AC13" s="8">
        <f>SUM(AC8:AC12)</f>
        <v>1164535</v>
      </c>
      <c r="AD13" s="7">
        <f>AVERAGE(AD8:AD12)</f>
        <v>34614.190476190473</v>
      </c>
      <c r="AE13" s="7">
        <f>SUM(AE8:AE12)</f>
        <v>116453.5</v>
      </c>
    </row>
    <row r="14" spans="1:33" x14ac:dyDescent="0.25">
      <c r="A14" s="31">
        <v>48942</v>
      </c>
      <c r="B14" s="31">
        <v>7908</v>
      </c>
      <c r="C14" s="34">
        <v>909.41</v>
      </c>
      <c r="D14" s="37"/>
      <c r="U14" s="22">
        <v>43078</v>
      </c>
      <c r="V14" s="10">
        <v>63200</v>
      </c>
      <c r="AB14" s="7"/>
    </row>
    <row r="15" spans="1:33" x14ac:dyDescent="0.25">
      <c r="A15" s="31">
        <v>1962</v>
      </c>
      <c r="B15" s="31">
        <v>27723</v>
      </c>
      <c r="C15" s="34">
        <v>3189.16</v>
      </c>
      <c r="D15" s="37"/>
      <c r="U15" s="22">
        <v>43079</v>
      </c>
      <c r="V15" s="10">
        <v>51125</v>
      </c>
    </row>
    <row r="16" spans="1:33" x14ac:dyDescent="0.25">
      <c r="A16" s="31">
        <v>9311</v>
      </c>
      <c r="B16" s="31">
        <v>39099</v>
      </c>
      <c r="C16" s="34">
        <v>4497.63</v>
      </c>
      <c r="D16" s="37"/>
      <c r="U16" s="22">
        <v>43080</v>
      </c>
      <c r="V16" s="10">
        <v>42700</v>
      </c>
    </row>
    <row r="17" spans="1:27" x14ac:dyDescent="0.25">
      <c r="A17" s="31">
        <v>19262</v>
      </c>
      <c r="B17" s="31">
        <v>18168</v>
      </c>
      <c r="C17" s="34">
        <v>2090</v>
      </c>
      <c r="D17" s="37"/>
      <c r="U17" s="22">
        <v>43081</v>
      </c>
      <c r="V17" s="10">
        <v>77220</v>
      </c>
    </row>
    <row r="18" spans="1:27" x14ac:dyDescent="0.25">
      <c r="A18" s="31">
        <v>43482</v>
      </c>
      <c r="B18" s="31">
        <v>18738</v>
      </c>
      <c r="C18" s="34">
        <v>2155.36</v>
      </c>
      <c r="U18" s="22">
        <v>43082</v>
      </c>
      <c r="V18" s="10">
        <v>64500</v>
      </c>
    </row>
    <row r="19" spans="1:27" x14ac:dyDescent="0.25">
      <c r="A19" s="31">
        <v>2820</v>
      </c>
      <c r="B19" s="31">
        <v>23185</v>
      </c>
      <c r="C19" s="34">
        <v>2667.2</v>
      </c>
      <c r="E19" s="28">
        <v>1352</v>
      </c>
      <c r="F19" s="28">
        <f>E19*1.13</f>
        <v>1527.7599999999998</v>
      </c>
      <c r="G19" s="28">
        <f>F19*1.35</f>
        <v>2062.4759999999997</v>
      </c>
      <c r="H19" s="28">
        <f>G19-(G19/1.13)</f>
        <v>237.27599999999984</v>
      </c>
      <c r="I19" s="28">
        <f>H19-F19</f>
        <v>-1290.4839999999999</v>
      </c>
      <c r="J19" s="28">
        <f>I19/E19*100</f>
        <v>-95.449999999999989</v>
      </c>
      <c r="U19" s="22">
        <v>43083</v>
      </c>
      <c r="V19" s="10">
        <v>40000</v>
      </c>
    </row>
    <row r="20" spans="1:27" x14ac:dyDescent="0.25">
      <c r="A20" s="31">
        <v>6800</v>
      </c>
      <c r="B20" s="31">
        <v>36545</v>
      </c>
      <c r="C20" s="34">
        <v>4204.17</v>
      </c>
      <c r="U20" s="22">
        <v>43084</v>
      </c>
      <c r="V20" s="10">
        <v>67000</v>
      </c>
      <c r="AA20" s="9"/>
    </row>
    <row r="21" spans="1:27" x14ac:dyDescent="0.25">
      <c r="A21" s="31">
        <v>28821</v>
      </c>
      <c r="B21" s="31">
        <v>16844</v>
      </c>
      <c r="C21" s="34">
        <v>1937.52</v>
      </c>
      <c r="AA21" s="9"/>
    </row>
    <row r="22" spans="1:27" x14ac:dyDescent="0.25">
      <c r="A22" s="31"/>
      <c r="B22" s="31">
        <v>39880</v>
      </c>
      <c r="C22" s="34">
        <v>4587</v>
      </c>
      <c r="U22" s="22">
        <v>43085</v>
      </c>
      <c r="V22" s="10">
        <v>144180</v>
      </c>
    </row>
    <row r="23" spans="1:27" x14ac:dyDescent="0.25">
      <c r="A23" s="31">
        <v>53266</v>
      </c>
      <c r="B23" s="31">
        <v>6539</v>
      </c>
      <c r="C23" s="34">
        <v>751.75</v>
      </c>
      <c r="U23" s="22">
        <v>43086</v>
      </c>
      <c r="V23" s="10">
        <v>105000</v>
      </c>
      <c r="AA23" s="9"/>
    </row>
    <row r="24" spans="1:27" x14ac:dyDescent="0.25">
      <c r="A24" s="31">
        <v>16085</v>
      </c>
      <c r="B24" s="31"/>
      <c r="C24" s="34"/>
      <c r="U24" s="22">
        <v>43087</v>
      </c>
    </row>
    <row r="25" spans="1:27" x14ac:dyDescent="0.25">
      <c r="A25" s="31">
        <v>43612</v>
      </c>
      <c r="B25" s="31">
        <v>11148</v>
      </c>
      <c r="C25" s="34">
        <v>1282.1400000000001</v>
      </c>
      <c r="U25" s="22">
        <v>43088</v>
      </c>
      <c r="AA25" s="9"/>
    </row>
    <row r="26" spans="1:27" x14ac:dyDescent="0.25">
      <c r="A26" s="31">
        <v>15089</v>
      </c>
      <c r="B26" s="31">
        <v>15596</v>
      </c>
      <c r="C26" s="34">
        <v>1794</v>
      </c>
      <c r="U26" s="22">
        <v>43089</v>
      </c>
    </row>
    <row r="27" spans="1:27" x14ac:dyDescent="0.25">
      <c r="A27" s="31"/>
      <c r="B27" s="31">
        <v>340</v>
      </c>
      <c r="C27" s="34">
        <v>38.76</v>
      </c>
      <c r="U27" s="22">
        <v>43090</v>
      </c>
      <c r="AA27" s="9"/>
    </row>
    <row r="28" spans="1:27" x14ac:dyDescent="0.25">
      <c r="A28" s="31"/>
      <c r="B28" s="31"/>
      <c r="C28" s="34"/>
      <c r="U28" s="22">
        <v>43091</v>
      </c>
    </row>
    <row r="29" spans="1:27" x14ac:dyDescent="0.25">
      <c r="A29" s="31"/>
      <c r="B29" s="31"/>
      <c r="C29" s="34"/>
      <c r="U29" s="22">
        <v>43092</v>
      </c>
    </row>
    <row r="30" spans="1:27" x14ac:dyDescent="0.25">
      <c r="A30" s="31"/>
      <c r="B30" s="31"/>
      <c r="C30" s="34"/>
      <c r="U30" s="22">
        <v>43093</v>
      </c>
    </row>
    <row r="31" spans="1:27" x14ac:dyDescent="0.25">
      <c r="A31" s="31"/>
      <c r="B31" s="31"/>
      <c r="C31" s="34"/>
      <c r="U31" s="22">
        <v>43094</v>
      </c>
    </row>
    <row r="32" spans="1:27" x14ac:dyDescent="0.25">
      <c r="A32" s="31"/>
      <c r="B32" s="31"/>
      <c r="C32" s="34"/>
      <c r="U32" s="22">
        <v>43095</v>
      </c>
    </row>
    <row r="33" spans="1:21" x14ac:dyDescent="0.25">
      <c r="A33" s="31"/>
      <c r="B33" s="31"/>
      <c r="C33" s="34"/>
      <c r="U33" s="22">
        <v>43096</v>
      </c>
    </row>
    <row r="34" spans="1:21" x14ac:dyDescent="0.25">
      <c r="A34" s="31"/>
      <c r="B34" s="31"/>
      <c r="C34" s="34"/>
      <c r="U34" s="22">
        <v>43097</v>
      </c>
    </row>
    <row r="35" spans="1:21" x14ac:dyDescent="0.25">
      <c r="A35" s="31"/>
      <c r="B35" s="31"/>
      <c r="C35" s="34"/>
      <c r="U35" s="22">
        <v>43098</v>
      </c>
    </row>
    <row r="36" spans="1:21" x14ac:dyDescent="0.25">
      <c r="A36" s="31"/>
      <c r="B36" s="31"/>
      <c r="C36" s="34"/>
      <c r="U36" s="22">
        <v>43099</v>
      </c>
    </row>
    <row r="37" spans="1:21" x14ac:dyDescent="0.25">
      <c r="A37" s="30">
        <f>SUM(A13:A36)</f>
        <v>351352</v>
      </c>
      <c r="B37" s="30">
        <f>SUM(B13:B36)</f>
        <v>265358</v>
      </c>
      <c r="C37" s="35">
        <f>SUM(C13:C36)</f>
        <v>30523.5</v>
      </c>
      <c r="U37" s="22">
        <v>43100</v>
      </c>
    </row>
    <row r="38" spans="1:21" x14ac:dyDescent="0.25">
      <c r="B38" s="8">
        <f>SUM(A37:B37)</f>
        <v>616710</v>
      </c>
    </row>
  </sheetData>
  <mergeCells count="6">
    <mergeCell ref="U1:V1"/>
    <mergeCell ref="W1:Y1"/>
    <mergeCell ref="Z1:AA1"/>
    <mergeCell ref="A1:B1"/>
    <mergeCell ref="L1:T1"/>
    <mergeCell ref="D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3" sqref="E3"/>
    </sheetView>
  </sheetViews>
  <sheetFormatPr baseColWidth="10" defaultRowHeight="15" x14ac:dyDescent="0.25"/>
  <cols>
    <col min="3" max="3" width="14.85546875" customWidth="1"/>
    <col min="5" max="5" width="14.28515625" customWidth="1"/>
  </cols>
  <sheetData>
    <row r="1" spans="1:8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s="12" t="s">
        <v>42</v>
      </c>
    </row>
    <row r="2" spans="1:8" x14ac:dyDescent="0.25">
      <c r="A2">
        <v>10</v>
      </c>
      <c r="B2">
        <f>A2*0.3</f>
        <v>3</v>
      </c>
      <c r="C2" s="30">
        <f>B2*1750</f>
        <v>5250</v>
      </c>
      <c r="D2" s="30">
        <f>A2*250</f>
        <v>2500</v>
      </c>
      <c r="E2" s="30">
        <f>B2*200</f>
        <v>600</v>
      </c>
      <c r="F2" s="30">
        <f>C2-(D2+E2)</f>
        <v>2150</v>
      </c>
      <c r="G2" s="36">
        <f>F2/C2*100</f>
        <v>40.952380952380949</v>
      </c>
      <c r="H2" t="s">
        <v>43</v>
      </c>
    </row>
    <row r="3" spans="1:8" x14ac:dyDescent="0.25">
      <c r="A3">
        <v>10</v>
      </c>
      <c r="B3">
        <f>A3*0.3</f>
        <v>3</v>
      </c>
      <c r="C3" s="30">
        <f>B3*1750</f>
        <v>5250</v>
      </c>
      <c r="D3" s="30">
        <f>A3*250</f>
        <v>2500</v>
      </c>
      <c r="E3" s="30">
        <f>B3*400</f>
        <v>1200</v>
      </c>
      <c r="F3" s="30">
        <f>C3-(D3+E3)</f>
        <v>1550</v>
      </c>
      <c r="G3" s="36">
        <f>F3/C3*100</f>
        <v>29.523809523809526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Taller</cp:lastModifiedBy>
  <dcterms:created xsi:type="dcterms:W3CDTF">2017-12-01T05:09:49Z</dcterms:created>
  <dcterms:modified xsi:type="dcterms:W3CDTF">2018-01-06T00:17:27Z</dcterms:modified>
</cp:coreProperties>
</file>