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paldo PC\Escritorio\Pulperia-Ortiz\"/>
    </mc:Choice>
  </mc:AlternateContent>
  <bookViews>
    <workbookView xWindow="0" yWindow="0" windowWidth="20490" windowHeight="7695"/>
  </bookViews>
  <sheets>
    <sheet name="Enero" sheetId="1" r:id="rId1"/>
    <sheet name="Compra" sheetId="3" r:id="rId2"/>
    <sheet name="Devolucion" sheetId="4" r:id="rId3"/>
    <sheet name="Anual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E23" i="1"/>
  <c r="F23" i="1"/>
  <c r="B8" i="4"/>
  <c r="B7" i="4"/>
  <c r="C36" i="1"/>
  <c r="B36" i="1"/>
  <c r="B3" i="4" s="1"/>
  <c r="A36" i="1"/>
  <c r="B2" i="4" s="1"/>
  <c r="G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C44" i="1"/>
  <c r="B10" i="4" s="1"/>
  <c r="B44" i="1"/>
  <c r="I23" i="1" l="1"/>
  <c r="B4" i="4"/>
  <c r="B9" i="4"/>
  <c r="B3" i="2" l="1"/>
  <c r="E3" i="2"/>
  <c r="C3" i="2"/>
  <c r="D3" i="2"/>
  <c r="D2" i="2"/>
  <c r="C2" i="2"/>
  <c r="B2" i="2"/>
  <c r="E2" i="2" s="1"/>
  <c r="F2" i="2" l="1"/>
  <c r="G2" i="2" s="1"/>
  <c r="F3" i="2"/>
  <c r="G3" i="2" s="1"/>
  <c r="B37" i="1" l="1"/>
  <c r="B46" i="1" s="1"/>
  <c r="B3" i="3"/>
  <c r="B2" i="3"/>
  <c r="B5" i="4"/>
  <c r="B5" i="3"/>
  <c r="B4" i="3" l="1"/>
  <c r="AB1" i="1"/>
  <c r="AA3" i="1"/>
  <c r="AA11" i="1" l="1"/>
  <c r="AC11" i="1" s="1"/>
  <c r="AA10" i="1"/>
  <c r="AC10" i="1" s="1"/>
  <c r="AA9" i="1"/>
  <c r="AA8" i="1"/>
  <c r="AD8" i="1" s="1"/>
  <c r="AA7" i="1"/>
  <c r="AC7" i="1" s="1"/>
  <c r="AB11" i="1" l="1"/>
  <c r="AB7" i="1"/>
  <c r="AD7" i="1"/>
  <c r="AE7" i="1" s="1"/>
  <c r="AA12" i="1"/>
  <c r="AD9" i="1"/>
  <c r="AC9" i="1"/>
  <c r="AB8" i="1"/>
  <c r="AB12" i="1" s="1"/>
  <c r="AB10" i="1"/>
  <c r="AC8" i="1"/>
  <c r="AE8" i="1" s="1"/>
  <c r="AB9" i="1"/>
  <c r="AA2" i="1"/>
  <c r="AA1" i="1"/>
  <c r="AC1" i="1" s="1"/>
  <c r="AE9" i="1" l="1"/>
  <c r="AC12" i="1"/>
  <c r="AA4" i="1"/>
  <c r="AA5" i="1" s="1"/>
</calcChain>
</file>

<file path=xl/sharedStrings.xml><?xml version="1.0" encoding="utf-8"?>
<sst xmlns="http://schemas.openxmlformats.org/spreadsheetml/2006/main" count="78" uniqueCount="48">
  <si>
    <t>Nombre</t>
  </si>
  <si>
    <t>Monto</t>
  </si>
  <si>
    <t>Fecha</t>
  </si>
  <si>
    <t>Cliente</t>
  </si>
  <si>
    <t>Cadena</t>
  </si>
  <si>
    <t>Ferreteria</t>
  </si>
  <si>
    <t>Patente</t>
  </si>
  <si>
    <t>Total Compras</t>
  </si>
  <si>
    <t>Total Ventas</t>
  </si>
  <si>
    <t>Total Gastos</t>
  </si>
  <si>
    <t>Kayu</t>
  </si>
  <si>
    <t>Centro Plastico</t>
  </si>
  <si>
    <t>Luz</t>
  </si>
  <si>
    <t>Telefono</t>
  </si>
  <si>
    <t>Utilidad Bruta</t>
  </si>
  <si>
    <t>Utilidad Neta</t>
  </si>
  <si>
    <t>Semana1</t>
  </si>
  <si>
    <t>Semana2</t>
  </si>
  <si>
    <t>Semana3</t>
  </si>
  <si>
    <t>Semana4</t>
  </si>
  <si>
    <t>Semana5</t>
  </si>
  <si>
    <t>exento</t>
  </si>
  <si>
    <t>gravado</t>
  </si>
  <si>
    <t>Lineas</t>
  </si>
  <si>
    <t>Altas</t>
  </si>
  <si>
    <t>Comision David</t>
  </si>
  <si>
    <t>Costo linea</t>
  </si>
  <si>
    <t>Comision Allan</t>
  </si>
  <si>
    <t>Ganancia</t>
  </si>
  <si>
    <t>% Ganancia</t>
  </si>
  <si>
    <t>actual</t>
  </si>
  <si>
    <t>Compras</t>
  </si>
  <si>
    <t>Exento</t>
  </si>
  <si>
    <t>Gravado</t>
  </si>
  <si>
    <t>IVA</t>
  </si>
  <si>
    <t>Devolucion</t>
  </si>
  <si>
    <t>Total</t>
  </si>
  <si>
    <t>coca</t>
  </si>
  <si>
    <t>gas</t>
  </si>
  <si>
    <t>carbon</t>
  </si>
  <si>
    <t>Iva</t>
  </si>
  <si>
    <t>Devoluciones</t>
  </si>
  <si>
    <t>Rey</t>
  </si>
  <si>
    <t>Diana</t>
  </si>
  <si>
    <t>Dos Pinos</t>
  </si>
  <si>
    <t>Tiga</t>
  </si>
  <si>
    <t>Yeimy</t>
  </si>
  <si>
    <t>Lucema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</si>
</sst>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₡&quot;* #,##0_-;\-&quot;₡&quot;* #,##0_-;_-&quot;₡&quot;* &quot;-&quot;_-;_-@_-"/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  <numFmt numFmtId="166" formatCode="[$-F800]dddd\,\ mmmm\ dd\,\ yyyy"/>
    <numFmt numFmtId="167" formatCode="_-&quot;₡&quot;* #,##0.00_-;\-&quot;₡&quot;* #,##0.00_-;_-&quot;₡&quot;* &quot;-&quot;_-;_-@_-"/>
    <numFmt numFmtId="168" formatCode="0.0"/>
    <numFmt numFmtId="171" formatCode="_(&quot;₡&quot;* #,##0.0_);_(&quot;₡&quot;* \(#,##0.0\);_(&quot;₡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4">
    <xf numFmtId="0" fontId="0" fillId="0" borderId="0" xfId="0"/>
    <xf numFmtId="0" fontId="0" fillId="4" borderId="1" xfId="0" applyFill="1" applyBorder="1"/>
    <xf numFmtId="0" fontId="0" fillId="5" borderId="5" xfId="0" applyFill="1" applyBorder="1"/>
    <xf numFmtId="0" fontId="0" fillId="4" borderId="2" xfId="0" applyFill="1" applyBorder="1"/>
    <xf numFmtId="0" fontId="0" fillId="4" borderId="3" xfId="0" applyFill="1" applyBorder="1"/>
    <xf numFmtId="165" fontId="0" fillId="2" borderId="4" xfId="1" applyNumberFormat="1" applyFont="1" applyFill="1" applyBorder="1"/>
    <xf numFmtId="165" fontId="0" fillId="5" borderId="3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2" fillId="5" borderId="3" xfId="1" applyNumberFormat="1" applyFont="1" applyFill="1" applyBorder="1"/>
    <xf numFmtId="165" fontId="0" fillId="3" borderId="3" xfId="1" applyNumberFormat="1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166" fontId="0" fillId="3" borderId="5" xfId="0" applyNumberFormat="1" applyFill="1" applyBorder="1"/>
    <xf numFmtId="165" fontId="0" fillId="2" borderId="1" xfId="1" applyNumberFormat="1" applyFont="1" applyFill="1" applyBorder="1"/>
    <xf numFmtId="165" fontId="0" fillId="3" borderId="1" xfId="1" applyNumberFormat="1" applyFont="1" applyFill="1" applyBorder="1"/>
    <xf numFmtId="42" fontId="0" fillId="2" borderId="5" xfId="2" applyFont="1" applyFill="1" applyBorder="1"/>
    <xf numFmtId="42" fontId="0" fillId="0" borderId="0" xfId="2" applyFont="1"/>
    <xf numFmtId="164" fontId="0" fillId="0" borderId="0" xfId="1" applyNumberFormat="1" applyFont="1"/>
    <xf numFmtId="164" fontId="2" fillId="0" borderId="0" xfId="2" applyNumberFormat="1" applyFont="1"/>
    <xf numFmtId="164" fontId="0" fillId="0" borderId="0" xfId="2" applyNumberFormat="1" applyFont="1"/>
    <xf numFmtId="168" fontId="0" fillId="0" borderId="0" xfId="0" applyNumberFormat="1"/>
    <xf numFmtId="167" fontId="0" fillId="3" borderId="1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7" fontId="0" fillId="0" borderId="1" xfId="2" applyNumberFormat="1" applyFont="1" applyBorder="1"/>
    <xf numFmtId="167" fontId="0" fillId="0" borderId="0" xfId="2" applyNumberFormat="1" applyFont="1"/>
    <xf numFmtId="167" fontId="0" fillId="0" borderId="0" xfId="2" applyNumberFormat="1" applyFont="1" applyAlignment="1">
      <alignment horizontal="left"/>
    </xf>
    <xf numFmtId="164" fontId="0" fillId="3" borderId="1" xfId="1" applyNumberFormat="1" applyFont="1" applyFill="1" applyBorder="1"/>
    <xf numFmtId="164" fontId="0" fillId="3" borderId="5" xfId="1" applyNumberFormat="1" applyFont="1" applyFill="1" applyBorder="1"/>
    <xf numFmtId="165" fontId="0" fillId="3" borderId="5" xfId="1" applyNumberFormat="1" applyFont="1" applyFill="1" applyBorder="1"/>
    <xf numFmtId="42" fontId="0" fillId="3" borderId="5" xfId="2" applyFont="1" applyFill="1" applyBorder="1"/>
    <xf numFmtId="167" fontId="2" fillId="0" borderId="0" xfId="2" applyNumberFormat="1" applyFont="1"/>
    <xf numFmtId="171" fontId="0" fillId="0" borderId="0" xfId="1" applyNumberFormat="1" applyFont="1"/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colors>
    <mruColors>
      <color rgb="FFFFFF99"/>
      <color rgb="FF66CCFF"/>
      <color rgb="FFFF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abSelected="1" workbookViewId="0">
      <pane ySplit="1" topLeftCell="A8" activePane="bottomLeft" state="frozen"/>
      <selection pane="bottomLeft" activeCell="I23" sqref="I23"/>
    </sheetView>
  </sheetViews>
  <sheetFormatPr baseColWidth="10" defaultRowHeight="15" x14ac:dyDescent="0.25"/>
  <cols>
    <col min="1" max="1" width="16.140625" customWidth="1"/>
    <col min="2" max="2" width="12.7109375" style="8" bestFit="1" customWidth="1"/>
    <col min="3" max="3" width="11.7109375" style="18" bestFit="1" customWidth="1"/>
    <col min="4" max="4" width="11.42578125" style="15"/>
    <col min="5" max="5" width="14.85546875" style="15" customWidth="1"/>
    <col min="6" max="6" width="14.5703125" style="15" customWidth="1"/>
    <col min="7" max="7" width="12.7109375" style="28" bestFit="1" customWidth="1"/>
    <col min="8" max="8" width="13.5703125" style="30" customWidth="1"/>
    <col min="9" max="9" width="14.5703125" style="31" customWidth="1"/>
    <col min="10" max="10" width="12.85546875" style="16" customWidth="1"/>
    <col min="11" max="11" width="12.7109375" style="5" bestFit="1" customWidth="1"/>
    <col min="12" max="18" width="12.7109375" style="14" customWidth="1"/>
    <col min="19" max="19" width="32.7109375" style="13" customWidth="1"/>
    <col min="20" max="20" width="11.7109375" style="10" bestFit="1" customWidth="1"/>
    <col min="21" max="21" width="11.42578125" style="3"/>
    <col min="22" max="22" width="11.42578125" style="1"/>
    <col min="23" max="23" width="11.42578125" style="4"/>
    <col min="24" max="24" width="14.28515625" style="2" customWidth="1"/>
    <col min="25" max="25" width="12.7109375" style="6" bestFit="1" customWidth="1"/>
    <col min="26" max="26" width="16.140625" customWidth="1"/>
    <col min="27" max="27" width="14.28515625" style="8" bestFit="1" customWidth="1"/>
    <col min="29" max="29" width="11.7109375" bestFit="1" customWidth="1"/>
  </cols>
  <sheetData>
    <row r="1" spans="1:31" x14ac:dyDescent="0.25">
      <c r="D1" s="15" t="s">
        <v>0</v>
      </c>
      <c r="E1" s="15" t="s">
        <v>32</v>
      </c>
      <c r="F1" s="15" t="s">
        <v>33</v>
      </c>
      <c r="G1" s="28" t="s">
        <v>40</v>
      </c>
      <c r="H1" s="29" t="s">
        <v>41</v>
      </c>
      <c r="I1" s="31" t="s">
        <v>36</v>
      </c>
      <c r="J1" s="16" t="s">
        <v>4</v>
      </c>
      <c r="S1" s="13" t="s">
        <v>2</v>
      </c>
      <c r="T1" s="10" t="s">
        <v>1</v>
      </c>
      <c r="U1" s="3" t="s">
        <v>2</v>
      </c>
      <c r="V1" s="1" t="s">
        <v>1</v>
      </c>
      <c r="W1" s="4" t="s">
        <v>3</v>
      </c>
      <c r="X1" s="2" t="s">
        <v>0</v>
      </c>
      <c r="Y1" s="6" t="s">
        <v>1</v>
      </c>
      <c r="Z1" s="11" t="s">
        <v>7</v>
      </c>
      <c r="AA1" s="8">
        <f>SUM(K2:K100)</f>
        <v>0</v>
      </c>
      <c r="AB1" s="7">
        <f>SUM(B2:B100)</f>
        <v>982560</v>
      </c>
      <c r="AC1" s="7">
        <f>AA1+AB1</f>
        <v>982560</v>
      </c>
    </row>
    <row r="2" spans="1:31" x14ac:dyDescent="0.25">
      <c r="D2" s="15" t="s">
        <v>4</v>
      </c>
      <c r="E2" s="15">
        <v>211987</v>
      </c>
      <c r="F2" s="15">
        <v>209933</v>
      </c>
      <c r="G2" s="28">
        <v>24146.91</v>
      </c>
      <c r="H2" s="29">
        <v>0</v>
      </c>
      <c r="I2" s="31">
        <f>SUM(E2:F2)</f>
        <v>421920</v>
      </c>
      <c r="S2" s="13">
        <v>43067</v>
      </c>
      <c r="T2" s="10">
        <v>50860</v>
      </c>
      <c r="X2" s="2" t="s">
        <v>6</v>
      </c>
      <c r="Y2" s="9">
        <v>2500</v>
      </c>
      <c r="Z2" t="s">
        <v>8</v>
      </c>
      <c r="AA2" s="8">
        <f>SUM(T2:T100)</f>
        <v>1164535</v>
      </c>
    </row>
    <row r="3" spans="1:31" x14ac:dyDescent="0.25">
      <c r="D3" s="15" t="s">
        <v>4</v>
      </c>
      <c r="E3" s="15">
        <v>81505</v>
      </c>
      <c r="F3" s="15">
        <v>27867</v>
      </c>
      <c r="G3" s="28">
        <v>35833.35</v>
      </c>
      <c r="H3" s="30">
        <v>10733</v>
      </c>
      <c r="I3" s="31">
        <f t="shared" ref="I3:I18" si="0">SUM(E3:F3)</f>
        <v>109372</v>
      </c>
      <c r="S3" s="13">
        <v>43068</v>
      </c>
      <c r="T3" s="10">
        <v>26630</v>
      </c>
      <c r="X3" s="2" t="s">
        <v>5</v>
      </c>
      <c r="Y3" s="6">
        <v>30700</v>
      </c>
      <c r="Z3" t="s">
        <v>9</v>
      </c>
      <c r="AA3" s="8">
        <f>SUM(Y2:Y100)</f>
        <v>124565</v>
      </c>
    </row>
    <row r="4" spans="1:31" x14ac:dyDescent="0.25">
      <c r="D4" s="15" t="s">
        <v>4</v>
      </c>
      <c r="E4" s="15">
        <v>351352</v>
      </c>
      <c r="F4" s="15">
        <v>265358</v>
      </c>
      <c r="G4" s="28">
        <v>30523.5</v>
      </c>
      <c r="I4" s="31">
        <f t="shared" si="0"/>
        <v>616710</v>
      </c>
      <c r="S4" s="13">
        <v>43069</v>
      </c>
      <c r="T4" s="10">
        <v>30000</v>
      </c>
      <c r="X4" s="2" t="s">
        <v>5</v>
      </c>
      <c r="Y4" s="9">
        <v>5000</v>
      </c>
      <c r="Z4" t="s">
        <v>14</v>
      </c>
      <c r="AA4" s="8">
        <f>AA2-AA1</f>
        <v>1164535</v>
      </c>
    </row>
    <row r="5" spans="1:31" x14ac:dyDescent="0.25">
      <c r="D5" s="15" t="s">
        <v>4</v>
      </c>
      <c r="E5" s="15">
        <v>105843</v>
      </c>
      <c r="F5" s="15">
        <v>62247</v>
      </c>
      <c r="G5" s="28">
        <v>7159.43</v>
      </c>
      <c r="H5" s="30">
        <v>25355</v>
      </c>
      <c r="I5" s="31">
        <f t="shared" si="0"/>
        <v>168090</v>
      </c>
      <c r="S5" s="13">
        <v>43070</v>
      </c>
      <c r="T5" s="10">
        <v>58650</v>
      </c>
      <c r="X5" s="2" t="s">
        <v>10</v>
      </c>
      <c r="Y5" s="6">
        <v>2365</v>
      </c>
      <c r="Z5" t="s">
        <v>15</v>
      </c>
      <c r="AA5" s="8">
        <f>AA4-AA3</f>
        <v>1039970</v>
      </c>
    </row>
    <row r="6" spans="1:31" x14ac:dyDescent="0.25">
      <c r="D6" s="15" t="s">
        <v>4</v>
      </c>
      <c r="E6" s="15">
        <v>54870</v>
      </c>
      <c r="F6" s="15">
        <v>44351</v>
      </c>
      <c r="G6" s="28">
        <v>11300.75</v>
      </c>
      <c r="H6" s="30">
        <v>6849</v>
      </c>
      <c r="I6" s="31">
        <f t="shared" si="0"/>
        <v>99221</v>
      </c>
      <c r="S6" s="13">
        <v>43071</v>
      </c>
      <c r="T6" s="10">
        <v>72630</v>
      </c>
      <c r="X6" s="2" t="s">
        <v>5</v>
      </c>
      <c r="Y6" s="9">
        <v>50000</v>
      </c>
    </row>
    <row r="7" spans="1:31" x14ac:dyDescent="0.25">
      <c r="D7" s="15" t="s">
        <v>4</v>
      </c>
      <c r="E7" s="15">
        <v>45238</v>
      </c>
      <c r="F7" s="15">
        <v>39362</v>
      </c>
      <c r="G7" s="28">
        <v>4567.63</v>
      </c>
      <c r="I7" s="31">
        <f t="shared" si="0"/>
        <v>84600</v>
      </c>
      <c r="S7" s="13">
        <v>43072</v>
      </c>
      <c r="T7" s="10">
        <v>43000</v>
      </c>
      <c r="X7" s="2" t="s">
        <v>11</v>
      </c>
      <c r="Y7" s="6">
        <v>21500</v>
      </c>
      <c r="Z7" t="s">
        <v>16</v>
      </c>
      <c r="AA7" s="8">
        <f>SUM(T2:T7)</f>
        <v>281770</v>
      </c>
      <c r="AB7" s="7">
        <f>AA7/6</f>
        <v>46961.666666666664</v>
      </c>
      <c r="AC7" s="7">
        <f>AA7*0.1</f>
        <v>28177</v>
      </c>
      <c r="AD7" s="7">
        <f>AA7*0.28</f>
        <v>78895.600000000006</v>
      </c>
      <c r="AE7" s="7">
        <f>AD7-AC7</f>
        <v>50718.600000000006</v>
      </c>
    </row>
    <row r="8" spans="1:31" x14ac:dyDescent="0.25">
      <c r="D8" s="15" t="s">
        <v>4</v>
      </c>
      <c r="E8" s="15">
        <v>128091</v>
      </c>
      <c r="F8" s="15">
        <v>32272</v>
      </c>
      <c r="G8" s="28">
        <v>3012.13</v>
      </c>
      <c r="H8" s="30">
        <v>15222</v>
      </c>
      <c r="I8" s="31">
        <f t="shared" si="0"/>
        <v>160363</v>
      </c>
      <c r="S8" s="13">
        <v>43073</v>
      </c>
      <c r="T8" s="10">
        <v>50740</v>
      </c>
      <c r="X8" s="2" t="s">
        <v>6</v>
      </c>
      <c r="Y8" s="9">
        <v>12500</v>
      </c>
      <c r="Z8" t="s">
        <v>17</v>
      </c>
      <c r="AA8" s="8">
        <f>SUM(T8:T14)</f>
        <v>342165</v>
      </c>
      <c r="AB8" s="7">
        <f>AA8/7</f>
        <v>48880.714285714283</v>
      </c>
      <c r="AC8" s="7">
        <f t="shared" ref="AC8:AC11" si="1">AA8*0.1</f>
        <v>34216.5</v>
      </c>
      <c r="AD8" s="7">
        <f t="shared" ref="AD8:AD9" si="2">AA8*0.28</f>
        <v>95806.200000000012</v>
      </c>
      <c r="AE8" s="7">
        <f t="shared" ref="AE8:AE9" si="3">AD8-AC8</f>
        <v>61589.700000000012</v>
      </c>
    </row>
    <row r="9" spans="1:31" x14ac:dyDescent="0.25">
      <c r="D9" s="15" t="s">
        <v>4</v>
      </c>
      <c r="E9" s="15">
        <v>132507</v>
      </c>
      <c r="F9" s="15">
        <v>21678</v>
      </c>
      <c r="G9" s="28">
        <v>2496.4499999999998</v>
      </c>
      <c r="H9" s="30">
        <v>66000</v>
      </c>
      <c r="I9" s="31">
        <f t="shared" si="0"/>
        <v>154185</v>
      </c>
      <c r="S9" s="13">
        <v>43074</v>
      </c>
      <c r="T9" s="10">
        <v>40175</v>
      </c>
      <c r="X9" s="2" t="s">
        <v>12</v>
      </c>
      <c r="Z9" t="s">
        <v>18</v>
      </c>
      <c r="AA9" s="8">
        <f>SUM(T15:T22)</f>
        <v>540600</v>
      </c>
      <c r="AB9" s="7">
        <f t="shared" ref="AB9:AB11" si="4">AA9/7</f>
        <v>77228.571428571435</v>
      </c>
      <c r="AC9" s="7">
        <f t="shared" si="1"/>
        <v>54060</v>
      </c>
      <c r="AD9" s="7">
        <f t="shared" si="2"/>
        <v>151368</v>
      </c>
      <c r="AE9" s="7">
        <f t="shared" si="3"/>
        <v>97308</v>
      </c>
    </row>
    <row r="10" spans="1:31" x14ac:dyDescent="0.25">
      <c r="D10" s="15" t="s">
        <v>4</v>
      </c>
      <c r="E10" s="15">
        <v>154847</v>
      </c>
      <c r="F10" s="15">
        <v>60331</v>
      </c>
      <c r="G10" s="28">
        <v>6939.89</v>
      </c>
      <c r="H10" s="30">
        <v>92837</v>
      </c>
      <c r="I10" s="31">
        <f t="shared" si="0"/>
        <v>215178</v>
      </c>
      <c r="S10" s="13">
        <v>43075</v>
      </c>
      <c r="T10" s="10">
        <v>39550</v>
      </c>
      <c r="X10" s="2" t="s">
        <v>13</v>
      </c>
      <c r="Z10" t="s">
        <v>19</v>
      </c>
      <c r="AA10" s="8">
        <f>SUM(T23:T29)</f>
        <v>0</v>
      </c>
      <c r="AB10" s="7">
        <f t="shared" si="4"/>
        <v>0</v>
      </c>
      <c r="AC10" s="7">
        <f t="shared" si="1"/>
        <v>0</v>
      </c>
    </row>
    <row r="11" spans="1:31" x14ac:dyDescent="0.25">
      <c r="A11" t="s">
        <v>21</v>
      </c>
      <c r="B11" s="8" t="s">
        <v>22</v>
      </c>
      <c r="D11" s="15" t="s">
        <v>4</v>
      </c>
      <c r="E11" s="15">
        <v>104811</v>
      </c>
      <c r="F11" s="15">
        <v>62522</v>
      </c>
      <c r="G11" s="28">
        <v>7191.67</v>
      </c>
      <c r="H11" s="30">
        <v>21532</v>
      </c>
      <c r="I11" s="31">
        <f t="shared" si="0"/>
        <v>167333</v>
      </c>
      <c r="S11" s="13">
        <v>43076</v>
      </c>
      <c r="T11" s="10">
        <v>30500</v>
      </c>
      <c r="Z11" t="s">
        <v>20</v>
      </c>
      <c r="AA11" s="8">
        <f>SUM(T30:T36)</f>
        <v>0</v>
      </c>
      <c r="AB11" s="7">
        <f t="shared" si="4"/>
        <v>0</v>
      </c>
      <c r="AC11" s="7">
        <f t="shared" si="1"/>
        <v>0</v>
      </c>
    </row>
    <row r="12" spans="1:31" x14ac:dyDescent="0.25">
      <c r="A12" s="32"/>
      <c r="B12" s="32">
        <v>72815</v>
      </c>
      <c r="C12" s="19">
        <v>8297.5</v>
      </c>
      <c r="D12" s="22" t="s">
        <v>42</v>
      </c>
      <c r="E12" s="15">
        <v>750</v>
      </c>
      <c r="F12" s="15">
        <v>59200</v>
      </c>
      <c r="G12" s="28">
        <v>6810</v>
      </c>
      <c r="I12" s="31">
        <f t="shared" si="0"/>
        <v>59950</v>
      </c>
      <c r="S12" s="13">
        <v>43077</v>
      </c>
      <c r="T12" s="10">
        <v>66875</v>
      </c>
      <c r="AA12" s="8">
        <f>SUM(AA7:AA11)</f>
        <v>1164535</v>
      </c>
      <c r="AB12" s="7">
        <f>AVERAGE(AB7:AB11)</f>
        <v>34614.190476190473</v>
      </c>
      <c r="AC12" s="7">
        <f>SUM(AC7:AC11)</f>
        <v>116453.5</v>
      </c>
    </row>
    <row r="13" spans="1:31" x14ac:dyDescent="0.25">
      <c r="A13" s="32"/>
      <c r="B13" s="32">
        <v>79385</v>
      </c>
      <c r="C13" s="19">
        <v>9132.7999999999993</v>
      </c>
      <c r="D13" s="22" t="s">
        <v>43</v>
      </c>
      <c r="E13" s="15">
        <v>0</v>
      </c>
      <c r="F13" s="15">
        <v>39300</v>
      </c>
      <c r="G13" s="28">
        <v>4521.24</v>
      </c>
      <c r="I13" s="31">
        <f t="shared" si="0"/>
        <v>39300</v>
      </c>
      <c r="S13" s="13">
        <v>43078</v>
      </c>
      <c r="T13" s="10">
        <v>63200</v>
      </c>
      <c r="Z13" s="7"/>
    </row>
    <row r="14" spans="1:31" x14ac:dyDescent="0.25">
      <c r="A14" s="32"/>
      <c r="B14" s="32">
        <v>41240</v>
      </c>
      <c r="C14" s="19">
        <v>4744.3999999999996</v>
      </c>
      <c r="D14" s="22" t="s">
        <v>44</v>
      </c>
      <c r="E14" s="15">
        <v>51277</v>
      </c>
      <c r="F14" s="15">
        <v>112688</v>
      </c>
      <c r="G14" s="28">
        <v>13446.42</v>
      </c>
      <c r="H14" s="30">
        <v>1964</v>
      </c>
      <c r="I14" s="31">
        <f t="shared" si="0"/>
        <v>163965</v>
      </c>
      <c r="S14" s="13">
        <v>43079</v>
      </c>
      <c r="T14" s="10">
        <v>51125</v>
      </c>
    </row>
    <row r="15" spans="1:31" x14ac:dyDescent="0.25">
      <c r="A15" s="32"/>
      <c r="B15" s="32">
        <v>34600</v>
      </c>
      <c r="C15" s="19">
        <v>3980.5</v>
      </c>
      <c r="D15" s="22" t="s">
        <v>45</v>
      </c>
      <c r="F15" s="15">
        <v>69459</v>
      </c>
      <c r="G15" s="28">
        <v>7992</v>
      </c>
      <c r="I15" s="31">
        <f t="shared" si="0"/>
        <v>69459</v>
      </c>
      <c r="S15" s="13">
        <v>43080</v>
      </c>
      <c r="T15" s="10">
        <v>42700</v>
      </c>
    </row>
    <row r="16" spans="1:31" x14ac:dyDescent="0.25">
      <c r="A16" s="32"/>
      <c r="B16" s="32">
        <v>17600</v>
      </c>
      <c r="C16" s="19">
        <v>2024.8</v>
      </c>
      <c r="D16" s="22" t="s">
        <v>46</v>
      </c>
      <c r="F16" s="15">
        <v>247879</v>
      </c>
      <c r="G16" s="28">
        <v>29975</v>
      </c>
      <c r="I16" s="31">
        <f t="shared" si="0"/>
        <v>247879</v>
      </c>
      <c r="S16" s="13">
        <v>43081</v>
      </c>
      <c r="T16" s="10">
        <v>77220</v>
      </c>
    </row>
    <row r="17" spans="1:25" x14ac:dyDescent="0.25">
      <c r="A17" s="32"/>
      <c r="B17" s="32"/>
      <c r="C17" s="19"/>
      <c r="D17" s="15" t="s">
        <v>47</v>
      </c>
      <c r="I17" s="31">
        <f t="shared" si="0"/>
        <v>0</v>
      </c>
      <c r="S17" s="13">
        <v>43082</v>
      </c>
      <c r="T17" s="10">
        <v>64500</v>
      </c>
    </row>
    <row r="18" spans="1:25" x14ac:dyDescent="0.25">
      <c r="A18" s="32"/>
      <c r="B18" s="32"/>
      <c r="C18" s="19"/>
      <c r="I18" s="31">
        <f t="shared" si="0"/>
        <v>0</v>
      </c>
      <c r="S18" s="13">
        <v>43083</v>
      </c>
      <c r="T18" s="10">
        <v>40000</v>
      </c>
    </row>
    <row r="19" spans="1:25" x14ac:dyDescent="0.25">
      <c r="A19" s="32"/>
      <c r="B19" s="32"/>
      <c r="C19" s="19"/>
      <c r="S19" s="13">
        <v>43084</v>
      </c>
      <c r="T19" s="10">
        <v>67000</v>
      </c>
      <c r="Y19" s="9"/>
    </row>
    <row r="20" spans="1:25" x14ac:dyDescent="0.25">
      <c r="A20" s="32"/>
      <c r="B20" s="32"/>
      <c r="C20" s="19"/>
      <c r="Y20" s="9"/>
    </row>
    <row r="21" spans="1:25" x14ac:dyDescent="0.25">
      <c r="A21" s="32"/>
      <c r="B21" s="32"/>
      <c r="C21" s="19"/>
      <c r="S21" s="13">
        <v>43085</v>
      </c>
      <c r="T21" s="10">
        <v>144180</v>
      </c>
    </row>
    <row r="22" spans="1:25" x14ac:dyDescent="0.25">
      <c r="A22" s="32"/>
      <c r="B22" s="32"/>
      <c r="C22" s="19"/>
      <c r="S22" s="13">
        <v>43086</v>
      </c>
      <c r="T22" s="10">
        <v>105000</v>
      </c>
      <c r="Y22" s="9"/>
    </row>
    <row r="23" spans="1:25" x14ac:dyDescent="0.25">
      <c r="A23" s="32"/>
      <c r="B23" s="32"/>
      <c r="C23" s="19"/>
      <c r="E23" s="28">
        <f t="shared" ref="E23:F23" si="5">SUM(E2:E22)</f>
        <v>1423078</v>
      </c>
      <c r="F23" s="28">
        <f t="shared" si="5"/>
        <v>1354447</v>
      </c>
      <c r="G23" s="28">
        <f>SUM(G2:G22)</f>
        <v>195916.37000000002</v>
      </c>
      <c r="H23" s="28">
        <f t="shared" ref="H23" si="6">SUM(H2:H22)</f>
        <v>240492</v>
      </c>
      <c r="I23" s="28">
        <f t="shared" ref="I23" si="7">SUM(I2:I22)</f>
        <v>2777525</v>
      </c>
      <c r="S23" s="13">
        <v>43087</v>
      </c>
    </row>
    <row r="24" spans="1:25" x14ac:dyDescent="0.25">
      <c r="A24" s="32"/>
      <c r="B24" s="32"/>
      <c r="C24" s="19"/>
      <c r="S24" s="13">
        <v>43088</v>
      </c>
      <c r="Y24" s="9"/>
    </row>
    <row r="25" spans="1:25" x14ac:dyDescent="0.25">
      <c r="A25" s="32"/>
      <c r="B25" s="32"/>
      <c r="C25" s="19"/>
      <c r="S25" s="13">
        <v>43089</v>
      </c>
    </row>
    <row r="26" spans="1:25" x14ac:dyDescent="0.25">
      <c r="A26" s="32"/>
      <c r="B26" s="32"/>
      <c r="C26" s="19"/>
      <c r="S26" s="13">
        <v>43090</v>
      </c>
      <c r="Y26" s="9"/>
    </row>
    <row r="27" spans="1:25" x14ac:dyDescent="0.25">
      <c r="A27" s="32"/>
      <c r="B27" s="32"/>
      <c r="C27" s="19"/>
      <c r="S27" s="13">
        <v>43091</v>
      </c>
    </row>
    <row r="28" spans="1:25" x14ac:dyDescent="0.25">
      <c r="A28" s="32"/>
      <c r="B28" s="32"/>
      <c r="C28" s="19"/>
      <c r="S28" s="13">
        <v>43092</v>
      </c>
    </row>
    <row r="29" spans="1:25" x14ac:dyDescent="0.25">
      <c r="A29" s="32"/>
      <c r="B29" s="32"/>
      <c r="C29" s="19"/>
      <c r="S29" s="13">
        <v>43093</v>
      </c>
    </row>
    <row r="30" spans="1:25" x14ac:dyDescent="0.25">
      <c r="A30" s="32"/>
      <c r="B30" s="32"/>
      <c r="C30" s="19"/>
      <c r="S30" s="13">
        <v>43094</v>
      </c>
    </row>
    <row r="31" spans="1:25" x14ac:dyDescent="0.25">
      <c r="A31" s="32"/>
      <c r="B31" s="32"/>
      <c r="C31" s="19"/>
      <c r="S31" s="13">
        <v>43095</v>
      </c>
    </row>
    <row r="32" spans="1:25" x14ac:dyDescent="0.25">
      <c r="A32" s="32"/>
      <c r="B32" s="32"/>
      <c r="C32" s="19"/>
      <c r="S32" s="13">
        <v>43096</v>
      </c>
    </row>
    <row r="33" spans="1:19" x14ac:dyDescent="0.25">
      <c r="A33" s="32"/>
      <c r="B33" s="32"/>
      <c r="C33" s="19"/>
      <c r="S33" s="13">
        <v>43097</v>
      </c>
    </row>
    <row r="34" spans="1:19" x14ac:dyDescent="0.25">
      <c r="A34" s="32"/>
      <c r="B34" s="32"/>
      <c r="C34" s="19"/>
      <c r="S34" s="13">
        <v>43098</v>
      </c>
    </row>
    <row r="35" spans="1:19" x14ac:dyDescent="0.25">
      <c r="A35" s="32"/>
      <c r="B35" s="32"/>
      <c r="C35" s="19"/>
      <c r="S35" s="13">
        <v>43099</v>
      </c>
    </row>
    <row r="36" spans="1:19" x14ac:dyDescent="0.25">
      <c r="A36" s="26">
        <f>SUM(A12:A35)</f>
        <v>0</v>
      </c>
      <c r="B36" s="26">
        <f>SUM(B12:B35)</f>
        <v>245640</v>
      </c>
      <c r="C36" s="20">
        <f>SUM(C12:C35)</f>
        <v>28179.999999999996</v>
      </c>
      <c r="S36" s="13">
        <v>43100</v>
      </c>
    </row>
    <row r="37" spans="1:19" x14ac:dyDescent="0.25">
      <c r="B37" s="33">
        <f>SUM(A36:B36)</f>
        <v>245640</v>
      </c>
    </row>
    <row r="39" spans="1:19" x14ac:dyDescent="0.25">
      <c r="A39" t="s">
        <v>39</v>
      </c>
      <c r="B39" s="17"/>
      <c r="C39" s="26"/>
    </row>
    <row r="40" spans="1:19" x14ac:dyDescent="0.25">
      <c r="B40" s="17"/>
      <c r="C40" s="26"/>
    </row>
    <row r="41" spans="1:19" x14ac:dyDescent="0.25">
      <c r="A41" t="s">
        <v>38</v>
      </c>
      <c r="B41" s="27">
        <v>0</v>
      </c>
      <c r="C41" s="26"/>
    </row>
    <row r="42" spans="1:19" x14ac:dyDescent="0.25">
      <c r="A42" t="s">
        <v>37</v>
      </c>
      <c r="B42" s="26"/>
      <c r="C42" s="26"/>
    </row>
    <row r="43" spans="1:19" x14ac:dyDescent="0.25">
      <c r="A43" t="s">
        <v>37</v>
      </c>
      <c r="B43" s="26"/>
      <c r="C43" s="26"/>
    </row>
    <row r="44" spans="1:19" x14ac:dyDescent="0.25">
      <c r="B44" s="26">
        <f>SUM(B38:B43)</f>
        <v>0</v>
      </c>
      <c r="C44" s="26">
        <f>SUM(C38:C43)</f>
        <v>0</v>
      </c>
    </row>
    <row r="45" spans="1:19" x14ac:dyDescent="0.25">
      <c r="B45" s="26"/>
      <c r="C45" s="26"/>
    </row>
    <row r="46" spans="1:19" x14ac:dyDescent="0.25">
      <c r="B46" s="26">
        <f>B37-B44</f>
        <v>245640</v>
      </c>
      <c r="C46" s="26"/>
    </row>
    <row r="47" spans="1:19" x14ac:dyDescent="0.25">
      <c r="B47" s="17"/>
      <c r="C47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6" sqref="B6"/>
    </sheetView>
  </sheetViews>
  <sheetFormatPr baseColWidth="10" defaultRowHeight="15" x14ac:dyDescent="0.25"/>
  <cols>
    <col min="1" max="1" width="8.28515625" customWidth="1"/>
    <col min="2" max="2" width="15.140625" customWidth="1"/>
  </cols>
  <sheetData>
    <row r="1" spans="1:2" x14ac:dyDescent="0.25">
      <c r="A1" s="23" t="s">
        <v>31</v>
      </c>
      <c r="B1" s="23"/>
    </row>
    <row r="2" spans="1:2" x14ac:dyDescent="0.25">
      <c r="A2" s="24" t="s">
        <v>32</v>
      </c>
      <c r="B2" s="25">
        <f>Enero!A36</f>
        <v>0</v>
      </c>
    </row>
    <row r="3" spans="1:2" x14ac:dyDescent="0.25">
      <c r="A3" s="24" t="s">
        <v>33</v>
      </c>
      <c r="B3" s="25">
        <f>Enero!B36</f>
        <v>245640</v>
      </c>
    </row>
    <row r="4" spans="1:2" x14ac:dyDescent="0.25">
      <c r="A4" s="24" t="s">
        <v>36</v>
      </c>
      <c r="B4" s="25">
        <f>SUM(B2:B3)</f>
        <v>245640</v>
      </c>
    </row>
    <row r="5" spans="1:2" x14ac:dyDescent="0.25">
      <c r="A5" s="24" t="s">
        <v>34</v>
      </c>
      <c r="B5" s="25">
        <f>Enero!C36</f>
        <v>28179.999999999996</v>
      </c>
    </row>
  </sheetData>
  <mergeCells count="1">
    <mergeCell ref="A1:B1"/>
  </mergeCells>
  <pageMargins left="0" right="0" top="0" bottom="0" header="0" footer="0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4" sqref="G4"/>
    </sheetView>
  </sheetViews>
  <sheetFormatPr baseColWidth="10" defaultRowHeight="15" x14ac:dyDescent="0.25"/>
  <cols>
    <col min="1" max="1" width="8.85546875" customWidth="1"/>
    <col min="2" max="2" width="13.42578125" customWidth="1"/>
  </cols>
  <sheetData>
    <row r="1" spans="1:2" x14ac:dyDescent="0.25">
      <c r="A1" s="23" t="s">
        <v>31</v>
      </c>
      <c r="B1" s="23"/>
    </row>
    <row r="2" spans="1:2" x14ac:dyDescent="0.25">
      <c r="A2" s="24" t="s">
        <v>32</v>
      </c>
      <c r="B2" s="26">
        <f>Enero!A36</f>
        <v>0</v>
      </c>
    </row>
    <row r="3" spans="1:2" x14ac:dyDescent="0.25">
      <c r="A3" s="24" t="s">
        <v>33</v>
      </c>
      <c r="B3" s="25">
        <f>Enero!B36</f>
        <v>245640</v>
      </c>
    </row>
    <row r="4" spans="1:2" x14ac:dyDescent="0.25">
      <c r="A4" s="24" t="s">
        <v>36</v>
      </c>
      <c r="B4" s="25">
        <f>SUM(B2:B3)</f>
        <v>245640</v>
      </c>
    </row>
    <row r="5" spans="1:2" x14ac:dyDescent="0.25">
      <c r="A5" s="24" t="s">
        <v>34</v>
      </c>
      <c r="B5" s="25">
        <f>Enero!C36</f>
        <v>28179.999999999996</v>
      </c>
    </row>
    <row r="6" spans="1:2" x14ac:dyDescent="0.25">
      <c r="A6" s="23" t="s">
        <v>35</v>
      </c>
      <c r="B6" s="23"/>
    </row>
    <row r="7" spans="1:2" x14ac:dyDescent="0.25">
      <c r="A7" s="24" t="s">
        <v>32</v>
      </c>
      <c r="B7" s="25">
        <f>Enero!B41</f>
        <v>0</v>
      </c>
    </row>
    <row r="8" spans="1:2" x14ac:dyDescent="0.25">
      <c r="A8" s="24" t="s">
        <v>33</v>
      </c>
      <c r="B8" s="26">
        <f>Enero!B39</f>
        <v>0</v>
      </c>
    </row>
    <row r="9" spans="1:2" x14ac:dyDescent="0.25">
      <c r="A9" s="24" t="s">
        <v>36</v>
      </c>
      <c r="B9" s="25">
        <f>SUM(B7:B8)</f>
        <v>0</v>
      </c>
    </row>
    <row r="10" spans="1:2" x14ac:dyDescent="0.25">
      <c r="A10" s="24" t="s">
        <v>34</v>
      </c>
      <c r="B10" s="25">
        <f>Enero!C44</f>
        <v>0</v>
      </c>
    </row>
  </sheetData>
  <mergeCells count="2">
    <mergeCell ref="A1:B1"/>
    <mergeCell ref="A6:B6"/>
  </mergeCells>
  <pageMargins left="0" right="0" top="0" bottom="0" header="0" footer="0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0" sqref="E20"/>
    </sheetView>
  </sheetViews>
  <sheetFormatPr baseColWidth="10" defaultRowHeight="15" x14ac:dyDescent="0.25"/>
  <cols>
    <col min="3" max="3" width="14.85546875" customWidth="1"/>
    <col min="5" max="5" width="14.285156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s="12" t="s">
        <v>29</v>
      </c>
    </row>
    <row r="2" spans="1:8" x14ac:dyDescent="0.25">
      <c r="A2">
        <v>10</v>
      </c>
      <c r="B2">
        <f>A2*0.3</f>
        <v>3</v>
      </c>
      <c r="C2" s="17">
        <f>B2*1750</f>
        <v>5250</v>
      </c>
      <c r="D2" s="17">
        <f>A2*250</f>
        <v>2500</v>
      </c>
      <c r="E2" s="17">
        <f>B2*200</f>
        <v>600</v>
      </c>
      <c r="F2" s="17">
        <f>C2-(D2+E2)</f>
        <v>2150</v>
      </c>
      <c r="G2" s="21">
        <f>F2/C2*100</f>
        <v>40.952380952380949</v>
      </c>
      <c r="H2" t="s">
        <v>30</v>
      </c>
    </row>
    <row r="3" spans="1:8" x14ac:dyDescent="0.25">
      <c r="A3">
        <v>10</v>
      </c>
      <c r="B3">
        <f>A3*0.3</f>
        <v>3</v>
      </c>
      <c r="C3" s="17">
        <f>B3*1750</f>
        <v>5250</v>
      </c>
      <c r="D3" s="17">
        <f>A3*250</f>
        <v>2500</v>
      </c>
      <c r="E3" s="17">
        <f>B3*400</f>
        <v>1200</v>
      </c>
      <c r="F3" s="17">
        <f>C3-(D3+E3)</f>
        <v>1550</v>
      </c>
      <c r="G3" s="21">
        <f>F3/C3*100</f>
        <v>29.523809523809526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Compra</vt:lpstr>
      <vt:lpstr>Devolucion</vt:lpstr>
      <vt:lpstr>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Taller</cp:lastModifiedBy>
  <cp:lastPrinted>2018-01-06T23:49:49Z</cp:lastPrinted>
  <dcterms:created xsi:type="dcterms:W3CDTF">2017-12-01T05:09:49Z</dcterms:created>
  <dcterms:modified xsi:type="dcterms:W3CDTF">2018-01-07T00:07:57Z</dcterms:modified>
</cp:coreProperties>
</file>