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440" windowHeight="12585" activeTab="1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M21" i="2"/>
  <c r="M22"/>
  <c r="M20"/>
  <c r="M18"/>
  <c r="M17"/>
  <c r="M4"/>
  <c r="M5"/>
  <c r="M6"/>
  <c r="M7"/>
  <c r="M3"/>
  <c r="O3"/>
  <c r="P3"/>
  <c r="Q3"/>
  <c r="O4"/>
  <c r="P4"/>
  <c r="Q4"/>
  <c r="O5"/>
  <c r="P5"/>
  <c r="Q5"/>
  <c r="O6"/>
  <c r="P6"/>
  <c r="Q6"/>
  <c r="O7"/>
  <c r="P7"/>
  <c r="Q7"/>
  <c r="N4"/>
  <c r="N5"/>
  <c r="N6"/>
  <c r="N7"/>
  <c r="N3"/>
  <c r="O20"/>
  <c r="P20"/>
  <c r="Q20"/>
  <c r="O21"/>
  <c r="P21"/>
  <c r="Q21"/>
  <c r="O22"/>
  <c r="P22"/>
  <c r="Q22"/>
  <c r="N21"/>
  <c r="N22"/>
  <c r="N20"/>
  <c r="O17"/>
  <c r="P17"/>
  <c r="Q17"/>
  <c r="O18"/>
  <c r="P18"/>
  <c r="Q18"/>
  <c r="N18"/>
  <c r="N17"/>
  <c r="I35"/>
  <c r="M23"/>
  <c r="M24"/>
  <c r="M19"/>
  <c r="M25"/>
  <c r="M26"/>
  <c r="M27"/>
  <c r="M28"/>
  <c r="M29"/>
  <c r="M30"/>
  <c r="L25"/>
  <c r="L26"/>
  <c r="L27"/>
  <c r="L28"/>
  <c r="L29"/>
  <c r="L24"/>
  <c r="L21"/>
  <c r="L22"/>
  <c r="L20"/>
  <c r="L18"/>
  <c r="L17"/>
  <c r="L11"/>
  <c r="L12"/>
  <c r="L13"/>
  <c r="L14"/>
  <c r="L15"/>
  <c r="L9"/>
  <c r="L4"/>
  <c r="L5"/>
  <c r="L6"/>
  <c r="L7"/>
  <c r="L3"/>
  <c r="K37" i="1"/>
  <c r="J37"/>
  <c r="I37"/>
  <c r="H37"/>
  <c r="G37"/>
  <c r="F37"/>
  <c r="E37"/>
  <c r="D37"/>
  <c r="C37"/>
  <c r="B37"/>
  <c r="K36"/>
  <c r="J36"/>
  <c r="I36"/>
  <c r="H36"/>
  <c r="G36"/>
  <c r="F36"/>
  <c r="E36"/>
  <c r="D36"/>
  <c r="C36"/>
  <c r="B36"/>
  <c r="K33"/>
  <c r="J33"/>
  <c r="I33"/>
  <c r="H33"/>
  <c r="G33"/>
  <c r="F33"/>
  <c r="E33"/>
  <c r="D33"/>
  <c r="C33"/>
  <c r="B33"/>
  <c r="AA30"/>
  <c r="Z30"/>
  <c r="Y30"/>
  <c r="X30"/>
  <c r="W30"/>
  <c r="V30"/>
  <c r="U30"/>
  <c r="T30"/>
  <c r="S30"/>
  <c r="R30"/>
  <c r="AA29"/>
  <c r="Z29"/>
  <c r="W29"/>
  <c r="Q29"/>
  <c r="O29"/>
  <c r="X29" s="1"/>
  <c r="N29"/>
  <c r="S29" s="1"/>
  <c r="M29"/>
  <c r="Z28"/>
  <c r="Y28"/>
  <c r="V28"/>
  <c r="U28"/>
  <c r="R28"/>
  <c r="Q28"/>
  <c r="O28"/>
  <c r="X28" s="1"/>
  <c r="N28"/>
  <c r="AA28" s="1"/>
  <c r="M28"/>
  <c r="W27"/>
  <c r="V27"/>
  <c r="R27"/>
  <c r="Q27"/>
  <c r="O27"/>
  <c r="X27" s="1"/>
  <c r="N27"/>
  <c r="AA27" s="1"/>
  <c r="M27"/>
  <c r="Z26"/>
  <c r="Y26"/>
  <c r="V26"/>
  <c r="U26"/>
  <c r="R26"/>
  <c r="Q26"/>
  <c r="O26"/>
  <c r="X26" s="1"/>
  <c r="N26"/>
  <c r="AA26" s="1"/>
  <c r="M26"/>
  <c r="Q25"/>
  <c r="O25"/>
  <c r="X25" s="1"/>
  <c r="N25"/>
  <c r="AA25" s="1"/>
  <c r="M25"/>
  <c r="Z24"/>
  <c r="Y24"/>
  <c r="V24"/>
  <c r="U24"/>
  <c r="R24"/>
  <c r="Q24"/>
  <c r="O24"/>
  <c r="X24" s="1"/>
  <c r="N24"/>
  <c r="AA24" s="1"/>
  <c r="M24"/>
  <c r="AA23"/>
  <c r="Z23"/>
  <c r="Y23"/>
  <c r="X23"/>
  <c r="W23"/>
  <c r="V23"/>
  <c r="U23"/>
  <c r="T23"/>
  <c r="S23"/>
  <c r="R23"/>
  <c r="M23"/>
  <c r="Z22"/>
  <c r="V22"/>
  <c r="R22"/>
  <c r="Q22"/>
  <c r="O22"/>
  <c r="X22" s="1"/>
  <c r="N22"/>
  <c r="AA22" s="1"/>
  <c r="M22"/>
  <c r="Q21"/>
  <c r="O21"/>
  <c r="Y21" s="1"/>
  <c r="N21"/>
  <c r="M21"/>
  <c r="Z20"/>
  <c r="V20"/>
  <c r="R20"/>
  <c r="Q20"/>
  <c r="O20"/>
  <c r="X20" s="1"/>
  <c r="N20"/>
  <c r="AA20" s="1"/>
  <c r="M20"/>
  <c r="AA19"/>
  <c r="Z19"/>
  <c r="Y19"/>
  <c r="X19"/>
  <c r="W19"/>
  <c r="V19"/>
  <c r="U19"/>
  <c r="T19"/>
  <c r="S19"/>
  <c r="R19"/>
  <c r="M19"/>
  <c r="Q18"/>
  <c r="M18"/>
  <c r="K18"/>
  <c r="J18"/>
  <c r="I18"/>
  <c r="H18"/>
  <c r="G18"/>
  <c r="F18"/>
  <c r="E18"/>
  <c r="D18"/>
  <c r="C18"/>
  <c r="B18"/>
  <c r="O18" s="1"/>
  <c r="W17"/>
  <c r="Q17"/>
  <c r="O17"/>
  <c r="X17" s="1"/>
  <c r="N17"/>
  <c r="AA17" s="1"/>
  <c r="M17"/>
  <c r="AA16"/>
  <c r="Z16"/>
  <c r="Y16"/>
  <c r="X16"/>
  <c r="W16"/>
  <c r="V16"/>
  <c r="U16"/>
  <c r="T16"/>
  <c r="S16"/>
  <c r="R16"/>
  <c r="M16"/>
  <c r="Q15"/>
  <c r="O15"/>
  <c r="Y15" s="1"/>
  <c r="N15"/>
  <c r="M15"/>
  <c r="Z14"/>
  <c r="V14"/>
  <c r="R14"/>
  <c r="Q14"/>
  <c r="O14"/>
  <c r="X14" s="1"/>
  <c r="N14"/>
  <c r="AA14" s="1"/>
  <c r="M14"/>
  <c r="Q13"/>
  <c r="O13"/>
  <c r="Y13" s="1"/>
  <c r="N13"/>
  <c r="M13"/>
  <c r="Z12"/>
  <c r="V12"/>
  <c r="R12"/>
  <c r="Q12"/>
  <c r="O12"/>
  <c r="X12" s="1"/>
  <c r="N12"/>
  <c r="AA12" s="1"/>
  <c r="M12"/>
  <c r="AA11"/>
  <c r="Z11"/>
  <c r="U11"/>
  <c r="T11"/>
  <c r="Q11"/>
  <c r="O11"/>
  <c r="Y11" s="1"/>
  <c r="N11"/>
  <c r="M11"/>
  <c r="K10"/>
  <c r="J10"/>
  <c r="I10"/>
  <c r="H10"/>
  <c r="G10"/>
  <c r="F10"/>
  <c r="E10"/>
  <c r="D10"/>
  <c r="C10"/>
  <c r="B10"/>
  <c r="N10" s="1"/>
  <c r="Q9"/>
  <c r="O9"/>
  <c r="N9"/>
  <c r="M9"/>
  <c r="AA8"/>
  <c r="Z8"/>
  <c r="Y8"/>
  <c r="X8"/>
  <c r="W8"/>
  <c r="V8"/>
  <c r="U8"/>
  <c r="T8"/>
  <c r="S8"/>
  <c r="R8"/>
  <c r="M8"/>
  <c r="S7"/>
  <c r="Q7"/>
  <c r="O7"/>
  <c r="X7" s="1"/>
  <c r="N7"/>
  <c r="W7" s="1"/>
  <c r="M7"/>
  <c r="Z6"/>
  <c r="Y6"/>
  <c r="X6"/>
  <c r="W6"/>
  <c r="V6"/>
  <c r="U6"/>
  <c r="T6"/>
  <c r="S6"/>
  <c r="R6"/>
  <c r="Q6"/>
  <c r="O6"/>
  <c r="N6"/>
  <c r="AA6" s="1"/>
  <c r="M6"/>
  <c r="Y5"/>
  <c r="X5"/>
  <c r="W5"/>
  <c r="T5"/>
  <c r="S5"/>
  <c r="Q5"/>
  <c r="O5"/>
  <c r="U5" s="1"/>
  <c r="N5"/>
  <c r="AA5" s="1"/>
  <c r="M5"/>
  <c r="Z4"/>
  <c r="Y4"/>
  <c r="V4"/>
  <c r="U4"/>
  <c r="R4"/>
  <c r="Q4"/>
  <c r="O4"/>
  <c r="X4" s="1"/>
  <c r="N4"/>
  <c r="AA4" s="1"/>
  <c r="M4"/>
  <c r="Q3"/>
  <c r="O3"/>
  <c r="X3" s="1"/>
  <c r="N3"/>
  <c r="M3"/>
  <c r="M2"/>
  <c r="H5" i="2"/>
  <c r="H6"/>
  <c r="J5"/>
  <c r="J6"/>
  <c r="I5"/>
  <c r="I6"/>
  <c r="C37"/>
  <c r="D37"/>
  <c r="E37"/>
  <c r="F37"/>
  <c r="B37"/>
  <c r="C36"/>
  <c r="D36"/>
  <c r="E36"/>
  <c r="F36"/>
  <c r="B36"/>
  <c r="M8"/>
  <c r="N8"/>
  <c r="O8"/>
  <c r="P8"/>
  <c r="Q8"/>
  <c r="N11"/>
  <c r="P11"/>
  <c r="Q11"/>
  <c r="M16"/>
  <c r="N16"/>
  <c r="O16"/>
  <c r="P16"/>
  <c r="Q16"/>
  <c r="N19"/>
  <c r="O19"/>
  <c r="P19"/>
  <c r="Q19"/>
  <c r="N23"/>
  <c r="O23"/>
  <c r="P23"/>
  <c r="Q23"/>
  <c r="P26"/>
  <c r="O27"/>
  <c r="P29"/>
  <c r="Q29"/>
  <c r="N30"/>
  <c r="O30"/>
  <c r="P30"/>
  <c r="Q30"/>
  <c r="C10"/>
  <c r="D10"/>
  <c r="E10"/>
  <c r="F10"/>
  <c r="J12"/>
  <c r="B10"/>
  <c r="I9"/>
  <c r="F18"/>
  <c r="E18"/>
  <c r="D18"/>
  <c r="C18"/>
  <c r="B18"/>
  <c r="J4"/>
  <c r="J7"/>
  <c r="J9"/>
  <c r="J11"/>
  <c r="J17"/>
  <c r="J20"/>
  <c r="J21"/>
  <c r="J22"/>
  <c r="J24"/>
  <c r="J25"/>
  <c r="J26"/>
  <c r="J27"/>
  <c r="J28"/>
  <c r="J29"/>
  <c r="J3"/>
  <c r="I4"/>
  <c r="I7"/>
  <c r="I11"/>
  <c r="I17"/>
  <c r="I20"/>
  <c r="I21"/>
  <c r="I22"/>
  <c r="I24"/>
  <c r="I25"/>
  <c r="I26"/>
  <c r="I27"/>
  <c r="I28"/>
  <c r="I29"/>
  <c r="I3"/>
  <c r="H3"/>
  <c r="H4"/>
  <c r="H7"/>
  <c r="H8"/>
  <c r="H9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2"/>
  <c r="C33"/>
  <c r="D33"/>
  <c r="E33"/>
  <c r="F33"/>
  <c r="B33"/>
  <c r="T13" i="1" l="1"/>
  <c r="X13"/>
  <c r="T15"/>
  <c r="X15"/>
  <c r="S17"/>
  <c r="N18"/>
  <c r="W18" s="1"/>
  <c r="T21"/>
  <c r="X21"/>
  <c r="S25"/>
  <c r="W25"/>
  <c r="S27"/>
  <c r="S3"/>
  <c r="W3"/>
  <c r="AA3"/>
  <c r="AA7"/>
  <c r="X11"/>
  <c r="R3"/>
  <c r="V3"/>
  <c r="Z3"/>
  <c r="T4"/>
  <c r="R5"/>
  <c r="V5"/>
  <c r="Z5"/>
  <c r="R7"/>
  <c r="V7"/>
  <c r="Z7"/>
  <c r="O10"/>
  <c r="S10" s="1"/>
  <c r="S11"/>
  <c r="W11"/>
  <c r="U12"/>
  <c r="Y12"/>
  <c r="S13"/>
  <c r="W13"/>
  <c r="AA13"/>
  <c r="U14"/>
  <c r="Y14"/>
  <c r="S15"/>
  <c r="W15"/>
  <c r="AA15"/>
  <c r="R17"/>
  <c r="V17"/>
  <c r="Z17"/>
  <c r="R18"/>
  <c r="U20"/>
  <c r="Y20"/>
  <c r="S21"/>
  <c r="W21"/>
  <c r="AA21"/>
  <c r="U22"/>
  <c r="Y22"/>
  <c r="T24"/>
  <c r="R25"/>
  <c r="V25"/>
  <c r="Z25"/>
  <c r="T26"/>
  <c r="Z27"/>
  <c r="T28"/>
  <c r="R29"/>
  <c r="V29"/>
  <c r="U3"/>
  <c r="Y3"/>
  <c r="S4"/>
  <c r="W4"/>
  <c r="U7"/>
  <c r="Y7"/>
  <c r="R11"/>
  <c r="V11"/>
  <c r="T12"/>
  <c r="R13"/>
  <c r="V13"/>
  <c r="Z13"/>
  <c r="T14"/>
  <c r="R15"/>
  <c r="V15"/>
  <c r="Z15"/>
  <c r="U17"/>
  <c r="Y17"/>
  <c r="T20"/>
  <c r="R21"/>
  <c r="V21"/>
  <c r="Z21"/>
  <c r="T22"/>
  <c r="S24"/>
  <c r="W24"/>
  <c r="U25"/>
  <c r="Y25"/>
  <c r="S26"/>
  <c r="W26"/>
  <c r="U27"/>
  <c r="Y27"/>
  <c r="S28"/>
  <c r="W28"/>
  <c r="U29"/>
  <c r="Y29"/>
  <c r="T3"/>
  <c r="T7"/>
  <c r="S12"/>
  <c r="W12"/>
  <c r="U13"/>
  <c r="S14"/>
  <c r="W14"/>
  <c r="U15"/>
  <c r="T17"/>
  <c r="S20"/>
  <c r="W20"/>
  <c r="U21"/>
  <c r="S22"/>
  <c r="W22"/>
  <c r="T25"/>
  <c r="T27"/>
  <c r="T29"/>
  <c r="Q28" i="2"/>
  <c r="N26"/>
  <c r="N28"/>
  <c r="N24"/>
  <c r="Q26"/>
  <c r="Q24"/>
  <c r="N27"/>
  <c r="J10"/>
  <c r="P28"/>
  <c r="O28"/>
  <c r="O26"/>
  <c r="P24"/>
  <c r="O24"/>
  <c r="O11"/>
  <c r="M11"/>
  <c r="N25"/>
  <c r="O29"/>
  <c r="P27"/>
  <c r="P25"/>
  <c r="O25"/>
  <c r="N29"/>
  <c r="I10"/>
  <c r="Q27"/>
  <c r="Q25"/>
  <c r="J18"/>
  <c r="I12"/>
  <c r="I18"/>
  <c r="M10" l="1"/>
  <c r="W10" i="1"/>
  <c r="Y18"/>
  <c r="Z18"/>
  <c r="S18"/>
  <c r="X18"/>
  <c r="R10"/>
  <c r="AA10"/>
  <c r="T10"/>
  <c r="U10"/>
  <c r="V10"/>
  <c r="T18"/>
  <c r="X10"/>
  <c r="Y10"/>
  <c r="Z10"/>
  <c r="AA18"/>
  <c r="U18"/>
  <c r="V18"/>
  <c r="Q12" i="2"/>
  <c r="O12"/>
  <c r="P10"/>
  <c r="M12"/>
  <c r="N10"/>
  <c r="O10"/>
  <c r="Q10"/>
  <c r="N12"/>
  <c r="P12"/>
  <c r="J13"/>
  <c r="I13"/>
  <c r="N13" l="1"/>
  <c r="Q13"/>
  <c r="M13"/>
  <c r="O13"/>
  <c r="P13"/>
  <c r="J14"/>
  <c r="I14"/>
  <c r="M14" l="1"/>
  <c r="O14"/>
  <c r="P14"/>
  <c r="N14"/>
  <c r="Q14"/>
  <c r="J15"/>
  <c r="I15"/>
  <c r="P15" l="1"/>
  <c r="O15"/>
  <c r="M15"/>
  <c r="N15"/>
  <c r="Q15"/>
</calcChain>
</file>

<file path=xl/sharedStrings.xml><?xml version="1.0" encoding="utf-8"?>
<sst xmlns="http://schemas.openxmlformats.org/spreadsheetml/2006/main" count="81" uniqueCount="43">
  <si>
    <t>Speed</t>
  </si>
  <si>
    <t>Processor Speed</t>
  </si>
  <si>
    <t>Portability</t>
  </si>
  <si>
    <t>4G Capable</t>
  </si>
  <si>
    <t>Storage (GB)</t>
  </si>
  <si>
    <t>Base Cloud Storage (GB)</t>
  </si>
  <si>
    <t>Weight (pounds)</t>
  </si>
  <si>
    <t>Dimensions (inches)</t>
  </si>
  <si>
    <t>Display</t>
  </si>
  <si>
    <t>Screen Size (inches)</t>
  </si>
  <si>
    <t>Screen Resolution</t>
  </si>
  <si>
    <t>Camera</t>
  </si>
  <si>
    <t>Front Camera Resolution (MP)</t>
  </si>
  <si>
    <t>Rear Camera Resolution (MP)</t>
  </si>
  <si>
    <t>Video Recording Resolution</t>
  </si>
  <si>
    <t>Help &amp; Support</t>
  </si>
  <si>
    <t>Warranty</t>
  </si>
  <si>
    <t>Phone</t>
  </si>
  <si>
    <t>Live Chat</t>
  </si>
  <si>
    <t>Social Media</t>
  </si>
  <si>
    <t>Online Support</t>
  </si>
  <si>
    <t>In-Store Support</t>
  </si>
  <si>
    <t>Apple iPad Air</t>
  </si>
  <si>
    <t>Amazon Kindle Fire HDX</t>
  </si>
  <si>
    <t>Sony Xperia Z2</t>
  </si>
  <si>
    <t>Microsoft Surface</t>
  </si>
  <si>
    <t>Apple iPad Mini</t>
  </si>
  <si>
    <t>Google Nexus</t>
  </si>
  <si>
    <t>Samsung Galaxy Note</t>
  </si>
  <si>
    <t>Samsung Galaxy Tab</t>
  </si>
  <si>
    <t>Lenovo Yoga Tablet</t>
  </si>
  <si>
    <t>Lenovo Miix 2</t>
  </si>
  <si>
    <t>Number of Cores</t>
  </si>
  <si>
    <t>Word length</t>
  </si>
  <si>
    <t>Battery Life</t>
  </si>
  <si>
    <t>PRODUTOS</t>
  </si>
  <si>
    <t>MÍNIMO</t>
  </si>
  <si>
    <t>MÁXIMO</t>
  </si>
  <si>
    <t>NEEDS X REQUIREMENTS</t>
  </si>
  <si>
    <t>node [ id 16 label "Battery Life" ]</t>
  </si>
  <si>
    <t>L1 Cache</t>
  </si>
  <si>
    <t>L2 Cache</t>
  </si>
  <si>
    <t>WEIGHT</t>
  </si>
</sst>
</file>

<file path=xl/styles.xml><?xml version="1.0" encoding="utf-8"?>
<styleSheet xmlns="http://schemas.openxmlformats.org/spreadsheetml/2006/main">
  <numFmts count="1">
    <numFmt numFmtId="164" formatCode="h:mm;@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left" vertical="center" wrapText="1" indent="1"/>
    </xf>
    <xf numFmtId="0" fontId="3" fillId="4" borderId="0" xfId="0" applyFont="1" applyFill="1"/>
    <xf numFmtId="0" fontId="2" fillId="3" borderId="0" xfId="0" applyFont="1" applyFill="1" applyAlignment="1">
      <alignment horizontal="left" vertical="center" indent="1"/>
    </xf>
    <xf numFmtId="164" fontId="2" fillId="3" borderId="0" xfId="0" applyNumberFormat="1" applyFont="1" applyFill="1" applyAlignment="1">
      <alignment horizontal="left" vertical="center" indent="1"/>
    </xf>
    <xf numFmtId="164" fontId="0" fillId="0" borderId="0" xfId="0" applyNumberFormat="1"/>
    <xf numFmtId="2" fontId="2" fillId="3" borderId="0" xfId="0" applyNumberFormat="1" applyFont="1" applyFill="1" applyAlignment="1">
      <alignment horizontal="left" vertical="center" indent="1"/>
    </xf>
    <xf numFmtId="2" fontId="0" fillId="0" borderId="0" xfId="0" applyNumberFormat="1"/>
    <xf numFmtId="0" fontId="0" fillId="5" borderId="0" xfId="0" applyFill="1"/>
    <xf numFmtId="0" fontId="1" fillId="2" borderId="0" xfId="0" applyFont="1" applyFill="1" applyAlignment="1">
      <alignment wrapText="1"/>
    </xf>
    <xf numFmtId="0" fontId="4" fillId="0" borderId="0" xfId="0" applyFont="1"/>
    <xf numFmtId="0" fontId="1" fillId="2" borderId="0" xfId="0" applyFont="1" applyFill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opLeftCell="K1" workbookViewId="0">
      <selection activeCell="T13" sqref="T13"/>
    </sheetView>
  </sheetViews>
  <sheetFormatPr defaultRowHeight="15"/>
  <cols>
    <col min="1" max="1" width="23.140625" bestFit="1" customWidth="1"/>
    <col min="2" max="2" width="18.28515625" customWidth="1"/>
    <col min="3" max="3" width="30.85546875" customWidth="1"/>
    <col min="4" max="4" width="19.42578125" customWidth="1"/>
    <col min="5" max="5" width="21.85546875" customWidth="1"/>
    <col min="6" max="6" width="19.85546875" customWidth="1"/>
    <col min="7" max="7" width="18.28515625" customWidth="1"/>
    <col min="8" max="8" width="26.140625" customWidth="1"/>
    <col min="9" max="9" width="24.7109375" customWidth="1"/>
    <col min="10" max="10" width="23.5703125" customWidth="1"/>
    <col min="11" max="11" width="19.42578125" customWidth="1"/>
    <col min="13" max="13" width="47.28515625" bestFit="1" customWidth="1"/>
    <col min="17" max="17" width="48.140625" bestFit="1" customWidth="1"/>
    <col min="18" max="18" width="34.7109375" bestFit="1" customWidth="1"/>
    <col min="19" max="20" width="33.5703125" bestFit="1" customWidth="1"/>
    <col min="21" max="22" width="32.5703125" bestFit="1" customWidth="1"/>
    <col min="23" max="23" width="33.5703125" bestFit="1" customWidth="1"/>
    <col min="24" max="25" width="32.5703125" bestFit="1" customWidth="1"/>
    <col min="26" max="26" width="33.5703125" bestFit="1" customWidth="1"/>
    <col min="27" max="27" width="34.7109375" bestFit="1" customWidth="1"/>
  </cols>
  <sheetData>
    <row r="1" spans="1:29" ht="18.75"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N1" t="s">
        <v>36</v>
      </c>
      <c r="O1" t="s">
        <v>37</v>
      </c>
      <c r="Q1" t="s">
        <v>38</v>
      </c>
    </row>
    <row r="2" spans="1:29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8">
        <v>11</v>
      </c>
      <c r="M2" s="8" t="str">
        <f>CONCATENATE("node [ id ",L2," label """,A2,""" ]")</f>
        <v>node [ id 11 label "Speed" ]</v>
      </c>
    </row>
    <row r="3" spans="1:29">
      <c r="A3" s="3" t="s">
        <v>1</v>
      </c>
      <c r="B3" s="3">
        <v>1.5</v>
      </c>
      <c r="C3" s="3">
        <v>2.5</v>
      </c>
      <c r="D3" s="3">
        <v>2.2999999999999998</v>
      </c>
      <c r="E3" s="3">
        <v>1.9</v>
      </c>
      <c r="F3" s="3">
        <v>1.3</v>
      </c>
      <c r="G3" s="3">
        <v>2.2999999999999998</v>
      </c>
      <c r="H3" s="3">
        <v>1.9</v>
      </c>
      <c r="I3" s="3">
        <v>1.9</v>
      </c>
      <c r="J3" s="3">
        <v>1.33</v>
      </c>
      <c r="K3" s="3">
        <v>1.33</v>
      </c>
      <c r="L3">
        <v>12</v>
      </c>
      <c r="M3" t="str">
        <f>CONCATENATE("node [ id ",L3," label """,A3,""" ]")</f>
        <v>node [ id 12 label "Processor Speed" ]</v>
      </c>
      <c r="N3">
        <f>MIN(B3:K3)</f>
        <v>1.3</v>
      </c>
      <c r="O3">
        <f>MAX(B3:K3)</f>
        <v>2.5</v>
      </c>
      <c r="Q3" t="str">
        <f>CONCATENATE("edge [ source 11 target ",L3," ] ")</f>
        <v xml:space="preserve">edge [ source 11 target 12 ] </v>
      </c>
      <c r="R3" t="str">
        <f t="shared" ref="R3:AA8" si="0">IF(B3 &gt; 0,(CONCATENATE("edge [ source ",$L3," target ",B$31," value ",IF($O3-$N3&gt;0,TEXT((B3-$N3)/($O3-$N3),"0,0#")," 1.0")," ]")),"")</f>
        <v>edge [ source 12 target 1 value 0,17 ]</v>
      </c>
      <c r="S3" t="str">
        <f t="shared" si="0"/>
        <v>edge [ source 12 target 2 value 1,0 ]</v>
      </c>
      <c r="T3" t="str">
        <f t="shared" si="0"/>
        <v>edge [ source 12 target 3 value 0,83 ]</v>
      </c>
      <c r="U3" t="str">
        <f t="shared" si="0"/>
        <v>edge [ source 12 target 4 value 0,5 ]</v>
      </c>
      <c r="V3" t="str">
        <f t="shared" si="0"/>
        <v>edge [ source 12 target 5 value 0,0 ]</v>
      </c>
      <c r="W3" t="str">
        <f t="shared" si="0"/>
        <v>edge [ source 12 target 6 value 0,83 ]</v>
      </c>
      <c r="X3" t="str">
        <f t="shared" si="0"/>
        <v>edge [ source 12 target 7 value 0,5 ]</v>
      </c>
      <c r="Y3" t="str">
        <f t="shared" si="0"/>
        <v>edge [ source 12 target 8 value 0,5 ]</v>
      </c>
      <c r="Z3" t="str">
        <f t="shared" si="0"/>
        <v>edge [ source 12 target 9 value 0,03 ]</v>
      </c>
      <c r="AA3" t="str">
        <f t="shared" si="0"/>
        <v>edge [ source 12 target 10 value 0,03 ]</v>
      </c>
    </row>
    <row r="4" spans="1:29">
      <c r="A4" s="3" t="s">
        <v>32</v>
      </c>
      <c r="B4" s="3">
        <v>3</v>
      </c>
      <c r="C4" s="3">
        <v>4</v>
      </c>
      <c r="D4" s="3">
        <v>4</v>
      </c>
      <c r="E4" s="3">
        <v>2</v>
      </c>
      <c r="F4" s="3">
        <v>2</v>
      </c>
      <c r="G4" s="3">
        <v>2</v>
      </c>
      <c r="H4" s="3">
        <v>2</v>
      </c>
      <c r="I4" s="3">
        <v>8</v>
      </c>
      <c r="J4" s="3">
        <v>4</v>
      </c>
      <c r="K4" s="3">
        <v>4</v>
      </c>
      <c r="L4">
        <v>13</v>
      </c>
      <c r="M4" t="str">
        <f>CONCATENATE("node [ id ",L4," label """,A4,""" ]")</f>
        <v>node [ id 13 label "Number of Cores" ]</v>
      </c>
      <c r="N4">
        <f>MIN(B4:K4)</f>
        <v>2</v>
      </c>
      <c r="O4">
        <f>MAX(B4:K4)</f>
        <v>8</v>
      </c>
      <c r="Q4" t="str">
        <f t="shared" ref="Q4:Q7" si="1">CONCATENATE("edge [ source 11 target ",L4," ] ")</f>
        <v xml:space="preserve">edge [ source 11 target 13 ] </v>
      </c>
      <c r="R4" t="str">
        <f t="shared" si="0"/>
        <v>edge [ source 13 target 1 value 0,17 ]</v>
      </c>
      <c r="S4" t="str">
        <f t="shared" si="0"/>
        <v>edge [ source 13 target 2 value 0,33 ]</v>
      </c>
      <c r="T4" t="str">
        <f t="shared" si="0"/>
        <v>edge [ source 13 target 3 value 0,33 ]</v>
      </c>
      <c r="U4" t="str">
        <f t="shared" si="0"/>
        <v>edge [ source 13 target 4 value 0,0 ]</v>
      </c>
      <c r="V4" t="str">
        <f t="shared" si="0"/>
        <v>edge [ source 13 target 5 value 0,0 ]</v>
      </c>
      <c r="W4" t="str">
        <f t="shared" si="0"/>
        <v>edge [ source 13 target 6 value 0,0 ]</v>
      </c>
      <c r="X4" t="str">
        <f t="shared" si="0"/>
        <v>edge [ source 13 target 7 value 0,0 ]</v>
      </c>
      <c r="Y4" t="str">
        <f t="shared" si="0"/>
        <v>edge [ source 13 target 8 value 1,0 ]</v>
      </c>
      <c r="Z4" t="str">
        <f t="shared" si="0"/>
        <v>edge [ source 13 target 9 value 0,33 ]</v>
      </c>
      <c r="AA4" t="str">
        <f t="shared" si="0"/>
        <v>edge [ source 13 target 10 value 0,33 ]</v>
      </c>
    </row>
    <row r="5" spans="1:29">
      <c r="A5" s="3" t="s">
        <v>40</v>
      </c>
      <c r="B5" s="3">
        <v>64</v>
      </c>
      <c r="C5" s="3"/>
      <c r="D5" s="3"/>
      <c r="E5" s="3">
        <v>64</v>
      </c>
      <c r="F5" s="3">
        <v>64</v>
      </c>
      <c r="G5" s="3"/>
      <c r="H5" s="3"/>
      <c r="I5" s="3"/>
      <c r="J5" s="3">
        <v>32</v>
      </c>
      <c r="K5" s="3">
        <v>24</v>
      </c>
      <c r="L5">
        <v>200</v>
      </c>
      <c r="M5" t="str">
        <f t="shared" ref="M5:M6" si="2">CONCATENATE("node [ id ",L5," label """,A5,""" ]")</f>
        <v>node [ id 200 label "L1 Cache" ]</v>
      </c>
      <c r="N5">
        <f t="shared" ref="N5:N6" si="3">MIN(B5:K5)</f>
        <v>24</v>
      </c>
      <c r="O5">
        <f t="shared" ref="O5:O6" si="4">MAX(B5:K5)</f>
        <v>64</v>
      </c>
      <c r="Q5" t="str">
        <f t="shared" si="1"/>
        <v xml:space="preserve">edge [ source 11 target 200 ] </v>
      </c>
      <c r="R5" t="str">
        <f t="shared" si="0"/>
        <v>edge [ source 200 target 1 value 1,0 ]</v>
      </c>
      <c r="S5" t="str">
        <f t="shared" si="0"/>
        <v/>
      </c>
      <c r="T5" t="str">
        <f t="shared" si="0"/>
        <v/>
      </c>
      <c r="U5" t="str">
        <f t="shared" si="0"/>
        <v>edge [ source 200 target 4 value 1,0 ]</v>
      </c>
      <c r="V5" t="str">
        <f t="shared" si="0"/>
        <v>edge [ source 200 target 5 value 1,0 ]</v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>edge [ source 200 target 9 value 0,2 ]</v>
      </c>
      <c r="AA5" t="str">
        <f t="shared" si="0"/>
        <v>edge [ source 200 target 10 value 0,0 ]</v>
      </c>
    </row>
    <row r="6" spans="1:29">
      <c r="A6" s="3" t="s">
        <v>41</v>
      </c>
      <c r="B6" s="3">
        <v>2</v>
      </c>
      <c r="C6" s="3"/>
      <c r="D6" s="3"/>
      <c r="E6" s="3">
        <v>0.5</v>
      </c>
      <c r="F6" s="3">
        <v>1</v>
      </c>
      <c r="G6" s="3"/>
      <c r="H6" s="3"/>
      <c r="I6" s="3"/>
      <c r="J6" s="3">
        <v>2</v>
      </c>
      <c r="K6" s="3">
        <v>2</v>
      </c>
      <c r="L6">
        <v>201</v>
      </c>
      <c r="M6" t="str">
        <f t="shared" si="2"/>
        <v>node [ id 201 label "L2 Cache" ]</v>
      </c>
      <c r="N6">
        <f t="shared" si="3"/>
        <v>0.5</v>
      </c>
      <c r="O6">
        <f t="shared" si="4"/>
        <v>2</v>
      </c>
      <c r="Q6" t="str">
        <f t="shared" si="1"/>
        <v xml:space="preserve">edge [ source 11 target 201 ] </v>
      </c>
      <c r="R6" t="str">
        <f t="shared" si="0"/>
        <v>edge [ source 201 target 1 value 1,0 ]</v>
      </c>
      <c r="S6" t="str">
        <f t="shared" si="0"/>
        <v/>
      </c>
      <c r="T6" t="str">
        <f t="shared" si="0"/>
        <v/>
      </c>
      <c r="U6" t="str">
        <f t="shared" si="0"/>
        <v>edge [ source 201 target 4 value 0,0 ]</v>
      </c>
      <c r="V6" t="str">
        <f t="shared" si="0"/>
        <v>edge [ source 201 target 5 value 0,33 ]</v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>edge [ source 201 target 9 value 1,0 ]</v>
      </c>
      <c r="AA6" t="str">
        <f t="shared" si="0"/>
        <v>edge [ source 201 target 10 value 1,0 ]</v>
      </c>
    </row>
    <row r="7" spans="1:29">
      <c r="A7" s="3" t="s">
        <v>33</v>
      </c>
      <c r="B7" s="3">
        <v>64</v>
      </c>
      <c r="C7" s="3">
        <v>32</v>
      </c>
      <c r="D7" s="3">
        <v>32</v>
      </c>
      <c r="E7" s="3">
        <v>64</v>
      </c>
      <c r="F7" s="3">
        <v>64</v>
      </c>
      <c r="G7" s="3">
        <v>64</v>
      </c>
      <c r="H7" s="3">
        <v>32</v>
      </c>
      <c r="I7" s="3">
        <v>32</v>
      </c>
      <c r="J7" s="3">
        <v>64</v>
      </c>
      <c r="K7" s="3">
        <v>64</v>
      </c>
      <c r="L7">
        <v>14</v>
      </c>
      <c r="M7" t="str">
        <f>CONCATENATE("node [ id ",L7," label """,A7,""" ]")</f>
        <v>node [ id 14 label "Word length" ]</v>
      </c>
      <c r="N7">
        <f>MIN(B7:K7)</f>
        <v>32</v>
      </c>
      <c r="O7">
        <f>MAX(B7:K7)</f>
        <v>64</v>
      </c>
      <c r="Q7" t="str">
        <f t="shared" si="1"/>
        <v xml:space="preserve">edge [ source 11 target 14 ] </v>
      </c>
      <c r="R7" t="str">
        <f t="shared" si="0"/>
        <v>edge [ source 14 target 1 value 1,0 ]</v>
      </c>
      <c r="S7" t="str">
        <f t="shared" si="0"/>
        <v>edge [ source 14 target 2 value 0,0 ]</v>
      </c>
      <c r="T7" t="str">
        <f t="shared" si="0"/>
        <v>edge [ source 14 target 3 value 0,0 ]</v>
      </c>
      <c r="U7" t="str">
        <f t="shared" si="0"/>
        <v>edge [ source 14 target 4 value 1,0 ]</v>
      </c>
      <c r="V7" t="str">
        <f t="shared" si="0"/>
        <v>edge [ source 14 target 5 value 1,0 ]</v>
      </c>
      <c r="W7" t="str">
        <f t="shared" si="0"/>
        <v>edge [ source 14 target 6 value 1,0 ]</v>
      </c>
      <c r="X7" t="str">
        <f t="shared" si="0"/>
        <v>edge [ source 14 target 7 value 0,0 ]</v>
      </c>
      <c r="Y7" t="str">
        <f t="shared" si="0"/>
        <v>edge [ source 14 target 8 value 0,0 ]</v>
      </c>
      <c r="Z7" t="str">
        <f t="shared" si="0"/>
        <v>edge [ source 14 target 9 value 1,0 ]</v>
      </c>
      <c r="AA7" t="str">
        <f t="shared" si="0"/>
        <v>edge [ source 14 target 10 value 1,0 ]</v>
      </c>
    </row>
    <row r="8" spans="1:29">
      <c r="A8" s="11" t="s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8">
        <v>15</v>
      </c>
      <c r="M8" s="8" t="str">
        <f>CONCATENATE("node [ id ",L8," label """,A8,""" ]")</f>
        <v>node [ id 15 label "Portability" ]</v>
      </c>
      <c r="N8" s="9"/>
      <c r="O8" s="9"/>
      <c r="P8" s="9"/>
      <c r="Q8" s="9"/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s="9"/>
      <c r="AC8" s="9"/>
    </row>
    <row r="9" spans="1:29">
      <c r="A9" s="1" t="s">
        <v>34</v>
      </c>
      <c r="B9" s="4">
        <v>0.3888888888888889</v>
      </c>
      <c r="C9" s="4">
        <v>0.42986111111111108</v>
      </c>
      <c r="D9" s="4">
        <v>0.39583333333333331</v>
      </c>
      <c r="E9" s="4">
        <v>0.32083333333333336</v>
      </c>
      <c r="F9" s="4">
        <v>0.38194444444444442</v>
      </c>
      <c r="G9" s="4">
        <v>0.32083333333333336</v>
      </c>
      <c r="H9" s="4">
        <v>0.32222222222222224</v>
      </c>
      <c r="I9" s="4">
        <v>0.37291666666666662</v>
      </c>
      <c r="J9" s="4">
        <v>0.34097222222222223</v>
      </c>
      <c r="K9" s="4">
        <v>0.35138888888888892</v>
      </c>
      <c r="L9">
        <v>16</v>
      </c>
      <c r="M9" t="str">
        <f>CONCATENATE("node [ id ",L9," label """,A9,""" ]")</f>
        <v>node [ id 16 label "Battery Life" ]</v>
      </c>
      <c r="N9" s="5">
        <f t="shared" ref="N9:N15" si="5">MIN(B9:K9)</f>
        <v>0.32083333333333336</v>
      </c>
      <c r="O9" s="5">
        <f t="shared" ref="O9:O15" si="6">MAX(B9:K9)</f>
        <v>0.42986111111111108</v>
      </c>
      <c r="Q9" t="str">
        <f>CONCATENATE("edge [ source 15 target ",L9," ] ")</f>
        <v xml:space="preserve">edge [ source 15 target 16 ] </v>
      </c>
    </row>
    <row r="10" spans="1:29">
      <c r="A10" s="1"/>
      <c r="B10" s="6">
        <f>HOUR(B9)*60+MINUTE(B9)</f>
        <v>560</v>
      </c>
      <c r="C10" s="6">
        <f t="shared" ref="C10:K10" si="7">HOUR(C9)*60+MINUTE(C9)</f>
        <v>619</v>
      </c>
      <c r="D10" s="6">
        <f t="shared" si="7"/>
        <v>570</v>
      </c>
      <c r="E10" s="6">
        <f t="shared" si="7"/>
        <v>462</v>
      </c>
      <c r="F10" s="6">
        <f t="shared" si="7"/>
        <v>550</v>
      </c>
      <c r="G10" s="6">
        <f t="shared" si="7"/>
        <v>462</v>
      </c>
      <c r="H10" s="6">
        <f t="shared" si="7"/>
        <v>464</v>
      </c>
      <c r="I10" s="6">
        <f t="shared" si="7"/>
        <v>537</v>
      </c>
      <c r="J10" s="6">
        <f t="shared" si="7"/>
        <v>491</v>
      </c>
      <c r="K10" s="6">
        <f t="shared" si="7"/>
        <v>506</v>
      </c>
      <c r="L10" s="10">
        <v>16</v>
      </c>
      <c r="M10" s="10" t="s">
        <v>39</v>
      </c>
      <c r="N10" s="7">
        <f t="shared" si="5"/>
        <v>462</v>
      </c>
      <c r="O10" s="7">
        <f t="shared" si="6"/>
        <v>619</v>
      </c>
      <c r="R10" t="str">
        <f t="shared" ref="R10:R30" si="8">IF(B10 &gt; 0,(CONCATENATE("edge [ source ",$L10," target ",B$31," value ",IF($O10-$N10&gt;0,TEXT((B10-$N10)/($O10-$N10),"0,0#")," 1.0")," ]")),"")</f>
        <v>edge [ source 16 target 1 value 0,62 ]</v>
      </c>
      <c r="S10" t="str">
        <f t="shared" ref="S10:S30" si="9">IF(C10 &gt; 0,(CONCATENATE("edge [ source ",$L10," target ",C$31," value ",IF($O10-$N10&gt;0,TEXT((C10-$N10)/($O10-$N10),"0,0#")," 1.0")," ]")),"")</f>
        <v>edge [ source 16 target 2 value 1,0 ]</v>
      </c>
      <c r="T10" t="str">
        <f t="shared" ref="T10:T30" si="10">IF(D10 &gt; 0,(CONCATENATE("edge [ source ",$L10," target ",D$31," value ",IF($O10-$N10&gt;0,TEXT((D10-$N10)/($O10-$N10),"0,0#")," 1.0")," ]")),"")</f>
        <v>edge [ source 16 target 3 value 0,69 ]</v>
      </c>
      <c r="U10" t="str">
        <f t="shared" ref="U10:U30" si="11">IF(E10 &gt; 0,(CONCATENATE("edge [ source ",$L10," target ",E$31," value ",IF($O10-$N10&gt;0,TEXT((E10-$N10)/($O10-$N10),"0,0#")," 1.0")," ]")),"")</f>
        <v>edge [ source 16 target 4 value 0,0 ]</v>
      </c>
      <c r="V10" t="str">
        <f t="shared" ref="V10:V30" si="12">IF(F10 &gt; 0,(CONCATENATE("edge [ source ",$L10," target ",F$31," value ",IF($O10-$N10&gt;0,TEXT((F10-$N10)/($O10-$N10),"0,0#")," 1.0")," ]")),"")</f>
        <v>edge [ source 16 target 5 value 0,56 ]</v>
      </c>
      <c r="W10" t="str">
        <f t="shared" ref="W10:W30" si="13">IF(G10 &gt; 0,(CONCATENATE("edge [ source ",$L10," target ",G$31," value ",IF($O10-$N10&gt;0,TEXT((G10-$N10)/($O10-$N10),"0,0#")," 1.0")," ]")),"")</f>
        <v>edge [ source 16 target 6 value 0,0 ]</v>
      </c>
      <c r="X10" t="str">
        <f t="shared" ref="X10:X30" si="14">IF(H10 &gt; 0,(CONCATENATE("edge [ source ",$L10," target ",H$31," value ",IF($O10-$N10&gt;0,TEXT((H10-$N10)/($O10-$N10),"0,0#")," 1.0")," ]")),"")</f>
        <v>edge [ source 16 target 7 value 0,01 ]</v>
      </c>
      <c r="Y10" t="str">
        <f t="shared" ref="Y10:Y30" si="15">IF(I10 &gt; 0,(CONCATENATE("edge [ source ",$L10," target ",I$31," value ",IF($O10-$N10&gt;0,TEXT((I10-$N10)/($O10-$N10),"0,0#")," 1.0")," ]")),"")</f>
        <v>edge [ source 16 target 8 value 0,48 ]</v>
      </c>
      <c r="Z10" t="str">
        <f t="shared" ref="Z10:Z30" si="16">IF(J10 &gt; 0,(CONCATENATE("edge [ source ",$L10," target ",J$31," value ",IF($O10-$N10&gt;0,TEXT((J10-$N10)/($O10-$N10),"0,0#")," 1.0")," ]")),"")</f>
        <v>edge [ source 16 target 9 value 0,18 ]</v>
      </c>
      <c r="AA10" t="str">
        <f t="shared" ref="AA10:AA30" si="17">IF(K10 &gt; 0,(CONCATENATE("edge [ source ",$L10," target ",K$31," value ",IF($O10-$N10&gt;0,TEXT((K10-$N10)/($O10-$N10),"0,0#")," 1.0")," ]")),"")</f>
        <v>edge [ source 16 target 10 value 0,28 ]</v>
      </c>
    </row>
    <row r="11" spans="1:29">
      <c r="A11" s="1" t="s">
        <v>3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>
        <v>17</v>
      </c>
      <c r="M11" t="str">
        <f t="shared" ref="M11:M29" si="18">CONCATENATE("node [ id ",L11," label """,A11,""" ]")</f>
        <v>node [ id 17 label "4G Capable" ]</v>
      </c>
      <c r="N11">
        <f t="shared" si="5"/>
        <v>0</v>
      </c>
      <c r="O11">
        <f t="shared" si="6"/>
        <v>1</v>
      </c>
      <c r="Q11" t="str">
        <f t="shared" ref="Q11:Q15" si="19">CONCATENATE("edge [ source 15 target ",L11," ] ")</f>
        <v xml:space="preserve">edge [ source 15 target 17 ] </v>
      </c>
      <c r="R11" t="str">
        <f t="shared" si="8"/>
        <v>edge [ source 17 target 1 value 1,0 ]</v>
      </c>
      <c r="S11" t="str">
        <f t="shared" si="9"/>
        <v>edge [ source 17 target 2 value 1,0 ]</v>
      </c>
      <c r="T11" t="str">
        <f t="shared" si="10"/>
        <v/>
      </c>
      <c r="U11" t="str">
        <f t="shared" si="11"/>
        <v/>
      </c>
      <c r="V11" t="str">
        <f t="shared" si="12"/>
        <v>edge [ source 17 target 5 value 1,0 ]</v>
      </c>
      <c r="W11" t="str">
        <f t="shared" si="13"/>
        <v>edge [ source 17 target 6 value 1,0 ]</v>
      </c>
      <c r="X11" t="str">
        <f t="shared" si="14"/>
        <v>edge [ source 17 target 7 value 1,0 ]</v>
      </c>
      <c r="Y11" t="str">
        <f t="shared" si="15"/>
        <v>edge [ source 17 target 8 value 1,0 ]</v>
      </c>
      <c r="Z11" t="str">
        <f t="shared" si="16"/>
        <v/>
      </c>
      <c r="AA11" t="str">
        <f t="shared" si="17"/>
        <v/>
      </c>
    </row>
    <row r="12" spans="1:29">
      <c r="A12" s="1" t="s">
        <v>4</v>
      </c>
      <c r="B12" s="3">
        <v>128</v>
      </c>
      <c r="C12" s="3">
        <v>64</v>
      </c>
      <c r="D12" s="3">
        <v>32</v>
      </c>
      <c r="E12" s="3">
        <v>512</v>
      </c>
      <c r="F12" s="3">
        <v>128</v>
      </c>
      <c r="G12" s="3">
        <v>32</v>
      </c>
      <c r="H12" s="3">
        <v>64</v>
      </c>
      <c r="I12" s="3">
        <v>16</v>
      </c>
      <c r="J12" s="3">
        <v>32</v>
      </c>
      <c r="K12" s="3">
        <v>128</v>
      </c>
      <c r="L12">
        <v>18</v>
      </c>
      <c r="M12" t="str">
        <f t="shared" si="18"/>
        <v>node [ id 18 label "Storage (GB)" ]</v>
      </c>
      <c r="N12">
        <f t="shared" si="5"/>
        <v>16</v>
      </c>
      <c r="O12">
        <f t="shared" si="6"/>
        <v>512</v>
      </c>
      <c r="Q12" t="str">
        <f t="shared" si="19"/>
        <v xml:space="preserve">edge [ source 15 target 18 ] </v>
      </c>
      <c r="R12" t="str">
        <f t="shared" si="8"/>
        <v>edge [ source 18 target 1 value 0,23 ]</v>
      </c>
      <c r="S12" t="str">
        <f t="shared" si="9"/>
        <v>edge [ source 18 target 2 value 0,1 ]</v>
      </c>
      <c r="T12" t="str">
        <f t="shared" si="10"/>
        <v>edge [ source 18 target 3 value 0,03 ]</v>
      </c>
      <c r="U12" t="str">
        <f t="shared" si="11"/>
        <v>edge [ source 18 target 4 value 1,0 ]</v>
      </c>
      <c r="V12" t="str">
        <f t="shared" si="12"/>
        <v>edge [ source 18 target 5 value 0,23 ]</v>
      </c>
      <c r="W12" t="str">
        <f t="shared" si="13"/>
        <v>edge [ source 18 target 6 value 0,03 ]</v>
      </c>
      <c r="X12" t="str">
        <f t="shared" si="14"/>
        <v>edge [ source 18 target 7 value 0,1 ]</v>
      </c>
      <c r="Y12" t="str">
        <f t="shared" si="15"/>
        <v>edge [ source 18 target 8 value 0,0 ]</v>
      </c>
      <c r="Z12" t="str">
        <f t="shared" si="16"/>
        <v>edge [ source 18 target 9 value 0,03 ]</v>
      </c>
      <c r="AA12" t="str">
        <f t="shared" si="17"/>
        <v>edge [ source 18 target 10 value 0,23 ]</v>
      </c>
    </row>
    <row r="13" spans="1:29">
      <c r="A13" s="1" t="s">
        <v>5</v>
      </c>
      <c r="B13" s="3">
        <v>5</v>
      </c>
      <c r="C13" s="3">
        <v>5</v>
      </c>
      <c r="D13" s="3">
        <v>15</v>
      </c>
      <c r="E13" s="3">
        <v>15</v>
      </c>
      <c r="F13" s="3">
        <v>5</v>
      </c>
      <c r="G13" s="3">
        <v>15</v>
      </c>
      <c r="H13" s="3">
        <v>15</v>
      </c>
      <c r="I13" s="3">
        <v>15</v>
      </c>
      <c r="J13" s="3">
        <v>15</v>
      </c>
      <c r="K13" s="3">
        <v>7</v>
      </c>
      <c r="L13">
        <v>19</v>
      </c>
      <c r="M13" t="str">
        <f t="shared" si="18"/>
        <v>node [ id 19 label "Base Cloud Storage (GB)" ]</v>
      </c>
      <c r="N13">
        <f t="shared" si="5"/>
        <v>5</v>
      </c>
      <c r="O13">
        <f t="shared" si="6"/>
        <v>15</v>
      </c>
      <c r="Q13" t="str">
        <f t="shared" si="19"/>
        <v xml:space="preserve">edge [ source 15 target 19 ] </v>
      </c>
      <c r="R13" t="str">
        <f t="shared" si="8"/>
        <v>edge [ source 19 target 1 value 0,0 ]</v>
      </c>
      <c r="S13" t="str">
        <f t="shared" si="9"/>
        <v>edge [ source 19 target 2 value 0,0 ]</v>
      </c>
      <c r="T13" t="str">
        <f t="shared" si="10"/>
        <v>edge [ source 19 target 3 value 1,0 ]</v>
      </c>
      <c r="U13" t="str">
        <f t="shared" si="11"/>
        <v>edge [ source 19 target 4 value 1,0 ]</v>
      </c>
      <c r="V13" t="str">
        <f t="shared" si="12"/>
        <v>edge [ source 19 target 5 value 0,0 ]</v>
      </c>
      <c r="W13" t="str">
        <f t="shared" si="13"/>
        <v>edge [ source 19 target 6 value 1,0 ]</v>
      </c>
      <c r="X13" t="str">
        <f t="shared" si="14"/>
        <v>edge [ source 19 target 7 value 1,0 ]</v>
      </c>
      <c r="Y13" t="str">
        <f t="shared" si="15"/>
        <v>edge [ source 19 target 8 value 1,0 ]</v>
      </c>
      <c r="Z13" t="str">
        <f t="shared" si="16"/>
        <v>edge [ source 19 target 9 value 1,0 ]</v>
      </c>
      <c r="AA13" t="str">
        <f t="shared" si="17"/>
        <v>edge [ source 19 target 10 value 0,2 ]</v>
      </c>
    </row>
    <row r="14" spans="1:29">
      <c r="A14" s="1" t="s">
        <v>6</v>
      </c>
      <c r="B14" s="3">
        <v>1.0416666666666667</v>
      </c>
      <c r="C14" s="3">
        <v>1.2195121951219512</v>
      </c>
      <c r="D14" s="3">
        <v>1.0416666666666667</v>
      </c>
      <c r="E14" s="3">
        <v>0.56818181818181823</v>
      </c>
      <c r="F14" s="3">
        <v>1.3698630136986301</v>
      </c>
      <c r="G14" s="3">
        <v>1.075268817204301</v>
      </c>
      <c r="H14" s="3">
        <v>0.85470085470085477</v>
      </c>
      <c r="I14" s="3">
        <v>0.98039215686274506</v>
      </c>
      <c r="J14" s="3">
        <v>0.47619047619047616</v>
      </c>
      <c r="K14" s="3">
        <v>0.78740157480314954</v>
      </c>
      <c r="L14">
        <v>20</v>
      </c>
      <c r="M14" t="str">
        <f t="shared" si="18"/>
        <v>node [ id 20 label "Weight (pounds)" ]</v>
      </c>
      <c r="N14">
        <f t="shared" si="5"/>
        <v>0.47619047619047616</v>
      </c>
      <c r="O14">
        <f t="shared" si="6"/>
        <v>1.3698630136986301</v>
      </c>
      <c r="Q14" t="str">
        <f t="shared" si="19"/>
        <v xml:space="preserve">edge [ source 15 target 20 ] </v>
      </c>
      <c r="R14" t="str">
        <f t="shared" si="8"/>
        <v>edge [ source 20 target 1 value 0,63 ]</v>
      </c>
      <c r="S14" t="str">
        <f t="shared" si="9"/>
        <v>edge [ source 20 target 2 value 0,83 ]</v>
      </c>
      <c r="T14" t="str">
        <f t="shared" si="10"/>
        <v>edge [ source 20 target 3 value 0,63 ]</v>
      </c>
      <c r="U14" t="str">
        <f t="shared" si="11"/>
        <v>edge [ source 20 target 4 value 0,1 ]</v>
      </c>
      <c r="V14" t="str">
        <f t="shared" si="12"/>
        <v>edge [ source 20 target 5 value 1,0 ]</v>
      </c>
      <c r="W14" t="str">
        <f t="shared" si="13"/>
        <v>edge [ source 20 target 6 value 0,67 ]</v>
      </c>
      <c r="X14" t="str">
        <f t="shared" si="14"/>
        <v>edge [ source 20 target 7 value 0,42 ]</v>
      </c>
      <c r="Y14" t="str">
        <f t="shared" si="15"/>
        <v>edge [ source 20 target 8 value 0,56 ]</v>
      </c>
      <c r="Z14" t="str">
        <f t="shared" si="16"/>
        <v>edge [ source 20 target 9 value 0,0 ]</v>
      </c>
      <c r="AA14" t="str">
        <f t="shared" si="17"/>
        <v>edge [ source 20 target 10 value 0,35 ]</v>
      </c>
    </row>
    <row r="15" spans="1:29">
      <c r="A15" s="1" t="s">
        <v>7</v>
      </c>
      <c r="B15" s="3">
        <v>6.7160971416290571E-2</v>
      </c>
      <c r="C15" s="3">
        <v>5.7174875072897959E-2</v>
      </c>
      <c r="D15" s="3">
        <v>5.6022408963585443E-2</v>
      </c>
      <c r="E15" s="3">
        <v>3.0575429584785662E-2</v>
      </c>
      <c r="F15" s="3">
        <v>8.2356719896559974E-2</v>
      </c>
      <c r="G15" s="3">
        <v>5.9737156511350066E-2</v>
      </c>
      <c r="H15" s="3">
        <v>4.978096375945839E-2</v>
      </c>
      <c r="I15" s="3">
        <v>5.6644386541293758E-2</v>
      </c>
      <c r="J15" s="3">
        <v>9.0678273485672825E-2</v>
      </c>
      <c r="K15" s="3">
        <v>3.5693889206167895E-2</v>
      </c>
      <c r="L15">
        <v>21</v>
      </c>
      <c r="M15" t="str">
        <f t="shared" si="18"/>
        <v>node [ id 21 label "Dimensions (inches)" ]</v>
      </c>
      <c r="N15">
        <f t="shared" si="5"/>
        <v>3.0575429584785662E-2</v>
      </c>
      <c r="O15">
        <f t="shared" si="6"/>
        <v>9.0678273485672825E-2</v>
      </c>
      <c r="Q15" t="str">
        <f t="shared" si="19"/>
        <v xml:space="preserve">edge [ source 15 target 21 ] </v>
      </c>
      <c r="R15" t="str">
        <f t="shared" si="8"/>
        <v>edge [ source 21 target 1 value 0,61 ]</v>
      </c>
      <c r="S15" t="str">
        <f t="shared" si="9"/>
        <v>edge [ source 21 target 2 value 0,44 ]</v>
      </c>
      <c r="T15" t="str">
        <f t="shared" si="10"/>
        <v>edge [ source 21 target 3 value 0,42 ]</v>
      </c>
      <c r="U15" t="str">
        <f t="shared" si="11"/>
        <v>edge [ source 21 target 4 value 0,0 ]</v>
      </c>
      <c r="V15" t="str">
        <f t="shared" si="12"/>
        <v>edge [ source 21 target 5 value 0,86 ]</v>
      </c>
      <c r="W15" t="str">
        <f t="shared" si="13"/>
        <v>edge [ source 21 target 6 value 0,49 ]</v>
      </c>
      <c r="X15" t="str">
        <f t="shared" si="14"/>
        <v>edge [ source 21 target 7 value 0,32 ]</v>
      </c>
      <c r="Y15" t="str">
        <f t="shared" si="15"/>
        <v>edge [ source 21 target 8 value 0,43 ]</v>
      </c>
      <c r="Z15" t="str">
        <f t="shared" si="16"/>
        <v>edge [ source 21 target 9 value 1,0 ]</v>
      </c>
      <c r="AA15" t="str">
        <f t="shared" si="17"/>
        <v>edge [ source 21 target 10 value 0,09 ]</v>
      </c>
    </row>
    <row r="16" spans="1:29">
      <c r="A16" s="11" t="s">
        <v>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8">
        <v>22</v>
      </c>
      <c r="M16" s="8" t="str">
        <f t="shared" si="18"/>
        <v>node [ id 22 label "Display" ]</v>
      </c>
      <c r="N16" s="9"/>
      <c r="O16" s="9"/>
      <c r="P16" s="9"/>
      <c r="Q16" s="9"/>
      <c r="R16" t="str">
        <f t="shared" si="8"/>
        <v/>
      </c>
      <c r="S16" t="str">
        <f t="shared" si="9"/>
        <v/>
      </c>
      <c r="T16" t="str">
        <f t="shared" si="10"/>
        <v/>
      </c>
      <c r="U16" t="str">
        <f t="shared" si="11"/>
        <v/>
      </c>
      <c r="V16" t="str">
        <f t="shared" si="12"/>
        <v/>
      </c>
      <c r="W16" t="str">
        <f t="shared" si="13"/>
        <v/>
      </c>
      <c r="X16" t="str">
        <f t="shared" si="14"/>
        <v/>
      </c>
      <c r="Y16" t="str">
        <f t="shared" si="15"/>
        <v/>
      </c>
      <c r="Z16" t="str">
        <f t="shared" si="16"/>
        <v/>
      </c>
      <c r="AA16" t="str">
        <f t="shared" si="17"/>
        <v/>
      </c>
      <c r="AB16" s="9"/>
      <c r="AC16" s="9"/>
    </row>
    <row r="17" spans="1:29">
      <c r="A17" s="1" t="s">
        <v>9</v>
      </c>
      <c r="B17" s="1">
        <v>9.6999999999999993</v>
      </c>
      <c r="C17" s="1">
        <v>8.9</v>
      </c>
      <c r="D17" s="1">
        <v>10.1</v>
      </c>
      <c r="E17" s="1">
        <v>12</v>
      </c>
      <c r="F17" s="1">
        <v>7.9</v>
      </c>
      <c r="G17" s="1">
        <v>9</v>
      </c>
      <c r="H17" s="1">
        <v>10.1</v>
      </c>
      <c r="I17" s="1">
        <v>10.5</v>
      </c>
      <c r="J17" s="1">
        <v>13</v>
      </c>
      <c r="K17" s="1">
        <v>10.1</v>
      </c>
      <c r="L17">
        <v>23</v>
      </c>
      <c r="M17" t="str">
        <f t="shared" si="18"/>
        <v>node [ id 23 label "Screen Size (inches)" ]</v>
      </c>
      <c r="N17">
        <f>MIN(B17:K17)</f>
        <v>7.9</v>
      </c>
      <c r="O17">
        <f>MAX(B17:K17)</f>
        <v>13</v>
      </c>
      <c r="Q17" t="str">
        <f>CONCATENATE("edge [ source 22 target ",L17," ] ")</f>
        <v xml:space="preserve">edge [ source 22 target 23 ] </v>
      </c>
      <c r="R17" t="str">
        <f t="shared" si="8"/>
        <v>edge [ source 23 target 1 value 0,35 ]</v>
      </c>
      <c r="S17" t="str">
        <f t="shared" si="9"/>
        <v>edge [ source 23 target 2 value 0,2 ]</v>
      </c>
      <c r="T17" t="str">
        <f t="shared" si="10"/>
        <v>edge [ source 23 target 3 value 0,43 ]</v>
      </c>
      <c r="U17" t="str">
        <f t="shared" si="11"/>
        <v>edge [ source 23 target 4 value 0,8 ]</v>
      </c>
      <c r="V17" t="str">
        <f t="shared" si="12"/>
        <v>edge [ source 23 target 5 value 0,0 ]</v>
      </c>
      <c r="W17" t="str">
        <f t="shared" si="13"/>
        <v>edge [ source 23 target 6 value 0,22 ]</v>
      </c>
      <c r="X17" t="str">
        <f t="shared" si="14"/>
        <v>edge [ source 23 target 7 value 0,43 ]</v>
      </c>
      <c r="Y17" t="str">
        <f t="shared" si="15"/>
        <v>edge [ source 23 target 8 value 0,51 ]</v>
      </c>
      <c r="Z17" t="str">
        <f t="shared" si="16"/>
        <v>edge [ source 23 target 9 value 1,0 ]</v>
      </c>
      <c r="AA17" t="str">
        <f t="shared" si="17"/>
        <v>edge [ source 23 target 10 value 0,43 ]</v>
      </c>
    </row>
    <row r="18" spans="1:29">
      <c r="A18" s="1" t="s">
        <v>10</v>
      </c>
      <c r="B18" s="1">
        <f>2048*1536</f>
        <v>3145728</v>
      </c>
      <c r="C18" s="1">
        <f>2560*1600</f>
        <v>4096000</v>
      </c>
      <c r="D18" s="1">
        <f>1920*1200</f>
        <v>2304000</v>
      </c>
      <c r="E18" s="1">
        <f>2160*1440</f>
        <v>3110400</v>
      </c>
      <c r="F18" s="1">
        <f>2048*1536</f>
        <v>3145728</v>
      </c>
      <c r="G18" s="1">
        <f>2048*1536</f>
        <v>3145728</v>
      </c>
      <c r="H18" s="1">
        <f>2560*1600</f>
        <v>4096000</v>
      </c>
      <c r="I18" s="1">
        <f>2560*1600</f>
        <v>4096000</v>
      </c>
      <c r="J18" s="1">
        <f>2560*1440</f>
        <v>3686400</v>
      </c>
      <c r="K18" s="1">
        <f>1920*1200</f>
        <v>2304000</v>
      </c>
      <c r="L18">
        <v>24</v>
      </c>
      <c r="M18" t="str">
        <f t="shared" si="18"/>
        <v>node [ id 24 label "Screen Resolution" ]</v>
      </c>
      <c r="N18">
        <f>MIN(B18:K18)</f>
        <v>2304000</v>
      </c>
      <c r="O18">
        <f>MAX(B18:K18)</f>
        <v>4096000</v>
      </c>
      <c r="Q18" t="str">
        <f>CONCATENATE("edge [ source 22 target ",L18," ] ")</f>
        <v xml:space="preserve">edge [ source 22 target 24 ] </v>
      </c>
      <c r="R18" t="str">
        <f t="shared" si="8"/>
        <v>edge [ source 24 target 1 value 0,47 ]</v>
      </c>
      <c r="S18" t="str">
        <f t="shared" si="9"/>
        <v>edge [ source 24 target 2 value 1,0 ]</v>
      </c>
      <c r="T18" t="str">
        <f t="shared" si="10"/>
        <v>edge [ source 24 target 3 value 0,0 ]</v>
      </c>
      <c r="U18" t="str">
        <f t="shared" si="11"/>
        <v>edge [ source 24 target 4 value 0,45 ]</v>
      </c>
      <c r="V18" t="str">
        <f t="shared" si="12"/>
        <v>edge [ source 24 target 5 value 0,47 ]</v>
      </c>
      <c r="W18" t="str">
        <f t="shared" si="13"/>
        <v>edge [ source 24 target 6 value 0,47 ]</v>
      </c>
      <c r="X18" t="str">
        <f t="shared" si="14"/>
        <v>edge [ source 24 target 7 value 1,0 ]</v>
      </c>
      <c r="Y18" t="str">
        <f t="shared" si="15"/>
        <v>edge [ source 24 target 8 value 1,0 ]</v>
      </c>
      <c r="Z18" t="str">
        <f t="shared" si="16"/>
        <v>edge [ source 24 target 9 value 0,77 ]</v>
      </c>
      <c r="AA18" t="str">
        <f t="shared" si="17"/>
        <v>edge [ source 24 target 10 value 0,0 ]</v>
      </c>
    </row>
    <row r="19" spans="1:29">
      <c r="A19" s="11" t="s">
        <v>11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>
        <v>25</v>
      </c>
      <c r="M19" s="8" t="str">
        <f t="shared" si="18"/>
        <v>node [ id 25 label "Camera" ]</v>
      </c>
      <c r="N19" s="9"/>
      <c r="O19" s="9"/>
      <c r="P19" s="9"/>
      <c r="Q19" s="9"/>
      <c r="R19" t="str">
        <f t="shared" si="8"/>
        <v/>
      </c>
      <c r="S19" t="str">
        <f t="shared" si="9"/>
        <v/>
      </c>
      <c r="T19" t="str">
        <f t="shared" si="10"/>
        <v/>
      </c>
      <c r="U19" t="str">
        <f t="shared" si="11"/>
        <v/>
      </c>
      <c r="V19" t="str">
        <f t="shared" si="12"/>
        <v/>
      </c>
      <c r="W19" t="str">
        <f t="shared" si="13"/>
        <v/>
      </c>
      <c r="X19" t="str">
        <f t="shared" si="14"/>
        <v/>
      </c>
      <c r="Y19" t="str">
        <f t="shared" si="15"/>
        <v/>
      </c>
      <c r="Z19" t="str">
        <f t="shared" si="16"/>
        <v/>
      </c>
      <c r="AA19" t="str">
        <f t="shared" si="17"/>
        <v/>
      </c>
      <c r="AB19" s="9"/>
      <c r="AC19" s="9"/>
    </row>
    <row r="20" spans="1:29">
      <c r="A20" s="3" t="s">
        <v>12</v>
      </c>
      <c r="B20" s="1">
        <v>1.2</v>
      </c>
      <c r="C20" s="1">
        <v>1.2</v>
      </c>
      <c r="D20" s="1">
        <v>2.2000000000000002</v>
      </c>
      <c r="E20" s="1">
        <v>5</v>
      </c>
      <c r="F20" s="1">
        <v>1.2</v>
      </c>
      <c r="G20" s="1">
        <v>1.6</v>
      </c>
      <c r="H20" s="1">
        <v>2</v>
      </c>
      <c r="I20" s="1">
        <v>2.1</v>
      </c>
      <c r="J20" s="1">
        <v>1.6</v>
      </c>
      <c r="K20" s="1">
        <v>2</v>
      </c>
      <c r="L20">
        <v>26</v>
      </c>
      <c r="M20" t="str">
        <f t="shared" si="18"/>
        <v>node [ id 26 label "Front Camera Resolution (MP)" ]</v>
      </c>
      <c r="N20">
        <f>MIN(B20:K20)</f>
        <v>1.2</v>
      </c>
      <c r="O20">
        <f>MAX(B20:K20)</f>
        <v>5</v>
      </c>
      <c r="Q20" t="str">
        <f>CONCATENATE("edge [ source 25 target ",L20," ] ")</f>
        <v xml:space="preserve">edge [ source 25 target 26 ] </v>
      </c>
      <c r="R20" t="str">
        <f t="shared" si="8"/>
        <v>edge [ source 26 target 1 value 0,0 ]</v>
      </c>
      <c r="S20" t="str">
        <f t="shared" si="9"/>
        <v>edge [ source 26 target 2 value 0,0 ]</v>
      </c>
      <c r="T20" t="str">
        <f t="shared" si="10"/>
        <v>edge [ source 26 target 3 value 0,26 ]</v>
      </c>
      <c r="U20" t="str">
        <f t="shared" si="11"/>
        <v>edge [ source 26 target 4 value 1,0 ]</v>
      </c>
      <c r="V20" t="str">
        <f t="shared" si="12"/>
        <v>edge [ source 26 target 5 value 0,0 ]</v>
      </c>
      <c r="W20" t="str">
        <f t="shared" si="13"/>
        <v>edge [ source 26 target 6 value 0,11 ]</v>
      </c>
      <c r="X20" t="str">
        <f t="shared" si="14"/>
        <v>edge [ source 26 target 7 value 0,21 ]</v>
      </c>
      <c r="Y20" t="str">
        <f t="shared" si="15"/>
        <v>edge [ source 26 target 8 value 0,24 ]</v>
      </c>
      <c r="Z20" t="str">
        <f t="shared" si="16"/>
        <v>edge [ source 26 target 9 value 0,11 ]</v>
      </c>
      <c r="AA20" t="str">
        <f t="shared" si="17"/>
        <v>edge [ source 26 target 10 value 0,21 ]</v>
      </c>
    </row>
    <row r="21" spans="1:29">
      <c r="A21" s="3" t="s">
        <v>13</v>
      </c>
      <c r="B21" s="1">
        <v>8</v>
      </c>
      <c r="C21" s="1">
        <v>8</v>
      </c>
      <c r="D21" s="1">
        <v>8.1</v>
      </c>
      <c r="E21" s="1">
        <v>5</v>
      </c>
      <c r="F21" s="1">
        <v>5</v>
      </c>
      <c r="G21" s="1">
        <v>8</v>
      </c>
      <c r="H21" s="1">
        <v>8</v>
      </c>
      <c r="I21" s="1">
        <v>8</v>
      </c>
      <c r="J21" s="1">
        <v>8</v>
      </c>
      <c r="K21" s="1">
        <v>5</v>
      </c>
      <c r="L21">
        <v>27</v>
      </c>
      <c r="M21" t="str">
        <f t="shared" si="18"/>
        <v>node [ id 27 label "Rear Camera Resolution (MP)" ]</v>
      </c>
      <c r="N21">
        <f>MIN(B21:K21)</f>
        <v>5</v>
      </c>
      <c r="O21">
        <f>MAX(B21:K21)</f>
        <v>8.1</v>
      </c>
      <c r="Q21" t="str">
        <f t="shared" ref="Q21:Q22" si="20">CONCATENATE("edge [ source 25 target ",L21," ] ")</f>
        <v xml:space="preserve">edge [ source 25 target 27 ] </v>
      </c>
      <c r="R21" t="str">
        <f t="shared" si="8"/>
        <v>edge [ source 27 target 1 value 0,97 ]</v>
      </c>
      <c r="S21" t="str">
        <f t="shared" si="9"/>
        <v>edge [ source 27 target 2 value 0,97 ]</v>
      </c>
      <c r="T21" t="str">
        <f t="shared" si="10"/>
        <v>edge [ source 27 target 3 value 1,0 ]</v>
      </c>
      <c r="U21" t="str">
        <f t="shared" si="11"/>
        <v>edge [ source 27 target 4 value 0,0 ]</v>
      </c>
      <c r="V21" t="str">
        <f t="shared" si="12"/>
        <v>edge [ source 27 target 5 value 0,0 ]</v>
      </c>
      <c r="W21" t="str">
        <f t="shared" si="13"/>
        <v>edge [ source 27 target 6 value 0,97 ]</v>
      </c>
      <c r="X21" t="str">
        <f t="shared" si="14"/>
        <v>edge [ source 27 target 7 value 0,97 ]</v>
      </c>
      <c r="Y21" t="str">
        <f t="shared" si="15"/>
        <v>edge [ source 27 target 8 value 0,97 ]</v>
      </c>
      <c r="Z21" t="str">
        <f t="shared" si="16"/>
        <v>edge [ source 27 target 9 value 0,97 ]</v>
      </c>
      <c r="AA21" t="str">
        <f t="shared" si="17"/>
        <v>edge [ source 27 target 10 value 0,0 ]</v>
      </c>
    </row>
    <row r="22" spans="1:29">
      <c r="A22" s="3" t="s">
        <v>14</v>
      </c>
      <c r="B22" s="1">
        <v>1080</v>
      </c>
      <c r="C22" s="1">
        <v>1080</v>
      </c>
      <c r="D22" s="1">
        <v>1080</v>
      </c>
      <c r="E22" s="1">
        <v>1080</v>
      </c>
      <c r="F22" s="1">
        <v>1080</v>
      </c>
      <c r="G22" s="1">
        <v>1080</v>
      </c>
      <c r="H22" s="1">
        <v>1080</v>
      </c>
      <c r="I22" s="1">
        <v>1080</v>
      </c>
      <c r="J22" s="1">
        <v>1080</v>
      </c>
      <c r="K22" s="1">
        <v>1080</v>
      </c>
      <c r="L22">
        <v>28</v>
      </c>
      <c r="M22" t="str">
        <f t="shared" si="18"/>
        <v>node [ id 28 label "Video Recording Resolution" ]</v>
      </c>
      <c r="N22">
        <f>MIN(B22:K22)</f>
        <v>1080</v>
      </c>
      <c r="O22">
        <f>MAX(B22:K22)</f>
        <v>1080</v>
      </c>
      <c r="Q22" t="str">
        <f t="shared" si="20"/>
        <v xml:space="preserve">edge [ source 25 target 28 ] </v>
      </c>
      <c r="R22" t="str">
        <f t="shared" si="8"/>
        <v>edge [ source 28 target 1 value  1.0 ]</v>
      </c>
      <c r="S22" t="str">
        <f t="shared" si="9"/>
        <v>edge [ source 28 target 2 value  1.0 ]</v>
      </c>
      <c r="T22" t="str">
        <f t="shared" si="10"/>
        <v>edge [ source 28 target 3 value  1.0 ]</v>
      </c>
      <c r="U22" t="str">
        <f t="shared" si="11"/>
        <v>edge [ source 28 target 4 value  1.0 ]</v>
      </c>
      <c r="V22" t="str">
        <f t="shared" si="12"/>
        <v>edge [ source 28 target 5 value  1.0 ]</v>
      </c>
      <c r="W22" t="str">
        <f t="shared" si="13"/>
        <v>edge [ source 28 target 6 value  1.0 ]</v>
      </c>
      <c r="X22" t="str">
        <f t="shared" si="14"/>
        <v>edge [ source 28 target 7 value  1.0 ]</v>
      </c>
      <c r="Y22" t="str">
        <f t="shared" si="15"/>
        <v>edge [ source 28 target 8 value  1.0 ]</v>
      </c>
      <c r="Z22" t="str">
        <f t="shared" si="16"/>
        <v>edge [ source 28 target 9 value  1.0 ]</v>
      </c>
      <c r="AA22" t="str">
        <f t="shared" si="17"/>
        <v>edge [ source 28 target 10 value  1.0 ]</v>
      </c>
    </row>
    <row r="23" spans="1:29">
      <c r="A23" s="11" t="s">
        <v>15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8">
        <v>29</v>
      </c>
      <c r="M23" s="8" t="str">
        <f t="shared" si="18"/>
        <v>node [ id 29 label "Help &amp; Support" ]</v>
      </c>
      <c r="N23" s="9"/>
      <c r="O23" s="9"/>
      <c r="P23" s="9"/>
      <c r="Q23" s="9"/>
      <c r="R23" t="str">
        <f t="shared" si="8"/>
        <v/>
      </c>
      <c r="S23" t="str">
        <f t="shared" si="9"/>
        <v/>
      </c>
      <c r="T23" t="str">
        <f t="shared" si="10"/>
        <v/>
      </c>
      <c r="U23" t="str">
        <f t="shared" si="11"/>
        <v/>
      </c>
      <c r="V23" t="str">
        <f t="shared" si="12"/>
        <v/>
      </c>
      <c r="W23" t="str">
        <f t="shared" si="13"/>
        <v/>
      </c>
      <c r="X23" t="str">
        <f t="shared" si="14"/>
        <v/>
      </c>
      <c r="Y23" t="str">
        <f t="shared" si="15"/>
        <v/>
      </c>
      <c r="Z23" t="str">
        <f t="shared" si="16"/>
        <v/>
      </c>
      <c r="AA23" t="str">
        <f t="shared" si="17"/>
        <v/>
      </c>
      <c r="AB23" s="9"/>
      <c r="AC23" s="9"/>
    </row>
    <row r="24" spans="1:29">
      <c r="A24" s="1" t="s">
        <v>16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>
        <v>30</v>
      </c>
      <c r="M24" t="str">
        <f t="shared" si="18"/>
        <v>node [ id 30 label "Warranty" ]</v>
      </c>
      <c r="N24">
        <f t="shared" ref="N24:N29" si="21">MIN(B24:K24)</f>
        <v>1</v>
      </c>
      <c r="O24">
        <f t="shared" ref="O24:O29" si="22">MAX(B24:K24)</f>
        <v>1</v>
      </c>
      <c r="Q24" t="str">
        <f>CONCATENATE("edge [ source 29 target ",L24," ] ")</f>
        <v xml:space="preserve">edge [ source 29 target 30 ] </v>
      </c>
      <c r="R24" t="str">
        <f t="shared" si="8"/>
        <v>edge [ source 30 target 1 value  1.0 ]</v>
      </c>
      <c r="S24" t="str">
        <f t="shared" si="9"/>
        <v>edge [ source 30 target 2 value  1.0 ]</v>
      </c>
      <c r="T24" t="str">
        <f t="shared" si="10"/>
        <v>edge [ source 30 target 3 value  1.0 ]</v>
      </c>
      <c r="U24" t="str">
        <f t="shared" si="11"/>
        <v>edge [ source 30 target 4 value  1.0 ]</v>
      </c>
      <c r="V24" t="str">
        <f t="shared" si="12"/>
        <v>edge [ source 30 target 5 value  1.0 ]</v>
      </c>
      <c r="W24" t="str">
        <f t="shared" si="13"/>
        <v>edge [ source 30 target 6 value  1.0 ]</v>
      </c>
      <c r="X24" t="str">
        <f t="shared" si="14"/>
        <v>edge [ source 30 target 7 value  1.0 ]</v>
      </c>
      <c r="Y24" t="str">
        <f t="shared" si="15"/>
        <v>edge [ source 30 target 8 value  1.0 ]</v>
      </c>
      <c r="Z24" t="str">
        <f t="shared" si="16"/>
        <v>edge [ source 30 target 9 value  1.0 ]</v>
      </c>
      <c r="AA24" t="str">
        <f t="shared" si="17"/>
        <v>edge [ source 30 target 10 value  1.0 ]</v>
      </c>
    </row>
    <row r="25" spans="1:29">
      <c r="A25" s="1" t="s">
        <v>17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>
        <v>31</v>
      </c>
      <c r="M25" t="str">
        <f t="shared" si="18"/>
        <v>node [ id 31 label "Phone" ]</v>
      </c>
      <c r="N25">
        <f t="shared" si="21"/>
        <v>1</v>
      </c>
      <c r="O25">
        <f t="shared" si="22"/>
        <v>1</v>
      </c>
      <c r="Q25" t="str">
        <f t="shared" ref="Q25:Q29" si="23">CONCATENATE("edge [ source 29 target ",L25," ] ")</f>
        <v xml:space="preserve">edge [ source 29 target 31 ] </v>
      </c>
      <c r="R25" t="str">
        <f t="shared" si="8"/>
        <v>edge [ source 31 target 1 value  1.0 ]</v>
      </c>
      <c r="S25" t="str">
        <f t="shared" si="9"/>
        <v>edge [ source 31 target 2 value  1.0 ]</v>
      </c>
      <c r="T25" t="str">
        <f t="shared" si="10"/>
        <v>edge [ source 31 target 3 value  1.0 ]</v>
      </c>
      <c r="U25" t="str">
        <f t="shared" si="11"/>
        <v>edge [ source 31 target 4 value  1.0 ]</v>
      </c>
      <c r="V25" t="str">
        <f t="shared" si="12"/>
        <v>edge [ source 31 target 5 value  1.0 ]</v>
      </c>
      <c r="W25" t="str">
        <f t="shared" si="13"/>
        <v>edge [ source 31 target 6 value  1.0 ]</v>
      </c>
      <c r="X25" t="str">
        <f t="shared" si="14"/>
        <v>edge [ source 31 target 7 value  1.0 ]</v>
      </c>
      <c r="Y25" t="str">
        <f t="shared" si="15"/>
        <v>edge [ source 31 target 8 value  1.0 ]</v>
      </c>
      <c r="Z25" t="str">
        <f t="shared" si="16"/>
        <v>edge [ source 31 target 9 value  1.0 ]</v>
      </c>
      <c r="AA25" t="str">
        <f t="shared" si="17"/>
        <v>edge [ source 31 target 10 value  1.0 ]</v>
      </c>
    </row>
    <row r="26" spans="1:29">
      <c r="A26" s="1" t="s">
        <v>18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1</v>
      </c>
      <c r="L26">
        <v>32</v>
      </c>
      <c r="M26" t="str">
        <f t="shared" si="18"/>
        <v>node [ id 32 label "Live Chat" ]</v>
      </c>
      <c r="N26">
        <f t="shared" si="21"/>
        <v>0</v>
      </c>
      <c r="O26">
        <f t="shared" si="22"/>
        <v>1</v>
      </c>
      <c r="Q26" t="str">
        <f t="shared" si="23"/>
        <v xml:space="preserve">edge [ source 29 target 32 ] </v>
      </c>
      <c r="R26" t="str">
        <f t="shared" si="8"/>
        <v>edge [ source 32 target 1 value 1,0 ]</v>
      </c>
      <c r="S26" t="str">
        <f t="shared" si="9"/>
        <v>edge [ source 32 target 2 value 1,0 ]</v>
      </c>
      <c r="T26" t="str">
        <f t="shared" si="10"/>
        <v>edge [ source 32 target 3 value 1,0 ]</v>
      </c>
      <c r="U26" t="str">
        <f t="shared" si="11"/>
        <v>edge [ source 32 target 4 value 1,0 ]</v>
      </c>
      <c r="V26" t="str">
        <f t="shared" si="12"/>
        <v>edge [ source 32 target 5 value 1,0 ]</v>
      </c>
      <c r="W26" t="str">
        <f t="shared" si="13"/>
        <v>edge [ source 32 target 6 value 1,0 ]</v>
      </c>
      <c r="X26" t="str">
        <f t="shared" si="14"/>
        <v>edge [ source 32 target 7 value 1,0 ]</v>
      </c>
      <c r="Y26" t="str">
        <f t="shared" si="15"/>
        <v>edge [ source 32 target 8 value 1,0 ]</v>
      </c>
      <c r="Z26" t="str">
        <f t="shared" si="16"/>
        <v/>
      </c>
      <c r="AA26" t="str">
        <f t="shared" si="17"/>
        <v>edge [ source 32 target 10 value 1,0 ]</v>
      </c>
    </row>
    <row r="27" spans="1:29">
      <c r="A27" s="1" t="s">
        <v>19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>
        <v>33</v>
      </c>
      <c r="M27" t="str">
        <f t="shared" si="18"/>
        <v>node [ id 33 label "Social Media" ]</v>
      </c>
      <c r="N27">
        <f t="shared" si="21"/>
        <v>0</v>
      </c>
      <c r="O27">
        <f t="shared" si="22"/>
        <v>1</v>
      </c>
      <c r="Q27" t="str">
        <f t="shared" si="23"/>
        <v xml:space="preserve">edge [ source 29 target 33 ] </v>
      </c>
      <c r="R27" t="str">
        <f t="shared" si="8"/>
        <v/>
      </c>
      <c r="S27" t="str">
        <f t="shared" si="9"/>
        <v>edge [ source 33 target 2 value 1,0 ]</v>
      </c>
      <c r="T27" t="str">
        <f t="shared" si="10"/>
        <v>edge [ source 33 target 3 value 1,0 ]</v>
      </c>
      <c r="U27" t="str">
        <f t="shared" si="11"/>
        <v>edge [ source 33 target 4 value 1,0 ]</v>
      </c>
      <c r="V27" t="str">
        <f t="shared" si="12"/>
        <v/>
      </c>
      <c r="W27" t="str">
        <f t="shared" si="13"/>
        <v/>
      </c>
      <c r="X27" t="str">
        <f t="shared" si="14"/>
        <v>edge [ source 33 target 7 value 1,0 ]</v>
      </c>
      <c r="Y27" t="str">
        <f t="shared" si="15"/>
        <v>edge [ source 33 target 8 value 1,0 ]</v>
      </c>
      <c r="Z27" t="str">
        <f t="shared" si="16"/>
        <v>edge [ source 33 target 9 value 1,0 ]</v>
      </c>
      <c r="AA27" t="str">
        <f t="shared" si="17"/>
        <v>edge [ source 33 target 10 value 1,0 ]</v>
      </c>
    </row>
    <row r="28" spans="1:29">
      <c r="A28" s="1" t="s">
        <v>20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>
        <v>34</v>
      </c>
      <c r="M28" t="str">
        <f t="shared" si="18"/>
        <v>node [ id 34 label "Online Support" ]</v>
      </c>
      <c r="N28">
        <f t="shared" si="21"/>
        <v>1</v>
      </c>
      <c r="O28">
        <f t="shared" si="22"/>
        <v>1</v>
      </c>
      <c r="Q28" t="str">
        <f t="shared" si="23"/>
        <v xml:space="preserve">edge [ source 29 target 34 ] </v>
      </c>
      <c r="R28" t="str">
        <f t="shared" si="8"/>
        <v>edge [ source 34 target 1 value  1.0 ]</v>
      </c>
      <c r="S28" t="str">
        <f t="shared" si="9"/>
        <v>edge [ source 34 target 2 value  1.0 ]</v>
      </c>
      <c r="T28" t="str">
        <f t="shared" si="10"/>
        <v>edge [ source 34 target 3 value  1.0 ]</v>
      </c>
      <c r="U28" t="str">
        <f t="shared" si="11"/>
        <v>edge [ source 34 target 4 value  1.0 ]</v>
      </c>
      <c r="V28" t="str">
        <f t="shared" si="12"/>
        <v>edge [ source 34 target 5 value  1.0 ]</v>
      </c>
      <c r="W28" t="str">
        <f t="shared" si="13"/>
        <v>edge [ source 34 target 6 value  1.0 ]</v>
      </c>
      <c r="X28" t="str">
        <f t="shared" si="14"/>
        <v>edge [ source 34 target 7 value  1.0 ]</v>
      </c>
      <c r="Y28" t="str">
        <f t="shared" si="15"/>
        <v>edge [ source 34 target 8 value  1.0 ]</v>
      </c>
      <c r="Z28" t="str">
        <f t="shared" si="16"/>
        <v>edge [ source 34 target 9 value  1.0 ]</v>
      </c>
      <c r="AA28" t="str">
        <f t="shared" si="17"/>
        <v>edge [ source 34 target 10 value  1.0 ]</v>
      </c>
    </row>
    <row r="29" spans="1:29">
      <c r="A29" s="1" t="s">
        <v>21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>
        <v>35</v>
      </c>
      <c r="M29" t="str">
        <f t="shared" si="18"/>
        <v>node [ id 35 label "In-Store Support" ]</v>
      </c>
      <c r="N29">
        <f t="shared" si="21"/>
        <v>0</v>
      </c>
      <c r="O29">
        <f t="shared" si="22"/>
        <v>1</v>
      </c>
      <c r="Q29" t="str">
        <f t="shared" si="23"/>
        <v xml:space="preserve">edge [ source 29 target 35 ] </v>
      </c>
      <c r="R29" t="str">
        <f t="shared" si="8"/>
        <v>edge [ source 35 target 1 value 1,0 ]</v>
      </c>
      <c r="S29" t="str">
        <f t="shared" si="9"/>
        <v>edge [ source 35 target 2 value 1,0 ]</v>
      </c>
      <c r="T29" t="str">
        <f t="shared" si="10"/>
        <v>edge [ source 35 target 3 value 1,0 ]</v>
      </c>
      <c r="U29" t="str">
        <f t="shared" si="11"/>
        <v>edge [ source 35 target 4 value 1,0 ]</v>
      </c>
      <c r="V29" t="str">
        <f t="shared" si="12"/>
        <v>edge [ source 35 target 5 value 1,0 ]</v>
      </c>
      <c r="W29" t="str">
        <f t="shared" si="13"/>
        <v/>
      </c>
      <c r="X29" t="str">
        <f t="shared" si="14"/>
        <v>edge [ source 35 target 7 value 1,0 ]</v>
      </c>
      <c r="Y29" t="str">
        <f t="shared" si="15"/>
        <v>edge [ source 35 target 8 value 1,0 ]</v>
      </c>
      <c r="Z29" t="str">
        <f t="shared" si="16"/>
        <v/>
      </c>
      <c r="AA29" t="str">
        <f t="shared" si="17"/>
        <v/>
      </c>
    </row>
    <row r="30" spans="1:29">
      <c r="R30" t="str">
        <f t="shared" si="8"/>
        <v/>
      </c>
      <c r="S30" t="str">
        <f t="shared" si="9"/>
        <v/>
      </c>
      <c r="T30" t="str">
        <f t="shared" si="10"/>
        <v/>
      </c>
      <c r="U30" t="str">
        <f t="shared" si="11"/>
        <v/>
      </c>
      <c r="V30" t="str">
        <f t="shared" si="12"/>
        <v/>
      </c>
      <c r="W30" t="str">
        <f t="shared" si="13"/>
        <v/>
      </c>
      <c r="X30" t="str">
        <f t="shared" si="14"/>
        <v/>
      </c>
      <c r="Y30" t="str">
        <f t="shared" si="15"/>
        <v/>
      </c>
      <c r="Z30" t="str">
        <f t="shared" si="16"/>
        <v/>
      </c>
      <c r="AA30" t="str">
        <f t="shared" si="17"/>
        <v/>
      </c>
    </row>
    <row r="31" spans="1:29"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</row>
    <row r="33" spans="1:11" ht="18.75">
      <c r="A33" s="2" t="s">
        <v>35</v>
      </c>
      <c r="B33" t="str">
        <f t="shared" ref="B33:K33" si="24">CONCATENATE("node [ id ",B31," label """,B1,""" ]")</f>
        <v>node [ id 1 label "Apple iPad Air" ]</v>
      </c>
      <c r="C33" t="str">
        <f t="shared" si="24"/>
        <v>node [ id 2 label "Amazon Kindle Fire HDX" ]</v>
      </c>
      <c r="D33" t="str">
        <f t="shared" si="24"/>
        <v>node [ id 3 label "Sony Xperia Z2" ]</v>
      </c>
      <c r="E33" t="str">
        <f t="shared" si="24"/>
        <v>node [ id 4 label "Microsoft Surface" ]</v>
      </c>
      <c r="F33" t="str">
        <f t="shared" si="24"/>
        <v>node [ id 5 label "Apple iPad Mini" ]</v>
      </c>
      <c r="G33" t="str">
        <f t="shared" si="24"/>
        <v>node [ id 6 label "Google Nexus" ]</v>
      </c>
      <c r="H33" t="str">
        <f t="shared" si="24"/>
        <v>node [ id 7 label "Samsung Galaxy Note" ]</v>
      </c>
      <c r="I33" t="str">
        <f t="shared" si="24"/>
        <v>node [ id 8 label "Samsung Galaxy Tab" ]</v>
      </c>
      <c r="J33" t="str">
        <f t="shared" si="24"/>
        <v>node [ id 9 label "Lenovo Yoga Tablet" ]</v>
      </c>
      <c r="K33" t="str">
        <f t="shared" si="24"/>
        <v>node [ id 10 label "Lenovo Miix 2" ]</v>
      </c>
    </row>
    <row r="36" spans="1:11">
      <c r="B36">
        <f>1/B$14</f>
        <v>0.96</v>
      </c>
      <c r="C36">
        <f t="shared" ref="C36:K36" si="25">1/C$14</f>
        <v>0.82000000000000006</v>
      </c>
      <c r="D36">
        <f t="shared" si="25"/>
        <v>0.96</v>
      </c>
      <c r="E36">
        <f t="shared" si="25"/>
        <v>1.7599999999999998</v>
      </c>
      <c r="F36">
        <f t="shared" si="25"/>
        <v>0.73000000000000009</v>
      </c>
      <c r="G36">
        <f t="shared" si="25"/>
        <v>0.93</v>
      </c>
      <c r="H36">
        <f t="shared" si="25"/>
        <v>1.17</v>
      </c>
      <c r="I36">
        <f t="shared" si="25"/>
        <v>1.02</v>
      </c>
      <c r="J36">
        <f t="shared" si="25"/>
        <v>2.1</v>
      </c>
      <c r="K36">
        <f t="shared" si="25"/>
        <v>1.27</v>
      </c>
    </row>
    <row r="37" spans="1:11">
      <c r="B37">
        <f>1/B$15</f>
        <v>14.889599999999998</v>
      </c>
      <c r="C37">
        <f t="shared" ref="C37:K37" si="26">1/C$15</f>
        <v>17.490200000000002</v>
      </c>
      <c r="D37">
        <f t="shared" si="26"/>
        <v>17.849999999999998</v>
      </c>
      <c r="E37">
        <f t="shared" si="26"/>
        <v>32.706000000000003</v>
      </c>
      <c r="F37">
        <f t="shared" si="26"/>
        <v>12.142299999999999</v>
      </c>
      <c r="G37">
        <f t="shared" si="26"/>
        <v>16.739999999999998</v>
      </c>
      <c r="H37">
        <f t="shared" si="26"/>
        <v>20.087999999999997</v>
      </c>
      <c r="I37">
        <f t="shared" si="26"/>
        <v>17.654</v>
      </c>
      <c r="J37">
        <f t="shared" si="26"/>
        <v>11.028</v>
      </c>
      <c r="K37">
        <f t="shared" si="26"/>
        <v>28.016000000000009</v>
      </c>
    </row>
  </sheetData>
  <mergeCells count="5">
    <mergeCell ref="A2:K2"/>
    <mergeCell ref="A8:K8"/>
    <mergeCell ref="A16:K16"/>
    <mergeCell ref="A19:K19"/>
    <mergeCell ref="A23:K23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>
      <selection activeCell="C7" sqref="C7"/>
    </sheetView>
  </sheetViews>
  <sheetFormatPr defaultRowHeight="15"/>
  <cols>
    <col min="1" max="1" width="23.140625" bestFit="1" customWidth="1"/>
    <col min="2" max="2" width="31.7109375" bestFit="1" customWidth="1"/>
    <col min="3" max="3" width="21.85546875" customWidth="1"/>
    <col min="4" max="4" width="19.85546875" customWidth="1"/>
    <col min="5" max="5" width="23.5703125" customWidth="1"/>
    <col min="6" max="6" width="19.42578125" customWidth="1"/>
    <col min="8" max="8" width="47.28515625" bestFit="1" customWidth="1"/>
    <col min="12" max="12" width="48.140625" bestFit="1" customWidth="1"/>
    <col min="13" max="13" width="34.7109375" bestFit="1" customWidth="1"/>
    <col min="14" max="15" width="32.5703125" bestFit="1" customWidth="1"/>
    <col min="16" max="16" width="33.5703125" bestFit="1" customWidth="1"/>
    <col min="17" max="17" width="34.7109375" bestFit="1" customWidth="1"/>
  </cols>
  <sheetData>
    <row r="1" spans="1:19" ht="18.75">
      <c r="B1" s="2" t="s">
        <v>22</v>
      </c>
      <c r="C1" s="2" t="s">
        <v>25</v>
      </c>
      <c r="D1" s="2" t="s">
        <v>26</v>
      </c>
      <c r="E1" s="2" t="s">
        <v>30</v>
      </c>
      <c r="F1" s="2" t="s">
        <v>31</v>
      </c>
      <c r="I1" t="s">
        <v>36</v>
      </c>
      <c r="J1" t="s">
        <v>37</v>
      </c>
      <c r="K1" t="s">
        <v>42</v>
      </c>
      <c r="L1" t="s">
        <v>38</v>
      </c>
    </row>
    <row r="2" spans="1:19">
      <c r="A2" s="11" t="s">
        <v>0</v>
      </c>
      <c r="B2" s="11"/>
      <c r="C2" s="11"/>
      <c r="D2" s="11"/>
      <c r="E2" s="11"/>
      <c r="F2" s="11"/>
      <c r="G2" s="8">
        <v>11</v>
      </c>
      <c r="H2" s="8" t="str">
        <f t="shared" ref="H2:H9" si="0">CONCATENATE("node [ id ",G2," label """,A2,""" ]")</f>
        <v>node [ id 11 label "Speed" ]</v>
      </c>
    </row>
    <row r="3" spans="1:19">
      <c r="A3" s="3" t="s">
        <v>1</v>
      </c>
      <c r="B3" s="3">
        <v>1.5</v>
      </c>
      <c r="C3" s="3">
        <v>1.9</v>
      </c>
      <c r="D3" s="3">
        <v>1.3</v>
      </c>
      <c r="E3" s="3">
        <v>1.33</v>
      </c>
      <c r="F3" s="3">
        <v>1.33</v>
      </c>
      <c r="G3">
        <v>12</v>
      </c>
      <c r="H3" t="str">
        <f t="shared" si="0"/>
        <v>node [ id 12 label "Processor Speed" ]</v>
      </c>
      <c r="I3">
        <f>MIN(B3:F3)</f>
        <v>1.3</v>
      </c>
      <c r="J3">
        <f>MAX(B3:F3)</f>
        <v>1.9</v>
      </c>
      <c r="K3">
        <v>1</v>
      </c>
      <c r="L3" t="str">
        <f>CONCATENATE("edge [ source 11 target ",G3," value ",K3," ] ")</f>
        <v xml:space="preserve">edge [ source 11 target 12 value 1 ] </v>
      </c>
      <c r="M3" t="str">
        <f>IF(B3 &gt; 0,(CONCATENATE("edge [ source ",$G3," target ",B$31," value ",IF($J3-$I3&gt;0,TEXT((B3-$I3)*0.83/($J3-$I3),"0,0#")," 0.83")," ]")),"")</f>
        <v>edge [ source 12 target 1 value 0,28 ]</v>
      </c>
      <c r="N3" t="str">
        <f>IF(C3 &gt; 0,(CONCATENATE("edge [ source ",$G3," target ",C$31," value ",IF($J3-$I3&gt;0,TEXT((C3-$I3)*0.83/($J3-$I3),"0,0#")," 0.83")," ]")),"")</f>
        <v>edge [ source 12 target 2 value 0,83 ]</v>
      </c>
      <c r="O3" t="str">
        <f t="shared" ref="O3:Q7" si="1">IF(D3 &gt; 0,(CONCATENATE("edge [ source ",$G3," target ",D$31," value ",IF($J3-$I3&gt;0,TEXT((D3-$I3)*0.83/($J3-$I3),"0,0#")," 0.83")," ]")),"")</f>
        <v>edge [ source 12 target 3 value 0,0 ]</v>
      </c>
      <c r="P3" t="str">
        <f t="shared" si="1"/>
        <v>edge [ source 12 target 4 value 0,04 ]</v>
      </c>
      <c r="Q3" t="str">
        <f t="shared" si="1"/>
        <v>edge [ source 12 target 5 value 0,04 ]</v>
      </c>
    </row>
    <row r="4" spans="1:19">
      <c r="A4" s="3" t="s">
        <v>32</v>
      </c>
      <c r="B4" s="3">
        <v>3</v>
      </c>
      <c r="C4" s="3">
        <v>2</v>
      </c>
      <c r="D4" s="3">
        <v>2</v>
      </c>
      <c r="E4" s="3">
        <v>4</v>
      </c>
      <c r="F4" s="3">
        <v>4</v>
      </c>
      <c r="G4">
        <v>13</v>
      </c>
      <c r="H4" t="str">
        <f t="shared" si="0"/>
        <v>node [ id 13 label "Number of Cores" ]</v>
      </c>
      <c r="I4">
        <f>MIN(B4:F4)</f>
        <v>2</v>
      </c>
      <c r="J4">
        <f>MAX(B4:F4)</f>
        <v>4</v>
      </c>
      <c r="K4">
        <v>1</v>
      </c>
      <c r="L4" t="str">
        <f t="shared" ref="L4:L29" si="2">CONCATENATE("edge [ source 11 target ",G4," value ",K4," ] ")</f>
        <v xml:space="preserve">edge [ source 11 target 13 value 1 ] </v>
      </c>
      <c r="M4" t="str">
        <f t="shared" ref="M4:M7" si="3">IF(B4 &gt; 0,(CONCATENATE("edge [ source ",$G4," target ",B$31," value ",IF($J4-$I4&gt;0,TEXT((B4-$I4)*0.83/($J4-$I4),"0,0#")," 0.83")," ]")),"")</f>
        <v>edge [ source 13 target 1 value 0,42 ]</v>
      </c>
      <c r="N4" t="str">
        <f t="shared" ref="N4:N7" si="4">IF(C4 &gt; 0,(CONCATENATE("edge [ source ",$G4," target ",C$31," value ",IF($J4-$I4&gt;0,TEXT((C4-$I4)*0.83/($J4-$I4),"0,0#")," 0.83")," ]")),"")</f>
        <v>edge [ source 13 target 2 value 0,0 ]</v>
      </c>
      <c r="O4" t="str">
        <f t="shared" si="1"/>
        <v>edge [ source 13 target 3 value 0,0 ]</v>
      </c>
      <c r="P4" t="str">
        <f t="shared" si="1"/>
        <v>edge [ source 13 target 4 value 0,83 ]</v>
      </c>
      <c r="Q4" t="str">
        <f t="shared" si="1"/>
        <v>edge [ source 13 target 5 value 0,83 ]</v>
      </c>
    </row>
    <row r="5" spans="1:19">
      <c r="A5" s="3" t="s">
        <v>40</v>
      </c>
      <c r="B5" s="3">
        <v>64</v>
      </c>
      <c r="C5" s="3">
        <v>64</v>
      </c>
      <c r="D5" s="3">
        <v>64</v>
      </c>
      <c r="E5" s="3">
        <v>32</v>
      </c>
      <c r="F5" s="3">
        <v>24</v>
      </c>
      <c r="G5">
        <v>200</v>
      </c>
      <c r="H5" t="str">
        <f t="shared" si="0"/>
        <v>node [ id 200 label "L1 Cache" ]</v>
      </c>
      <c r="I5">
        <f>MIN(B5:F5)</f>
        <v>24</v>
      </c>
      <c r="J5">
        <f>MAX(B5:F5)</f>
        <v>64</v>
      </c>
      <c r="K5">
        <v>1</v>
      </c>
      <c r="L5" t="str">
        <f t="shared" si="2"/>
        <v xml:space="preserve">edge [ source 11 target 200 value 1 ] </v>
      </c>
      <c r="M5" t="str">
        <f t="shared" si="3"/>
        <v>edge [ source 200 target 1 value 0,83 ]</v>
      </c>
      <c r="N5" t="str">
        <f t="shared" si="4"/>
        <v>edge [ source 200 target 2 value 0,83 ]</v>
      </c>
      <c r="O5" t="str">
        <f t="shared" si="1"/>
        <v>edge [ source 200 target 3 value 0,83 ]</v>
      </c>
      <c r="P5" t="str">
        <f t="shared" si="1"/>
        <v>edge [ source 200 target 4 value 0,17 ]</v>
      </c>
      <c r="Q5" t="str">
        <f t="shared" si="1"/>
        <v>edge [ source 200 target 5 value 0,0 ]</v>
      </c>
    </row>
    <row r="6" spans="1:19">
      <c r="A6" s="3" t="s">
        <v>41</v>
      </c>
      <c r="B6" s="3">
        <v>2</v>
      </c>
      <c r="C6" s="3">
        <v>0.5</v>
      </c>
      <c r="D6" s="3">
        <v>1</v>
      </c>
      <c r="E6" s="3">
        <v>2</v>
      </c>
      <c r="F6" s="3">
        <v>2</v>
      </c>
      <c r="G6">
        <v>201</v>
      </c>
      <c r="H6" t="str">
        <f t="shared" si="0"/>
        <v>node [ id 201 label "L2 Cache" ]</v>
      </c>
      <c r="I6">
        <f>MIN(B6:F6)</f>
        <v>0.5</v>
      </c>
      <c r="J6">
        <f>MAX(B6:F6)</f>
        <v>2</v>
      </c>
      <c r="K6">
        <v>1</v>
      </c>
      <c r="L6" t="str">
        <f t="shared" si="2"/>
        <v xml:space="preserve">edge [ source 11 target 201 value 1 ] </v>
      </c>
      <c r="M6" t="str">
        <f t="shared" si="3"/>
        <v>edge [ source 201 target 1 value 0,83 ]</v>
      </c>
      <c r="N6" t="str">
        <f t="shared" si="4"/>
        <v>edge [ source 201 target 2 value 0,0 ]</v>
      </c>
      <c r="O6" t="str">
        <f t="shared" si="1"/>
        <v>edge [ source 201 target 3 value 0,28 ]</v>
      </c>
      <c r="P6" t="str">
        <f t="shared" si="1"/>
        <v>edge [ source 201 target 4 value 0,83 ]</v>
      </c>
      <c r="Q6" t="str">
        <f t="shared" si="1"/>
        <v>edge [ source 201 target 5 value 0,83 ]</v>
      </c>
    </row>
    <row r="7" spans="1:19">
      <c r="A7" s="3" t="s">
        <v>33</v>
      </c>
      <c r="B7" s="3">
        <v>64</v>
      </c>
      <c r="C7" s="3">
        <v>64</v>
      </c>
      <c r="D7" s="3">
        <v>64</v>
      </c>
      <c r="E7" s="3">
        <v>64</v>
      </c>
      <c r="F7" s="3">
        <v>64</v>
      </c>
      <c r="G7">
        <v>14</v>
      </c>
      <c r="H7" t="str">
        <f t="shared" si="0"/>
        <v>node [ id 14 label "Word length" ]</v>
      </c>
      <c r="I7">
        <f>MIN(B7:F7)</f>
        <v>64</v>
      </c>
      <c r="J7">
        <f>MAX(B7:F7)</f>
        <v>64</v>
      </c>
      <c r="K7">
        <v>1</v>
      </c>
      <c r="L7" t="str">
        <f t="shared" si="2"/>
        <v xml:space="preserve">edge [ source 11 target 14 value 1 ] </v>
      </c>
      <c r="M7" t="str">
        <f t="shared" si="3"/>
        <v>edge [ source 14 target 1 value  0.83 ]</v>
      </c>
      <c r="N7" t="str">
        <f t="shared" si="4"/>
        <v>edge [ source 14 target 2 value  0.83 ]</v>
      </c>
      <c r="O7" t="str">
        <f t="shared" si="1"/>
        <v>edge [ source 14 target 3 value  0.83 ]</v>
      </c>
      <c r="P7" t="str">
        <f t="shared" si="1"/>
        <v>edge [ source 14 target 4 value  0.83 ]</v>
      </c>
      <c r="Q7" t="str">
        <f t="shared" si="1"/>
        <v>edge [ source 14 target 5 value  0.83 ]</v>
      </c>
    </row>
    <row r="8" spans="1:19">
      <c r="A8" s="11" t="s">
        <v>2</v>
      </c>
      <c r="B8" s="11"/>
      <c r="C8" s="11"/>
      <c r="D8" s="11"/>
      <c r="E8" s="11"/>
      <c r="F8" s="11"/>
      <c r="G8" s="8">
        <v>15</v>
      </c>
      <c r="H8" s="8" t="str">
        <f t="shared" si="0"/>
        <v>node [ id 15 label "Portability" ]</v>
      </c>
      <c r="I8" s="9"/>
      <c r="J8" s="9"/>
      <c r="K8">
        <v>1</v>
      </c>
      <c r="L8" s="9"/>
      <c r="M8" t="str">
        <f t="shared" ref="M3:Q8" si="5">IF(B8 &gt; 0,(CONCATENATE("edge [ source ",$G8," target ",B$31," value ",IF($J8-$I8&gt;0,TEXT((B8-$I8)/($J8-$I8),"0,0#")," 1.0")," ]")),"")</f>
        <v/>
      </c>
      <c r="N8" t="str">
        <f t="shared" si="5"/>
        <v/>
      </c>
      <c r="O8" t="str">
        <f t="shared" si="5"/>
        <v/>
      </c>
      <c r="P8" t="str">
        <f t="shared" si="5"/>
        <v/>
      </c>
      <c r="Q8" t="str">
        <f t="shared" si="5"/>
        <v/>
      </c>
      <c r="R8" s="9"/>
      <c r="S8" s="9"/>
    </row>
    <row r="9" spans="1:19">
      <c r="A9" s="1" t="s">
        <v>34</v>
      </c>
      <c r="B9" s="4">
        <v>0.3888888888888889</v>
      </c>
      <c r="C9" s="4">
        <v>0.32083333333333336</v>
      </c>
      <c r="D9" s="4">
        <v>0.38194444444444442</v>
      </c>
      <c r="E9" s="4">
        <v>0.34097222222222223</v>
      </c>
      <c r="F9" s="4">
        <v>0.35138888888888892</v>
      </c>
      <c r="G9">
        <v>16</v>
      </c>
      <c r="H9" t="str">
        <f t="shared" si="0"/>
        <v>node [ id 16 label "Battery Life" ]</v>
      </c>
      <c r="I9" s="5">
        <f t="shared" ref="I9:I15" si="6">MIN(B9:F9)</f>
        <v>0.32083333333333336</v>
      </c>
      <c r="J9" s="5">
        <f t="shared" ref="J9:J15" si="7">MAX(B9:F9)</f>
        <v>0.3888888888888889</v>
      </c>
      <c r="K9">
        <v>1</v>
      </c>
      <c r="L9" t="str">
        <f>CONCATENATE("edge [ source 15 target ",G9," value ",K9," ] ")</f>
        <v xml:space="preserve">edge [ source 15 target 16 value 1 ] </v>
      </c>
    </row>
    <row r="10" spans="1:19">
      <c r="A10" s="1"/>
      <c r="B10" s="6">
        <f>HOUR(B9)*60+MINUTE(B9)</f>
        <v>560</v>
      </c>
      <c r="C10" s="6">
        <f t="shared" ref="C10:F10" si="8">HOUR(C9)*60+MINUTE(C9)</f>
        <v>462</v>
      </c>
      <c r="D10" s="6">
        <f t="shared" si="8"/>
        <v>550</v>
      </c>
      <c r="E10" s="6">
        <f t="shared" si="8"/>
        <v>491</v>
      </c>
      <c r="F10" s="6">
        <f t="shared" si="8"/>
        <v>506</v>
      </c>
      <c r="G10" s="10">
        <v>16</v>
      </c>
      <c r="H10" s="10" t="s">
        <v>39</v>
      </c>
      <c r="I10" s="7">
        <f t="shared" si="6"/>
        <v>462</v>
      </c>
      <c r="J10" s="7">
        <f t="shared" si="7"/>
        <v>560</v>
      </c>
      <c r="K10">
        <v>1</v>
      </c>
      <c r="M10" t="str">
        <f t="shared" ref="M10:M30" si="9">IF(B10 &gt; 0,(CONCATENATE("edge [ source ",$G10," target ",B$31," value ",IF($J10-$I10&gt;0,TEXT((B10-$I10)/($J10-$I10),"0,0#")," 1.0")," ]")),"")</f>
        <v>edge [ source 16 target 1 value 1,0 ]</v>
      </c>
      <c r="N10" t="str">
        <f t="shared" ref="N10:N30" si="10">IF(C10 &gt; 0,(CONCATENATE("edge [ source ",$G10," target ",C$31," value ",IF($J10-$I10&gt;0,TEXT((C10-$I10)/($J10-$I10),"0,0#")," 1.0")," ]")),"")</f>
        <v>edge [ source 16 target 2 value 0,0 ]</v>
      </c>
      <c r="O10" t="str">
        <f t="shared" ref="O10:O30" si="11">IF(D10 &gt; 0,(CONCATENATE("edge [ source ",$G10," target ",D$31," value ",IF($J10-$I10&gt;0,TEXT((D10-$I10)/($J10-$I10),"0,0#")," 1.0")," ]")),"")</f>
        <v>edge [ source 16 target 3 value 0,9 ]</v>
      </c>
      <c r="P10" t="str">
        <f t="shared" ref="P10:P30" si="12">IF(E10 &gt; 0,(CONCATENATE("edge [ source ",$G10," target ",E$31," value ",IF($J10-$I10&gt;0,TEXT((E10-$I10)/($J10-$I10),"0,0#")," 1.0")," ]")),"")</f>
        <v>edge [ source 16 target 4 value 0,3 ]</v>
      </c>
      <c r="Q10" t="str">
        <f t="shared" ref="Q10:Q30" si="13">IF(F10 &gt; 0,(CONCATENATE("edge [ source ",$G10," target ",F$31," value ",IF($J10-$I10&gt;0,TEXT((F10-$I10)/($J10-$I10),"0,0#")," 1.0")," ]")),"")</f>
        <v>edge [ source 16 target 5 value 0,45 ]</v>
      </c>
    </row>
    <row r="11" spans="1:19">
      <c r="A11" s="1" t="s">
        <v>3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>
        <v>17</v>
      </c>
      <c r="H11" t="str">
        <f t="shared" ref="H11:H29" si="14">CONCATENATE("node [ id ",G11," label """,A11,""" ]")</f>
        <v>node [ id 17 label "4G Capable" ]</v>
      </c>
      <c r="I11">
        <f t="shared" si="6"/>
        <v>0</v>
      </c>
      <c r="J11">
        <f t="shared" si="7"/>
        <v>1</v>
      </c>
      <c r="K11">
        <v>1</v>
      </c>
      <c r="L11" t="str">
        <f t="shared" ref="L10:L15" si="15">CONCATENATE("edge [ source 15 target ",G11," value ",K11," ] ")</f>
        <v xml:space="preserve">edge [ source 15 target 17 value 1 ] </v>
      </c>
      <c r="M11" t="str">
        <f t="shared" si="9"/>
        <v>edge [ source 17 target 1 value 1,0 ]</v>
      </c>
      <c r="N11" t="str">
        <f t="shared" si="10"/>
        <v/>
      </c>
      <c r="O11" t="str">
        <f t="shared" si="11"/>
        <v>edge [ source 17 target 3 value 1,0 ]</v>
      </c>
      <c r="P11" t="str">
        <f t="shared" si="12"/>
        <v/>
      </c>
      <c r="Q11" t="str">
        <f t="shared" si="13"/>
        <v/>
      </c>
    </row>
    <row r="12" spans="1:19">
      <c r="A12" s="1" t="s">
        <v>4</v>
      </c>
      <c r="B12" s="3">
        <v>128</v>
      </c>
      <c r="C12" s="3">
        <v>512</v>
      </c>
      <c r="D12" s="3">
        <v>128</v>
      </c>
      <c r="E12" s="3">
        <v>32</v>
      </c>
      <c r="F12" s="3">
        <v>128</v>
      </c>
      <c r="G12">
        <v>18</v>
      </c>
      <c r="H12" t="str">
        <f t="shared" si="14"/>
        <v>node [ id 18 label "Storage (GB)" ]</v>
      </c>
      <c r="I12">
        <f t="shared" si="6"/>
        <v>32</v>
      </c>
      <c r="J12">
        <f t="shared" si="7"/>
        <v>512</v>
      </c>
      <c r="K12">
        <v>1</v>
      </c>
      <c r="L12" t="str">
        <f t="shared" si="15"/>
        <v xml:space="preserve">edge [ source 15 target 18 value 1 ] </v>
      </c>
      <c r="M12" t="str">
        <f t="shared" si="9"/>
        <v>edge [ source 18 target 1 value 0,2 ]</v>
      </c>
      <c r="N12" t="str">
        <f t="shared" si="10"/>
        <v>edge [ source 18 target 2 value 1,0 ]</v>
      </c>
      <c r="O12" t="str">
        <f t="shared" si="11"/>
        <v>edge [ source 18 target 3 value 0,2 ]</v>
      </c>
      <c r="P12" t="str">
        <f t="shared" si="12"/>
        <v>edge [ source 18 target 4 value 0,0 ]</v>
      </c>
      <c r="Q12" t="str">
        <f t="shared" si="13"/>
        <v>edge [ source 18 target 5 value 0,2 ]</v>
      </c>
    </row>
    <row r="13" spans="1:19">
      <c r="A13" s="1" t="s">
        <v>5</v>
      </c>
      <c r="B13" s="3">
        <v>5</v>
      </c>
      <c r="C13" s="3">
        <v>15</v>
      </c>
      <c r="D13" s="3">
        <v>5</v>
      </c>
      <c r="E13" s="3">
        <v>15</v>
      </c>
      <c r="F13" s="3">
        <v>7</v>
      </c>
      <c r="G13">
        <v>19</v>
      </c>
      <c r="H13" t="str">
        <f t="shared" si="14"/>
        <v>node [ id 19 label "Base Cloud Storage (GB)" ]</v>
      </c>
      <c r="I13">
        <f t="shared" si="6"/>
        <v>5</v>
      </c>
      <c r="J13">
        <f t="shared" si="7"/>
        <v>15</v>
      </c>
      <c r="K13">
        <v>1</v>
      </c>
      <c r="L13" t="str">
        <f t="shared" si="15"/>
        <v xml:space="preserve">edge [ source 15 target 19 value 1 ] </v>
      </c>
      <c r="M13" t="str">
        <f t="shared" si="9"/>
        <v>edge [ source 19 target 1 value 0,0 ]</v>
      </c>
      <c r="N13" t="str">
        <f t="shared" si="10"/>
        <v>edge [ source 19 target 2 value 1,0 ]</v>
      </c>
      <c r="O13" t="str">
        <f t="shared" si="11"/>
        <v>edge [ source 19 target 3 value 0,0 ]</v>
      </c>
      <c r="P13" t="str">
        <f t="shared" si="12"/>
        <v>edge [ source 19 target 4 value 1,0 ]</v>
      </c>
      <c r="Q13" t="str">
        <f t="shared" si="13"/>
        <v>edge [ source 19 target 5 value 0,2 ]</v>
      </c>
    </row>
    <row r="14" spans="1:19">
      <c r="A14" s="1" t="s">
        <v>6</v>
      </c>
      <c r="B14" s="3">
        <v>1.0416666666666667</v>
      </c>
      <c r="C14" s="3">
        <v>0.56818181818181823</v>
      </c>
      <c r="D14" s="3">
        <v>1.3698630136986301</v>
      </c>
      <c r="E14" s="3">
        <v>0.47619047619047616</v>
      </c>
      <c r="F14" s="3">
        <v>0.78740157480314954</v>
      </c>
      <c r="G14">
        <v>20</v>
      </c>
      <c r="H14" t="str">
        <f t="shared" si="14"/>
        <v>node [ id 20 label "Weight (pounds)" ]</v>
      </c>
      <c r="I14">
        <f t="shared" si="6"/>
        <v>0.47619047619047616</v>
      </c>
      <c r="J14">
        <f t="shared" si="7"/>
        <v>1.3698630136986301</v>
      </c>
      <c r="K14">
        <v>1</v>
      </c>
      <c r="L14" t="str">
        <f t="shared" si="15"/>
        <v xml:space="preserve">edge [ source 15 target 20 value 1 ] </v>
      </c>
      <c r="M14" t="str">
        <f t="shared" si="9"/>
        <v>edge [ source 20 target 1 value 0,63 ]</v>
      </c>
      <c r="N14" t="str">
        <f t="shared" si="10"/>
        <v>edge [ source 20 target 2 value 0,1 ]</v>
      </c>
      <c r="O14" t="str">
        <f t="shared" si="11"/>
        <v>edge [ source 20 target 3 value 1,0 ]</v>
      </c>
      <c r="P14" t="str">
        <f t="shared" si="12"/>
        <v>edge [ source 20 target 4 value 0,0 ]</v>
      </c>
      <c r="Q14" t="str">
        <f t="shared" si="13"/>
        <v>edge [ source 20 target 5 value 0,35 ]</v>
      </c>
    </row>
    <row r="15" spans="1:19">
      <c r="A15" s="1" t="s">
        <v>7</v>
      </c>
      <c r="B15" s="3">
        <v>6.7160971416290571E-2</v>
      </c>
      <c r="C15" s="3">
        <v>3.0575429584785662E-2</v>
      </c>
      <c r="D15" s="3">
        <v>8.2356719896559974E-2</v>
      </c>
      <c r="E15" s="3">
        <v>9.0678273485672825E-2</v>
      </c>
      <c r="F15" s="3">
        <v>3.5693889206167895E-2</v>
      </c>
      <c r="G15">
        <v>21</v>
      </c>
      <c r="H15" t="str">
        <f t="shared" si="14"/>
        <v>node [ id 21 label "Dimensions (inches)" ]</v>
      </c>
      <c r="I15">
        <f t="shared" si="6"/>
        <v>3.0575429584785662E-2</v>
      </c>
      <c r="J15">
        <f t="shared" si="7"/>
        <v>9.0678273485672825E-2</v>
      </c>
      <c r="K15">
        <v>1</v>
      </c>
      <c r="L15" t="str">
        <f t="shared" si="15"/>
        <v xml:space="preserve">edge [ source 15 target 21 value 1 ] </v>
      </c>
      <c r="M15" t="str">
        <f t="shared" si="9"/>
        <v>edge [ source 21 target 1 value 0,61 ]</v>
      </c>
      <c r="N15" t="str">
        <f t="shared" si="10"/>
        <v>edge [ source 21 target 2 value 0,0 ]</v>
      </c>
      <c r="O15" t="str">
        <f t="shared" si="11"/>
        <v>edge [ source 21 target 3 value 0,86 ]</v>
      </c>
      <c r="P15" t="str">
        <f t="shared" si="12"/>
        <v>edge [ source 21 target 4 value 1,0 ]</v>
      </c>
      <c r="Q15" t="str">
        <f t="shared" si="13"/>
        <v>edge [ source 21 target 5 value 0,09 ]</v>
      </c>
    </row>
    <row r="16" spans="1:19">
      <c r="A16" s="11" t="s">
        <v>8</v>
      </c>
      <c r="B16" s="11"/>
      <c r="C16" s="11"/>
      <c r="D16" s="11"/>
      <c r="E16" s="11"/>
      <c r="F16" s="11"/>
      <c r="G16" s="8">
        <v>22</v>
      </c>
      <c r="H16" s="8" t="str">
        <f t="shared" si="14"/>
        <v>node [ id 22 label "Display" ]</v>
      </c>
      <c r="I16" s="9"/>
      <c r="J16" s="9"/>
      <c r="K16">
        <v>1</v>
      </c>
      <c r="L16" s="9"/>
      <c r="M16" t="str">
        <f t="shared" si="9"/>
        <v/>
      </c>
      <c r="N16" t="str">
        <f t="shared" si="10"/>
        <v/>
      </c>
      <c r="O16" t="str">
        <f t="shared" si="11"/>
        <v/>
      </c>
      <c r="P16" t="str">
        <f t="shared" si="12"/>
        <v/>
      </c>
      <c r="Q16" t="str">
        <f t="shared" si="13"/>
        <v/>
      </c>
      <c r="R16" s="9"/>
      <c r="S16" s="9"/>
    </row>
    <row r="17" spans="1:19">
      <c r="A17" s="1" t="s">
        <v>9</v>
      </c>
      <c r="B17" s="1">
        <v>9.6999999999999993</v>
      </c>
      <c r="C17" s="1">
        <v>12</v>
      </c>
      <c r="D17" s="1">
        <v>7.9</v>
      </c>
      <c r="E17" s="1">
        <v>13</v>
      </c>
      <c r="F17" s="1">
        <v>10.1</v>
      </c>
      <c r="G17">
        <v>23</v>
      </c>
      <c r="H17" t="str">
        <f t="shared" si="14"/>
        <v>node [ id 23 label "Screen Size (inches)" ]</v>
      </c>
      <c r="I17">
        <f>MIN(B17:F17)</f>
        <v>7.9</v>
      </c>
      <c r="J17">
        <f>MAX(B17:F17)</f>
        <v>13</v>
      </c>
      <c r="K17">
        <v>1</v>
      </c>
      <c r="L17" t="str">
        <f>CONCATENATE("edge [ source 22 target ",G17," value ",K17," ] ")</f>
        <v xml:space="preserve">edge [ source 22 target 23 value 1 ] </v>
      </c>
      <c r="M17" t="str">
        <f>IF(B17 &gt; 0,(CONCATENATE("edge [ source ",$G17," target ",B$31," value ",IF($J17-$I17&gt;0,TEXT((B17-$I17)*0.33/($J17-$I17),"0,0#")," 1.0")," ]")),"")</f>
        <v>edge [ source 23 target 1 value 0,12 ]</v>
      </c>
      <c r="N17" t="str">
        <f>IF(C17 &gt; 0,(CONCATENATE("edge [ source ",$G17," target ",C$31," value ",IF($J17-$I17&gt;0,TEXT((C17-$I17)*0.33/($J17-$I17),"0,0#")," 1.0")," ]")),"")</f>
        <v>edge [ source 23 target 2 value 0,27 ]</v>
      </c>
      <c r="O17" t="str">
        <f t="shared" ref="O17:Q18" si="16">IF(D17 &gt; 0,(CONCATENATE("edge [ source ",$G17," target ",D$31," value ",IF($J17-$I17&gt;0,TEXT((D17-$I17)*0.33/($J17-$I17),"0,0#")," 1.0")," ]")),"")</f>
        <v>edge [ source 23 target 3 value 0,0 ]</v>
      </c>
      <c r="P17" t="str">
        <f t="shared" si="16"/>
        <v>edge [ source 23 target 4 value 0,33 ]</v>
      </c>
      <c r="Q17" t="str">
        <f t="shared" si="16"/>
        <v>edge [ source 23 target 5 value 0,14 ]</v>
      </c>
    </row>
    <row r="18" spans="1:19">
      <c r="A18" s="1" t="s">
        <v>10</v>
      </c>
      <c r="B18" s="1">
        <f>2048*1536</f>
        <v>3145728</v>
      </c>
      <c r="C18" s="1">
        <f>2160*1440</f>
        <v>3110400</v>
      </c>
      <c r="D18" s="1">
        <f>2048*1536</f>
        <v>3145728</v>
      </c>
      <c r="E18" s="1">
        <f>2560*1440</f>
        <v>3686400</v>
      </c>
      <c r="F18" s="1">
        <f>1920*1200</f>
        <v>2304000</v>
      </c>
      <c r="G18">
        <v>24</v>
      </c>
      <c r="H18" t="str">
        <f t="shared" si="14"/>
        <v>node [ id 24 label "Screen Resolution" ]</v>
      </c>
      <c r="I18">
        <f>MIN(B18:F18)</f>
        <v>2304000</v>
      </c>
      <c r="J18">
        <f>MAX(B18:F18)</f>
        <v>3686400</v>
      </c>
      <c r="K18">
        <v>1</v>
      </c>
      <c r="L18" t="str">
        <f>CONCATENATE("edge [ source 22 target ",G18," value ",K18," ] ")</f>
        <v xml:space="preserve">edge [ source 22 target 24 value 1 ] </v>
      </c>
      <c r="M18" t="str">
        <f>IF(B18 &gt; 0,(CONCATENATE("edge [ source ",$G18," target ",B$31," value ",IF($J18-$I18&gt;0,TEXT((B18-$I18)*0.33/($J18-$I18),"0,0#")," 1.0")," ]")),"")</f>
        <v>edge [ source 24 target 1 value 0,2 ]</v>
      </c>
      <c r="N18" t="str">
        <f>IF(C18 &gt; 0,(CONCATENATE("edge [ source ",$G18," target ",C$31," value ",IF($J18-$I18&gt;0,TEXT((C18-$I18)*0.33/($J18-$I18),"0,0#")," 1.0")," ]")),"")</f>
        <v>edge [ source 24 target 2 value 0,19 ]</v>
      </c>
      <c r="O18" t="str">
        <f t="shared" si="16"/>
        <v>edge [ source 24 target 3 value 0,2 ]</v>
      </c>
      <c r="P18" t="str">
        <f t="shared" si="16"/>
        <v>edge [ source 24 target 4 value 0,33 ]</v>
      </c>
      <c r="Q18" t="str">
        <f t="shared" si="16"/>
        <v>edge [ source 24 target 5 value 0,0 ]</v>
      </c>
    </row>
    <row r="19" spans="1:19">
      <c r="A19" s="11" t="s">
        <v>11</v>
      </c>
      <c r="B19" s="11"/>
      <c r="C19" s="11"/>
      <c r="D19" s="11"/>
      <c r="E19" s="11"/>
      <c r="F19" s="11"/>
      <c r="G19" s="8">
        <v>25</v>
      </c>
      <c r="H19" s="8" t="str">
        <f t="shared" si="14"/>
        <v>node [ id 25 label "Camera" ]</v>
      </c>
      <c r="I19" s="9"/>
      <c r="J19" s="9"/>
      <c r="K19">
        <v>1</v>
      </c>
      <c r="L19" s="9"/>
      <c r="M19" t="str">
        <f t="shared" si="9"/>
        <v/>
      </c>
      <c r="N19" t="str">
        <f t="shared" si="10"/>
        <v/>
      </c>
      <c r="O19" t="str">
        <f t="shared" si="11"/>
        <v/>
      </c>
      <c r="P19" t="str">
        <f t="shared" si="12"/>
        <v/>
      </c>
      <c r="Q19" t="str">
        <f t="shared" si="13"/>
        <v/>
      </c>
      <c r="R19" s="9"/>
      <c r="S19" s="9"/>
    </row>
    <row r="20" spans="1:19">
      <c r="A20" s="3" t="s">
        <v>12</v>
      </c>
      <c r="B20" s="1">
        <v>1.2</v>
      </c>
      <c r="C20" s="1">
        <v>5</v>
      </c>
      <c r="D20" s="1">
        <v>1.2</v>
      </c>
      <c r="E20" s="1">
        <v>1.6</v>
      </c>
      <c r="F20" s="1">
        <v>2</v>
      </c>
      <c r="G20">
        <v>26</v>
      </c>
      <c r="H20" t="str">
        <f t="shared" si="14"/>
        <v>node [ id 26 label "Front Camera Resolution (MP)" ]</v>
      </c>
      <c r="I20">
        <f>MIN(B20:F20)</f>
        <v>1.2</v>
      </c>
      <c r="J20">
        <f>MAX(B20:F20)</f>
        <v>5</v>
      </c>
      <c r="K20">
        <v>1</v>
      </c>
      <c r="L20" t="str">
        <f>CONCATENATE("edge [ source 25 target ",G20," value ",K20," ] ")</f>
        <v xml:space="preserve">edge [ source 25 target 26 value 1 ] </v>
      </c>
      <c r="M20" t="str">
        <f>IF(B20 &gt; 0,(CONCATENATE("edge [ source ",$G20," target ",B$31," value ",IF($J20-$I20&gt;0,TEXT((B20-$I20)*0.5/($J20-$I20),"0,0#")," 0.5")," ]")),"")</f>
        <v>edge [ source 26 target 1 value 0,0 ]</v>
      </c>
      <c r="N20" t="str">
        <f>IF(C20 &gt; 0,(CONCATENATE("edge [ source ",$G20," target ",C$31," value ",IF($J20-$I20&gt;0,TEXT((C20-$I20)*0.5/($J20-$I20),"0,0#")," 0.5")," ]")),"")</f>
        <v>edge [ source 26 target 2 value 0,5 ]</v>
      </c>
      <c r="O20" t="str">
        <f t="shared" ref="O20:Q22" si="17">IF(D20 &gt; 0,(CONCATENATE("edge [ source ",$G20," target ",D$31," value ",IF($J20-$I20&gt;0,TEXT((D20-$I20)*0.5/($J20-$I20),"0,0#")," 0.5")," ]")),"")</f>
        <v>edge [ source 26 target 3 value 0,0 ]</v>
      </c>
      <c r="P20" t="str">
        <f t="shared" si="17"/>
        <v>edge [ source 26 target 4 value 0,05 ]</v>
      </c>
      <c r="Q20" t="str">
        <f t="shared" si="17"/>
        <v>edge [ source 26 target 5 value 0,11 ]</v>
      </c>
    </row>
    <row r="21" spans="1:19">
      <c r="A21" s="3" t="s">
        <v>13</v>
      </c>
      <c r="B21" s="1">
        <v>8</v>
      </c>
      <c r="C21" s="1">
        <v>5</v>
      </c>
      <c r="D21" s="1">
        <v>5</v>
      </c>
      <c r="E21" s="1">
        <v>8</v>
      </c>
      <c r="F21" s="1">
        <v>5</v>
      </c>
      <c r="G21">
        <v>27</v>
      </c>
      <c r="H21" t="str">
        <f t="shared" si="14"/>
        <v>node [ id 27 label "Rear Camera Resolution (MP)" ]</v>
      </c>
      <c r="I21">
        <f>MIN(B21:F21)</f>
        <v>5</v>
      </c>
      <c r="J21">
        <f>MAX(B21:F21)</f>
        <v>8</v>
      </c>
      <c r="K21">
        <v>1</v>
      </c>
      <c r="L21" t="str">
        <f t="shared" ref="L21:L22" si="18">CONCATENATE("edge [ source 25 target ",G21," value ",K21," ] ")</f>
        <v xml:space="preserve">edge [ source 25 target 27 value 1 ] </v>
      </c>
      <c r="M21" t="str">
        <f t="shared" ref="M21:M22" si="19">IF(B21 &gt; 0,(CONCATENATE("edge [ source ",$G21," target ",B$31," value ",IF($J21-$I21&gt;0,TEXT((B21-$I21)*0.5/($J21-$I21),"0,0#")," 0.5")," ]")),"")</f>
        <v>edge [ source 27 target 1 value 0,5 ]</v>
      </c>
      <c r="N21" t="str">
        <f t="shared" ref="N21:N22" si="20">IF(C21 &gt; 0,(CONCATENATE("edge [ source ",$G21," target ",C$31," value ",IF($J21-$I21&gt;0,TEXT((C21-$I21)*0.5/($J21-$I21),"0,0#")," 0.5")," ]")),"")</f>
        <v>edge [ source 27 target 2 value 0,0 ]</v>
      </c>
      <c r="O21" t="str">
        <f t="shared" si="17"/>
        <v>edge [ source 27 target 3 value 0,0 ]</v>
      </c>
      <c r="P21" t="str">
        <f t="shared" si="17"/>
        <v>edge [ source 27 target 4 value 0,5 ]</v>
      </c>
      <c r="Q21" t="str">
        <f t="shared" si="17"/>
        <v>edge [ source 27 target 5 value 0,0 ]</v>
      </c>
    </row>
    <row r="22" spans="1:19">
      <c r="A22" s="3" t="s">
        <v>14</v>
      </c>
      <c r="B22" s="1">
        <v>1080</v>
      </c>
      <c r="C22" s="1">
        <v>1080</v>
      </c>
      <c r="D22" s="1">
        <v>1080</v>
      </c>
      <c r="E22" s="1">
        <v>1080</v>
      </c>
      <c r="F22" s="1">
        <v>1080</v>
      </c>
      <c r="G22">
        <v>28</v>
      </c>
      <c r="H22" t="str">
        <f t="shared" si="14"/>
        <v>node [ id 28 label "Video Recording Resolution" ]</v>
      </c>
      <c r="I22">
        <f>MIN(B22:F22)</f>
        <v>1080</v>
      </c>
      <c r="J22">
        <f>MAX(B22:F22)</f>
        <v>1080</v>
      </c>
      <c r="K22">
        <v>1</v>
      </c>
      <c r="L22" t="str">
        <f t="shared" si="18"/>
        <v xml:space="preserve">edge [ source 25 target 28 value 1 ] </v>
      </c>
      <c r="M22" t="str">
        <f t="shared" si="19"/>
        <v>edge [ source 28 target 1 value  0.5 ]</v>
      </c>
      <c r="N22" t="str">
        <f t="shared" si="20"/>
        <v>edge [ source 28 target 2 value  0.5 ]</v>
      </c>
      <c r="O22" t="str">
        <f t="shared" si="17"/>
        <v>edge [ source 28 target 3 value  0.5 ]</v>
      </c>
      <c r="P22" t="str">
        <f t="shared" si="17"/>
        <v>edge [ source 28 target 4 value  0.5 ]</v>
      </c>
      <c r="Q22" t="str">
        <f t="shared" si="17"/>
        <v>edge [ source 28 target 5 value  0.5 ]</v>
      </c>
    </row>
    <row r="23" spans="1:19">
      <c r="A23" s="11" t="s">
        <v>15</v>
      </c>
      <c r="B23" s="11"/>
      <c r="C23" s="11"/>
      <c r="D23" s="11"/>
      <c r="E23" s="11"/>
      <c r="F23" s="11"/>
      <c r="G23" s="8">
        <v>29</v>
      </c>
      <c r="H23" s="8" t="str">
        <f t="shared" si="14"/>
        <v>node [ id 29 label "Help &amp; Support" ]</v>
      </c>
      <c r="I23" s="9"/>
      <c r="J23" s="9"/>
      <c r="K23">
        <v>1</v>
      </c>
      <c r="L23" s="9"/>
      <c r="M23" t="str">
        <f t="shared" si="9"/>
        <v/>
      </c>
      <c r="N23" t="str">
        <f t="shared" si="10"/>
        <v/>
      </c>
      <c r="O23" t="str">
        <f t="shared" si="11"/>
        <v/>
      </c>
      <c r="P23" t="str">
        <f t="shared" si="12"/>
        <v/>
      </c>
      <c r="Q23" t="str">
        <f t="shared" si="13"/>
        <v/>
      </c>
      <c r="R23" s="9"/>
      <c r="S23" s="9"/>
    </row>
    <row r="24" spans="1:19">
      <c r="A24" s="1" t="s">
        <v>16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>
        <v>30</v>
      </c>
      <c r="H24" t="str">
        <f t="shared" si="14"/>
        <v>node [ id 30 label "Warranty" ]</v>
      </c>
      <c r="I24">
        <f t="shared" ref="I24:I29" si="21">MIN(B24:F24)</f>
        <v>1</v>
      </c>
      <c r="J24">
        <f t="shared" ref="J24:J29" si="22">MAX(B24:F24)</f>
        <v>1</v>
      </c>
      <c r="K24">
        <v>1</v>
      </c>
      <c r="L24" t="str">
        <f>CONCATENATE("edge [ source 29 target ",G24," value ",K24," ] ")</f>
        <v xml:space="preserve">edge [ source 29 target 30 value 1 ] </v>
      </c>
      <c r="M24" t="str">
        <f t="shared" si="9"/>
        <v>edge [ source 30 target 1 value  1.0 ]</v>
      </c>
      <c r="N24" t="str">
        <f t="shared" si="10"/>
        <v>edge [ source 30 target 2 value  1.0 ]</v>
      </c>
      <c r="O24" t="str">
        <f t="shared" si="11"/>
        <v>edge [ source 30 target 3 value  1.0 ]</v>
      </c>
      <c r="P24" t="str">
        <f t="shared" si="12"/>
        <v>edge [ source 30 target 4 value  1.0 ]</v>
      </c>
      <c r="Q24" t="str">
        <f t="shared" si="13"/>
        <v>edge [ source 30 target 5 value  1.0 ]</v>
      </c>
    </row>
    <row r="25" spans="1:19">
      <c r="A25" s="1" t="s">
        <v>17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>
        <v>31</v>
      </c>
      <c r="H25" t="str">
        <f t="shared" si="14"/>
        <v>node [ id 31 label "Phone" ]</v>
      </c>
      <c r="I25">
        <f t="shared" si="21"/>
        <v>1</v>
      </c>
      <c r="J25">
        <f t="shared" si="22"/>
        <v>1</v>
      </c>
      <c r="K25">
        <v>1</v>
      </c>
      <c r="L25" t="str">
        <f t="shared" ref="L25:L29" si="23">CONCATENATE("edge [ source 29 target ",G25," value ",K25," ] ")</f>
        <v xml:space="preserve">edge [ source 29 target 31 value 1 ] </v>
      </c>
      <c r="M25" t="str">
        <f t="shared" si="9"/>
        <v>edge [ source 31 target 1 value  1.0 ]</v>
      </c>
      <c r="N25" t="str">
        <f t="shared" si="10"/>
        <v>edge [ source 31 target 2 value  1.0 ]</v>
      </c>
      <c r="O25" t="str">
        <f t="shared" si="11"/>
        <v>edge [ source 31 target 3 value  1.0 ]</v>
      </c>
      <c r="P25" t="str">
        <f t="shared" si="12"/>
        <v>edge [ source 31 target 4 value  1.0 ]</v>
      </c>
      <c r="Q25" t="str">
        <f t="shared" si="13"/>
        <v>edge [ source 31 target 5 value  1.0 ]</v>
      </c>
    </row>
    <row r="26" spans="1:19">
      <c r="A26" s="1" t="s">
        <v>18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>
        <v>32</v>
      </c>
      <c r="H26" t="str">
        <f t="shared" si="14"/>
        <v>node [ id 32 label "Live Chat" ]</v>
      </c>
      <c r="I26">
        <f t="shared" si="21"/>
        <v>0</v>
      </c>
      <c r="J26">
        <f t="shared" si="22"/>
        <v>1</v>
      </c>
      <c r="K26">
        <v>1</v>
      </c>
      <c r="L26" t="str">
        <f t="shared" si="23"/>
        <v xml:space="preserve">edge [ source 29 target 32 value 1 ] </v>
      </c>
      <c r="M26" t="str">
        <f t="shared" si="9"/>
        <v>edge [ source 32 target 1 value 1,0 ]</v>
      </c>
      <c r="N26" t="str">
        <f t="shared" si="10"/>
        <v>edge [ source 32 target 2 value 1,0 ]</v>
      </c>
      <c r="O26" t="str">
        <f t="shared" si="11"/>
        <v>edge [ source 32 target 3 value 1,0 ]</v>
      </c>
      <c r="P26" t="str">
        <f t="shared" si="12"/>
        <v/>
      </c>
      <c r="Q26" t="str">
        <f t="shared" si="13"/>
        <v>edge [ source 32 target 5 value 1,0 ]</v>
      </c>
    </row>
    <row r="27" spans="1:19">
      <c r="A27" s="1" t="s">
        <v>19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  <c r="G27">
        <v>33</v>
      </c>
      <c r="H27" t="str">
        <f t="shared" si="14"/>
        <v>node [ id 33 label "Social Media" ]</v>
      </c>
      <c r="I27">
        <f t="shared" si="21"/>
        <v>0</v>
      </c>
      <c r="J27">
        <f t="shared" si="22"/>
        <v>1</v>
      </c>
      <c r="K27">
        <v>1</v>
      </c>
      <c r="L27" t="str">
        <f t="shared" si="23"/>
        <v xml:space="preserve">edge [ source 29 target 33 value 1 ] </v>
      </c>
      <c r="M27" t="str">
        <f t="shared" si="9"/>
        <v/>
      </c>
      <c r="N27" t="str">
        <f t="shared" si="10"/>
        <v>edge [ source 33 target 2 value 1,0 ]</v>
      </c>
      <c r="O27" t="str">
        <f t="shared" si="11"/>
        <v/>
      </c>
      <c r="P27" t="str">
        <f t="shared" si="12"/>
        <v>edge [ source 33 target 4 value 1,0 ]</v>
      </c>
      <c r="Q27" t="str">
        <f t="shared" si="13"/>
        <v>edge [ source 33 target 5 value 1,0 ]</v>
      </c>
    </row>
    <row r="28" spans="1:19">
      <c r="A28" s="1" t="s">
        <v>20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>
        <v>34</v>
      </c>
      <c r="H28" t="str">
        <f t="shared" si="14"/>
        <v>node [ id 34 label "Online Support" ]</v>
      </c>
      <c r="I28">
        <f t="shared" si="21"/>
        <v>1</v>
      </c>
      <c r="J28">
        <f t="shared" si="22"/>
        <v>1</v>
      </c>
      <c r="K28">
        <v>1</v>
      </c>
      <c r="L28" t="str">
        <f t="shared" si="23"/>
        <v xml:space="preserve">edge [ source 29 target 34 value 1 ] </v>
      </c>
      <c r="M28" t="str">
        <f t="shared" si="9"/>
        <v>edge [ source 34 target 1 value  1.0 ]</v>
      </c>
      <c r="N28" t="str">
        <f t="shared" si="10"/>
        <v>edge [ source 34 target 2 value  1.0 ]</v>
      </c>
      <c r="O28" t="str">
        <f t="shared" si="11"/>
        <v>edge [ source 34 target 3 value  1.0 ]</v>
      </c>
      <c r="P28" t="str">
        <f t="shared" si="12"/>
        <v>edge [ source 34 target 4 value  1.0 ]</v>
      </c>
      <c r="Q28" t="str">
        <f t="shared" si="13"/>
        <v>edge [ source 34 target 5 value  1.0 ]</v>
      </c>
    </row>
    <row r="29" spans="1:19">
      <c r="A29" s="1" t="s">
        <v>21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>
        <v>35</v>
      </c>
      <c r="H29" t="str">
        <f t="shared" si="14"/>
        <v>node [ id 35 label "In-Store Support" ]</v>
      </c>
      <c r="I29">
        <f t="shared" si="21"/>
        <v>0</v>
      </c>
      <c r="J29">
        <f t="shared" si="22"/>
        <v>1</v>
      </c>
      <c r="K29">
        <v>1</v>
      </c>
      <c r="L29" t="str">
        <f t="shared" si="23"/>
        <v xml:space="preserve">edge [ source 29 target 35 value 1 ] </v>
      </c>
      <c r="M29" t="str">
        <f t="shared" si="9"/>
        <v>edge [ source 35 target 1 value 1,0 ]</v>
      </c>
      <c r="N29" t="str">
        <f t="shared" si="10"/>
        <v>edge [ source 35 target 2 value 1,0 ]</v>
      </c>
      <c r="O29" t="str">
        <f t="shared" si="11"/>
        <v>edge [ source 35 target 3 value 1,0 ]</v>
      </c>
      <c r="P29" t="str">
        <f t="shared" si="12"/>
        <v/>
      </c>
      <c r="Q29" t="str">
        <f t="shared" si="13"/>
        <v/>
      </c>
    </row>
    <row r="30" spans="1:19">
      <c r="M30" t="str">
        <f t="shared" si="9"/>
        <v/>
      </c>
      <c r="N30" t="str">
        <f t="shared" si="10"/>
        <v/>
      </c>
      <c r="O30" t="str">
        <f t="shared" si="11"/>
        <v/>
      </c>
      <c r="P30" t="str">
        <f t="shared" si="12"/>
        <v/>
      </c>
      <c r="Q30" t="str">
        <f t="shared" si="13"/>
        <v/>
      </c>
    </row>
    <row r="31" spans="1:19">
      <c r="B31" s="1">
        <v>1</v>
      </c>
      <c r="C31" s="1">
        <v>2</v>
      </c>
      <c r="D31" s="1">
        <v>3</v>
      </c>
      <c r="E31" s="1">
        <v>4</v>
      </c>
      <c r="F31" s="1">
        <v>5</v>
      </c>
    </row>
    <row r="33" spans="1:9" ht="18.75">
      <c r="A33" s="2" t="s">
        <v>35</v>
      </c>
      <c r="B33" t="str">
        <f>CONCATENATE("node [ id ",B31," label """,B1,""" ]")</f>
        <v>node [ id 1 label "Apple iPad Air" ]</v>
      </c>
      <c r="C33" t="str">
        <f>CONCATENATE("node [ id ",C31," label """,C1,""" ]")</f>
        <v>node [ id 2 label "Microsoft Surface" ]</v>
      </c>
      <c r="D33" t="str">
        <f>CONCATENATE("node [ id ",D31," label """,D1,""" ]")</f>
        <v>node [ id 3 label "Apple iPad Mini" ]</v>
      </c>
      <c r="E33" t="str">
        <f>CONCATENATE("node [ id ",E31," label """,E1,""" ]")</f>
        <v>node [ id 4 label "Lenovo Yoga Tablet" ]</v>
      </c>
      <c r="F33" t="str">
        <f>CONCATENATE("node [ id ",F31," label """,F1,""" ]")</f>
        <v>node [ id 5 label "Lenovo Miix 2" ]</v>
      </c>
    </row>
    <row r="35" spans="1:9">
      <c r="I35">
        <f>5/6</f>
        <v>0.83333333333333337</v>
      </c>
    </row>
    <row r="36" spans="1:9">
      <c r="B36">
        <f>1/B$14</f>
        <v>0.96</v>
      </c>
      <c r="C36">
        <f t="shared" ref="C36:F36" si="24">1/C$14</f>
        <v>1.7599999999999998</v>
      </c>
      <c r="D36">
        <f t="shared" si="24"/>
        <v>0.73000000000000009</v>
      </c>
      <c r="E36">
        <f t="shared" si="24"/>
        <v>2.1</v>
      </c>
      <c r="F36">
        <f t="shared" si="24"/>
        <v>1.27</v>
      </c>
    </row>
    <row r="37" spans="1:9">
      <c r="B37">
        <f>1/B$15</f>
        <v>14.889599999999998</v>
      </c>
      <c r="C37">
        <f t="shared" ref="C37:F37" si="25">1/C$15</f>
        <v>32.706000000000003</v>
      </c>
      <c r="D37">
        <f t="shared" si="25"/>
        <v>12.142299999999999</v>
      </c>
      <c r="E37">
        <f t="shared" si="25"/>
        <v>11.028</v>
      </c>
      <c r="F37">
        <f t="shared" si="25"/>
        <v>28.016000000000009</v>
      </c>
    </row>
  </sheetData>
  <mergeCells count="5">
    <mergeCell ref="A2:F2"/>
    <mergeCell ref="A8:F8"/>
    <mergeCell ref="A16:F16"/>
    <mergeCell ref="A19:F19"/>
    <mergeCell ref="A23:F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C1" sqref="C1"/>
    </sheetView>
  </sheetViews>
  <sheetFormatPr defaultRowHeight="15"/>
  <sheetData>
    <row r="1" spans="1:1">
      <c r="A1" t="s">
        <v>42</v>
      </c>
    </row>
    <row r="3" spans="1:1">
      <c r="A3">
        <v>0.6</v>
      </c>
    </row>
    <row r="4" spans="1:1">
      <c r="A4">
        <v>1</v>
      </c>
    </row>
    <row r="5" spans="1:1">
      <c r="A5">
        <v>1</v>
      </c>
    </row>
    <row r="6" spans="1:1">
      <c r="A6">
        <v>0.9</v>
      </c>
    </row>
    <row r="7" spans="1:1">
      <c r="A7">
        <v>1</v>
      </c>
    </row>
    <row r="8" spans="1:1">
      <c r="A8" s="9"/>
    </row>
    <row r="9" spans="1:1">
      <c r="A9">
        <v>1</v>
      </c>
    </row>
    <row r="11" spans="1:1">
      <c r="A11">
        <v>0.6</v>
      </c>
    </row>
    <row r="12" spans="1:1">
      <c r="A12">
        <v>0.8</v>
      </c>
    </row>
    <row r="13" spans="1:1">
      <c r="A13">
        <v>0.4</v>
      </c>
    </row>
    <row r="14" spans="1:1">
      <c r="A14">
        <v>0.9</v>
      </c>
    </row>
    <row r="15" spans="1:1">
      <c r="A15">
        <v>0.8</v>
      </c>
    </row>
    <row r="16" spans="1:1">
      <c r="A16" s="9"/>
    </row>
    <row r="17" spans="1:1">
      <c r="A17">
        <v>0.7</v>
      </c>
    </row>
    <row r="18" spans="1:1">
      <c r="A18">
        <v>1</v>
      </c>
    </row>
    <row r="19" spans="1:1">
      <c r="A19" s="9"/>
    </row>
    <row r="20" spans="1:1">
      <c r="A20">
        <v>0.8</v>
      </c>
    </row>
    <row r="21" spans="1:1">
      <c r="A21">
        <v>1</v>
      </c>
    </row>
    <row r="22" spans="1:1">
      <c r="A22">
        <v>0.8</v>
      </c>
    </row>
    <row r="23" spans="1:1">
      <c r="A23" s="9"/>
    </row>
    <row r="24" spans="1:1">
      <c r="A24">
        <v>1</v>
      </c>
    </row>
    <row r="25" spans="1:1">
      <c r="A25">
        <v>0.8</v>
      </c>
    </row>
    <row r="26" spans="1:1">
      <c r="A26">
        <v>0.8</v>
      </c>
    </row>
    <row r="27" spans="1:1">
      <c r="A27">
        <v>0.6</v>
      </c>
    </row>
    <row r="28" spans="1:1">
      <c r="A28">
        <v>0.8</v>
      </c>
    </row>
    <row r="29" spans="1:1">
      <c r="A29">
        <v>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igor.custodio</dc:creator>
  <cp:lastModifiedBy>Igor</cp:lastModifiedBy>
  <dcterms:created xsi:type="dcterms:W3CDTF">2015-09-29T15:31:02Z</dcterms:created>
  <dcterms:modified xsi:type="dcterms:W3CDTF">2015-09-30T11:47:50Z</dcterms:modified>
</cp:coreProperties>
</file>