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olalekan/Documents/interdisciplinary/interdisciplinary/finacial documents/"/>
    </mc:Choice>
  </mc:AlternateContent>
  <xr:revisionPtr revIDLastSave="0" documentId="13_ncr:1_{E5DC4156-34B2-A244-84CF-D1151453F979}" xr6:coauthVersionLast="43" xr6:coauthVersionMax="43" xr10:uidLastSave="{00000000-0000-0000-0000-000000000000}"/>
  <bookViews>
    <workbookView xWindow="0" yWindow="460" windowWidth="28800" windowHeight="16400" activeTab="1" xr2:uid="{00000000-000D-0000-FFFF-FFFF00000000}"/>
  </bookViews>
  <sheets>
    <sheet name="Twelve-month cash flow 19" sheetId="2" r:id="rId1"/>
    <sheet name="Twelve-month cash flow 20" sheetId="1" r:id="rId2"/>
  </sheets>
  <definedNames>
    <definedName name="_xlnm.Print_Titles" localSheetId="0">'Twelve-month cash flow 19'!$4:$4</definedName>
    <definedName name="_xlnm.Print_Titles" localSheetId="1">'Twelve-month cash flow 20'!$4:$4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1" l="1"/>
  <c r="P18" i="1"/>
  <c r="D4" i="2" l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8" i="2"/>
  <c r="D9" i="2"/>
  <c r="D12" i="2" s="1"/>
  <c r="E9" i="2"/>
  <c r="F9" i="2" s="1"/>
  <c r="P10" i="2"/>
  <c r="C12" i="2"/>
  <c r="C13" i="2" s="1"/>
  <c r="D19" i="2"/>
  <c r="D33" i="2" s="1"/>
  <c r="D37" i="2" s="1"/>
  <c r="E19" i="2"/>
  <c r="E33" i="2" s="1"/>
  <c r="E37" i="2" s="1"/>
  <c r="F19" i="2"/>
  <c r="F33" i="2" s="1"/>
  <c r="F37" i="2" s="1"/>
  <c r="G19" i="2"/>
  <c r="G33" i="2" s="1"/>
  <c r="G37" i="2" s="1"/>
  <c r="H19" i="2"/>
  <c r="I19" i="2"/>
  <c r="J19" i="2"/>
  <c r="K19" i="2"/>
  <c r="L19" i="2"/>
  <c r="L33" i="2" s="1"/>
  <c r="L37" i="2" s="1"/>
  <c r="M19" i="2"/>
  <c r="M33" i="2" s="1"/>
  <c r="M37" i="2" s="1"/>
  <c r="N19" i="2"/>
  <c r="O19" i="2"/>
  <c r="H20" i="2"/>
  <c r="I20" i="2"/>
  <c r="J20" i="2"/>
  <c r="K20" i="2"/>
  <c r="L20" i="2"/>
  <c r="M20" i="2"/>
  <c r="N20" i="2"/>
  <c r="O20" i="2"/>
  <c r="P24" i="2"/>
  <c r="P26" i="2"/>
  <c r="P28" i="2"/>
  <c r="P29" i="2"/>
  <c r="P30" i="2"/>
  <c r="P31" i="2"/>
  <c r="C33" i="2"/>
  <c r="C37" i="2" s="1"/>
  <c r="H33" i="2"/>
  <c r="I33" i="2"/>
  <c r="I37" i="2" s="1"/>
  <c r="H37" i="2"/>
  <c r="N33" i="2" l="1"/>
  <c r="N37" i="2" s="1"/>
  <c r="J33" i="2"/>
  <c r="J37" i="2" s="1"/>
  <c r="O33" i="2"/>
  <c r="O37" i="2" s="1"/>
  <c r="C38" i="2"/>
  <c r="D5" i="2" s="1"/>
  <c r="K33" i="2"/>
  <c r="K37" i="2" s="1"/>
  <c r="P20" i="2"/>
  <c r="P19" i="2"/>
  <c r="D13" i="2"/>
  <c r="D38" i="2" s="1"/>
  <c r="E5" i="2" s="1"/>
  <c r="G9" i="2"/>
  <c r="F12" i="2"/>
  <c r="E12" i="2"/>
  <c r="E13" i="2" s="1"/>
  <c r="E38" i="2" s="1"/>
  <c r="F5" i="2" s="1"/>
  <c r="F13" i="2" s="1"/>
  <c r="F38" i="2" s="1"/>
  <c r="G5" i="2" s="1"/>
  <c r="P33" i="2" l="1"/>
  <c r="P37" i="2" s="1"/>
  <c r="G12" i="2"/>
  <c r="H9" i="2"/>
  <c r="E19" i="1"/>
  <c r="F19" i="1"/>
  <c r="G19" i="1"/>
  <c r="H19" i="1"/>
  <c r="I19" i="1"/>
  <c r="J19" i="1"/>
  <c r="K19" i="1"/>
  <c r="L19" i="1"/>
  <c r="M19" i="1"/>
  <c r="N19" i="1"/>
  <c r="O19" i="1"/>
  <c r="D19" i="1"/>
  <c r="P19" i="1" s="1"/>
  <c r="P37" i="1"/>
  <c r="P31" i="1"/>
  <c r="P28" i="1"/>
  <c r="P27" i="1"/>
  <c r="P25" i="1"/>
  <c r="P23" i="1"/>
  <c r="D30" i="1"/>
  <c r="E8" i="1"/>
  <c r="F8" i="1" s="1"/>
  <c r="F30" i="1" s="1"/>
  <c r="G13" i="2" l="1"/>
  <c r="G38" i="2" s="1"/>
  <c r="H5" i="2" s="1"/>
  <c r="H12" i="2"/>
  <c r="I9" i="2"/>
  <c r="E30" i="1"/>
  <c r="G8" i="1"/>
  <c r="H8" i="1" s="1"/>
  <c r="I8" i="1" s="1"/>
  <c r="J8" i="1" s="1"/>
  <c r="K8" i="1" s="1"/>
  <c r="L8" i="1" s="1"/>
  <c r="M8" i="1" s="1"/>
  <c r="N8" i="1" s="1"/>
  <c r="O8" i="1" s="1"/>
  <c r="O30" i="1" s="1"/>
  <c r="P8" i="1"/>
  <c r="M30" i="1"/>
  <c r="H30" i="1"/>
  <c r="H36" i="1" s="1"/>
  <c r="K30" i="1"/>
  <c r="N30" i="1"/>
  <c r="H13" i="2" l="1"/>
  <c r="H38" i="2" s="1"/>
  <c r="I5" i="2" s="1"/>
  <c r="J9" i="2"/>
  <c r="I12" i="2"/>
  <c r="J30" i="1"/>
  <c r="L30" i="1"/>
  <c r="G30" i="1"/>
  <c r="I30" i="1"/>
  <c r="P30" i="1"/>
  <c r="I13" i="2" l="1"/>
  <c r="I38" i="2" s="1"/>
  <c r="J5" i="2" s="1"/>
  <c r="K9" i="2"/>
  <c r="J12" i="2"/>
  <c r="C11" i="1"/>
  <c r="C12" i="1" s="1"/>
  <c r="C36" i="1"/>
  <c r="C42" i="1" s="1"/>
  <c r="D11" i="1"/>
  <c r="D36" i="1"/>
  <c r="D42" i="1" s="1"/>
  <c r="E11" i="1"/>
  <c r="E36" i="1"/>
  <c r="E42" i="1" s="1"/>
  <c r="F11" i="1"/>
  <c r="F36" i="1"/>
  <c r="F42" i="1" s="1"/>
  <c r="G11" i="1"/>
  <c r="G36" i="1"/>
  <c r="G42" i="1" s="1"/>
  <c r="H11" i="1"/>
  <c r="H42" i="1"/>
  <c r="I11" i="1"/>
  <c r="I36" i="1"/>
  <c r="I42" i="1" s="1"/>
  <c r="J11" i="1"/>
  <c r="J36" i="1"/>
  <c r="J42" i="1" s="1"/>
  <c r="K11" i="1"/>
  <c r="K36" i="1"/>
  <c r="K42" i="1" s="1"/>
  <c r="L11" i="1"/>
  <c r="L36" i="1"/>
  <c r="L42" i="1" s="1"/>
  <c r="M11" i="1"/>
  <c r="M36" i="1"/>
  <c r="M42" i="1" s="1"/>
  <c r="N11" i="1"/>
  <c r="N36" i="1"/>
  <c r="N42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O11" i="1"/>
  <c r="P11" i="1"/>
  <c r="P36" i="1"/>
  <c r="P42" i="1" s="1"/>
  <c r="O36" i="1"/>
  <c r="O42" i="1" s="1"/>
  <c r="J13" i="2" l="1"/>
  <c r="J38" i="2" s="1"/>
  <c r="K5" i="2" s="1"/>
  <c r="K12" i="2"/>
  <c r="L9" i="2"/>
  <c r="C43" i="1"/>
  <c r="D12" i="1"/>
  <c r="D43" i="1" s="1"/>
  <c r="K13" i="2" l="1"/>
  <c r="K38" i="2" s="1"/>
  <c r="L5" i="2" s="1"/>
  <c r="L12" i="2"/>
  <c r="M9" i="2"/>
  <c r="E5" i="1"/>
  <c r="E12" i="1" s="1"/>
  <c r="E43" i="1" s="1"/>
  <c r="L13" i="2" l="1"/>
  <c r="L38" i="2" s="1"/>
  <c r="M5" i="2" s="1"/>
  <c r="N9" i="2"/>
  <c r="M12" i="2"/>
  <c r="F5" i="1"/>
  <c r="F12" i="1" s="1"/>
  <c r="F43" i="1" s="1"/>
  <c r="M13" i="2" l="1"/>
  <c r="M38" i="2" s="1"/>
  <c r="N5" i="2" s="1"/>
  <c r="O9" i="2"/>
  <c r="O12" i="2" s="1"/>
  <c r="N12" i="2"/>
  <c r="G5" i="1"/>
  <c r="G12" i="1" s="1"/>
  <c r="G43" i="1" s="1"/>
  <c r="P9" i="2" l="1"/>
  <c r="N13" i="2"/>
  <c r="N38" i="2" s="1"/>
  <c r="O5" i="2" s="1"/>
  <c r="P5" i="2" s="1"/>
  <c r="P12" i="2"/>
  <c r="H5" i="1"/>
  <c r="H12" i="1" s="1"/>
  <c r="H43" i="1" s="1"/>
  <c r="O13" i="2" l="1"/>
  <c r="O38" i="2" s="1"/>
  <c r="P13" i="2"/>
  <c r="P38" i="2" s="1"/>
  <c r="I5" i="1"/>
  <c r="I12" i="1" s="1"/>
  <c r="I43" i="1" s="1"/>
  <c r="J5" i="1" l="1"/>
  <c r="J12" i="1" s="1"/>
  <c r="J43" i="1" s="1"/>
  <c r="K5" i="1" l="1"/>
  <c r="K12" i="1" s="1"/>
  <c r="K43" i="1" s="1"/>
  <c r="L5" i="1" l="1"/>
  <c r="L12" i="1" s="1"/>
  <c r="L43" i="1" s="1"/>
  <c r="M5" i="1" l="1"/>
  <c r="M12" i="1" s="1"/>
  <c r="M43" i="1" s="1"/>
  <c r="N5" i="1" l="1"/>
  <c r="N12" i="1" s="1"/>
  <c r="N43" i="1" s="1"/>
  <c r="O5" i="1" s="1"/>
  <c r="O12" i="1" s="1"/>
  <c r="P5" i="1" l="1"/>
  <c r="O43" i="1"/>
  <c r="P12" i="1" l="1"/>
  <c r="P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Tijesu Olalekan</author>
  </authors>
  <commentList>
    <comment ref="D19" authorId="0" shapeId="0" xr:uid="{32DD5C1A-B136-A14E-BA73-A47910DFF40E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 employees 
</t>
        </r>
      </text>
    </comment>
    <comment ref="H19" authorId="0" shapeId="0" xr:uid="{33DFD1F1-7E17-D24B-BF20-9258A974B511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 more staff employeed = 4 people employeed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Tijesu Olalekan</author>
  </authors>
  <commentList>
    <comment ref="D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12k people playing 
</t>
        </r>
      </text>
    </comment>
    <comment ref="E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13k
</t>
        </r>
      </text>
    </comment>
    <comment ref="F8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 1500 PEOPLE 
</t>
        </r>
      </text>
    </comment>
    <comment ref="O8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by end of yr2 28K people playing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tax only on employees</t>
        </r>
      </text>
    </comment>
    <comment ref="B37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loan from last year 
</t>
        </r>
        <r>
          <rPr>
            <sz val="10"/>
            <color rgb="FF000000"/>
            <rFont val="Tahoma"/>
            <family val="2"/>
          </rPr>
          <t xml:space="preserve">also paid with 10% interest
</t>
        </r>
      </text>
    </comment>
  </commentList>
</comments>
</file>

<file path=xl/sharedStrings.xml><?xml version="1.0" encoding="utf-8"?>
<sst xmlns="http://schemas.openxmlformats.org/spreadsheetml/2006/main" count="95" uniqueCount="54">
  <si>
    <t>Total Item EST</t>
  </si>
  <si>
    <t>CASH RECEIPTS</t>
  </si>
  <si>
    <t>Cash Sales</t>
  </si>
  <si>
    <t>Collections fm CR accounts</t>
  </si>
  <si>
    <t>Loan/ other cash inj.</t>
  </si>
  <si>
    <t>TOTAL CASH RECEIPTS</t>
  </si>
  <si>
    <t>CASH PAID OUT</t>
  </si>
  <si>
    <t>Purchases (merchandise)</t>
  </si>
  <si>
    <t>Purchases (specify)</t>
  </si>
  <si>
    <t>Outside services</t>
  </si>
  <si>
    <t>Supplies (office &amp; oper.)</t>
  </si>
  <si>
    <t>Repairs &amp; maintenance</t>
  </si>
  <si>
    <t>Advertising</t>
  </si>
  <si>
    <t>Car, delivery &amp; travel</t>
  </si>
  <si>
    <t>Accounting &amp; legal</t>
  </si>
  <si>
    <t>Rent</t>
  </si>
  <si>
    <t>Telephone</t>
  </si>
  <si>
    <t>Utilities</t>
  </si>
  <si>
    <t>Insurance</t>
  </si>
  <si>
    <t>Other (specify)</t>
  </si>
  <si>
    <t>Miscellaneous</t>
  </si>
  <si>
    <t>SUBTOTAL</t>
  </si>
  <si>
    <t>Loan principal payment</t>
  </si>
  <si>
    <t>Capital purchase (specify)</t>
  </si>
  <si>
    <t>Other startup costs</t>
  </si>
  <si>
    <t>Reserve and/or Escrow</t>
  </si>
  <si>
    <t>TOTAL CASH PAID OUT</t>
  </si>
  <si>
    <t>Accounts Receivable</t>
  </si>
  <si>
    <t>Bad Debt (end of month)</t>
  </si>
  <si>
    <t>Accounts Payable (eom)</t>
  </si>
  <si>
    <t>Pre-Startup EST</t>
  </si>
  <si>
    <t>Fiscal Year Begins:</t>
  </si>
  <si>
    <t>ESSENTIAL OPERATING DATA (non cash flow information)</t>
  </si>
  <si>
    <t>Depreciation</t>
  </si>
  <si>
    <t>Gross wages (exact withdrawal)</t>
  </si>
  <si>
    <t>Payroll expenses (taxes, etc.)</t>
  </si>
  <si>
    <t>Owners' Withdrawal</t>
  </si>
  <si>
    <r>
      <t>Total Cash Available</t>
    </r>
    <r>
      <rPr>
        <sz val="8"/>
        <rFont val="Arial"/>
        <family val="2"/>
      </rPr>
      <t xml:space="preserve"> (before cash out)</t>
    </r>
  </si>
  <si>
    <t>Twelve-month cash flow</t>
  </si>
  <si>
    <r>
      <t>Cash &amp; Bank on Hand</t>
    </r>
    <r>
      <rPr>
        <sz val="8"/>
        <rFont val="Arial"/>
        <family val="2"/>
      </rPr>
      <t xml:space="preserve"> (beginning of month)</t>
    </r>
  </si>
  <si>
    <r>
      <t xml:space="preserve">Cash &amp; Bank Position                 </t>
    </r>
    <r>
      <rPr>
        <sz val="8"/>
        <rFont val="Arial"/>
        <family val="2"/>
      </rPr>
      <t>(end of month)</t>
    </r>
  </si>
  <si>
    <t>Sales Volume (euros)</t>
  </si>
  <si>
    <t>Stock on hand (eom)</t>
  </si>
  <si>
    <t>Taxes</t>
  </si>
  <si>
    <t>Interest on loan (10%)</t>
  </si>
  <si>
    <t>other</t>
  </si>
  <si>
    <t>owners withdraws</t>
  </si>
  <si>
    <t>Owners salary</t>
  </si>
  <si>
    <t xml:space="preserve"> </t>
  </si>
  <si>
    <t xml:space="preserve">Sales </t>
  </si>
  <si>
    <t>Owners Capital</t>
  </si>
  <si>
    <t>Brain Traing Game LTD</t>
  </si>
  <si>
    <t>Salaries</t>
  </si>
  <si>
    <t>Brain Training Game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</si>
</sst>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€&quot;* #,##0.00_);_(&quot;€&quot;* \(#,##0.00\);_(&quot;€&quot;* &quot;-&quot;??_);_(@_)"/>
    <numFmt numFmtId="164" formatCode="mmmm"/>
    <numFmt numFmtId="165" formatCode="&quot;€&quot;#,##0.00"/>
    <numFmt numFmtId="166" formatCode="&quot;€&quot;#,##0"/>
  </numFmts>
  <fonts count="10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tted">
        <color indexed="64"/>
      </bottom>
      <diagonal/>
    </border>
    <border>
      <left style="thin">
        <color indexed="22"/>
      </left>
      <right style="thin">
        <color theme="2" tint="-9.9978637043366805E-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right"/>
    </xf>
    <xf numFmtId="17" fontId="7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3" fontId="2" fillId="5" borderId="1" xfId="0" applyNumberFormat="1" applyFont="1" applyFill="1" applyBorder="1" applyAlignment="1">
      <alignment vertical="center"/>
    </xf>
    <xf numFmtId="0" fontId="7" fillId="6" borderId="5" xfId="0" applyFont="1" applyFill="1" applyBorder="1" applyAlignment="1">
      <alignment vertical="center" wrapText="1"/>
    </xf>
    <xf numFmtId="3" fontId="2" fillId="6" borderId="3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0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3" fontId="2" fillId="7" borderId="1" xfId="0" applyNumberFormat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166" fontId="2" fillId="5" borderId="1" xfId="0" applyNumberFormat="1" applyFont="1" applyFill="1" applyBorder="1" applyAlignment="1">
      <alignment vertical="center"/>
    </xf>
    <xf numFmtId="4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8" borderId="1" xfId="0" applyFont="1" applyFill="1" applyBorder="1" applyAlignment="1">
      <alignment vertical="center" wrapText="1"/>
    </xf>
    <xf numFmtId="44" fontId="2" fillId="2" borderId="1" xfId="0" applyNumberFormat="1" applyFont="1" applyFill="1" applyBorder="1" applyAlignment="1">
      <alignment vertical="center"/>
    </xf>
    <xf numFmtId="44" fontId="2" fillId="2" borderId="5" xfId="0" applyNumberFormat="1" applyFont="1" applyFill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BFAF5"/>
      <rgbColor rgb="00F6F3E2"/>
      <rgbColor rgb="00FFFF99"/>
      <rgbColor rgb="00BCCCE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FB50-F34F-6947-B46D-BF03B23CE530}">
  <sheetPr>
    <tabColor indexed="44"/>
    <pageSetUpPr fitToPage="1"/>
  </sheetPr>
  <dimension ref="B1:DI51"/>
  <sheetViews>
    <sheetView showGridLines="0" zoomScale="125" zoomScaleNormal="150" workbookViewId="0">
      <pane ySplit="4" topLeftCell="A36" activePane="bottomLeft" state="frozen"/>
      <selection pane="bottomLeft" activeCell="J26" sqref="J26"/>
    </sheetView>
  </sheetViews>
  <sheetFormatPr baseColWidth="10" defaultColWidth="9.25" defaultRowHeight="11" x14ac:dyDescent="0.15"/>
  <cols>
    <col min="1" max="1" width="1.75" style="2" customWidth="1"/>
    <col min="2" max="2" width="28.25" style="1" customWidth="1"/>
    <col min="3" max="3" width="16.5" style="2" customWidth="1"/>
    <col min="4" max="4" width="13.5" style="2" customWidth="1"/>
    <col min="5" max="5" width="16.5" style="2" customWidth="1"/>
    <col min="6" max="6" width="13.75" style="2" customWidth="1"/>
    <col min="7" max="7" width="13.25" style="2" customWidth="1"/>
    <col min="8" max="9" width="13" style="2" customWidth="1"/>
    <col min="10" max="10" width="13.75" style="2" customWidth="1"/>
    <col min="11" max="11" width="13" style="2" customWidth="1"/>
    <col min="12" max="12" width="15.25" style="2" customWidth="1"/>
    <col min="13" max="13" width="15" style="2" customWidth="1"/>
    <col min="14" max="14" width="14.5" style="2" customWidth="1"/>
    <col min="15" max="15" width="13.25" style="2" customWidth="1"/>
    <col min="16" max="16" width="14.25" style="2" customWidth="1"/>
    <col min="17" max="16384" width="9.25" style="2"/>
  </cols>
  <sheetData>
    <row r="1" spans="2:113" ht="11.25" customHeight="1" x14ac:dyDescent="0.15"/>
    <row r="2" spans="2:113" s="4" customFormat="1" ht="27.75" customHeight="1" x14ac:dyDescent="0.25">
      <c r="B2" s="3" t="s">
        <v>38</v>
      </c>
      <c r="H2" s="22" t="s">
        <v>51</v>
      </c>
      <c r="I2" s="22"/>
      <c r="J2" s="22"/>
      <c r="K2" s="23"/>
      <c r="L2" s="23"/>
      <c r="M2" s="23"/>
      <c r="N2" s="22"/>
      <c r="O2" s="24" t="s">
        <v>31</v>
      </c>
      <c r="P2" s="25">
        <v>43466</v>
      </c>
    </row>
    <row r="3" spans="2:113" ht="3.75" customHeight="1" x14ac:dyDescent="0.15">
      <c r="B3" s="5"/>
      <c r="H3" s="6"/>
      <c r="J3" s="7"/>
      <c r="K3" s="7"/>
      <c r="L3" s="7"/>
    </row>
    <row r="4" spans="2:113" s="7" customFormat="1" ht="24.75" customHeight="1" x14ac:dyDescent="0.15">
      <c r="B4" s="8"/>
      <c r="C4" s="26" t="s">
        <v>30</v>
      </c>
      <c r="D4" s="27">
        <f>P2</f>
        <v>43466</v>
      </c>
      <c r="E4" s="27">
        <f t="shared" ref="E4:O4" si="0">DATE(YEAR(D4),MONTH(D4)+1,1)</f>
        <v>43497</v>
      </c>
      <c r="F4" s="27">
        <f t="shared" si="0"/>
        <v>43525</v>
      </c>
      <c r="G4" s="27">
        <f t="shared" si="0"/>
        <v>43556</v>
      </c>
      <c r="H4" s="27">
        <f t="shared" si="0"/>
        <v>43586</v>
      </c>
      <c r="I4" s="27">
        <f t="shared" si="0"/>
        <v>43617</v>
      </c>
      <c r="J4" s="27">
        <f t="shared" si="0"/>
        <v>43647</v>
      </c>
      <c r="K4" s="27">
        <f t="shared" si="0"/>
        <v>43678</v>
      </c>
      <c r="L4" s="27">
        <f t="shared" si="0"/>
        <v>43709</v>
      </c>
      <c r="M4" s="27">
        <f t="shared" si="0"/>
        <v>43739</v>
      </c>
      <c r="N4" s="27">
        <f t="shared" si="0"/>
        <v>43770</v>
      </c>
      <c r="O4" s="27">
        <f t="shared" si="0"/>
        <v>43800</v>
      </c>
      <c r="P4" s="28" t="s">
        <v>0</v>
      </c>
    </row>
    <row r="5" spans="2:113" ht="28" customHeight="1" x14ac:dyDescent="0.15">
      <c r="B5" s="9" t="s">
        <v>39</v>
      </c>
      <c r="C5" s="45">
        <v>13000</v>
      </c>
      <c r="D5" s="45">
        <f t="shared" ref="D5:O5" si="1">C38</f>
        <v>23000</v>
      </c>
      <c r="E5" s="45">
        <f t="shared" si="1"/>
        <v>18937.75</v>
      </c>
      <c r="F5" s="45">
        <f t="shared" si="1"/>
        <v>17174.5</v>
      </c>
      <c r="G5" s="45">
        <f t="shared" si="1"/>
        <v>15943.25</v>
      </c>
      <c r="H5" s="45">
        <f t="shared" si="1"/>
        <v>14744</v>
      </c>
      <c r="I5" s="45">
        <f t="shared" si="1"/>
        <v>11426.75</v>
      </c>
      <c r="J5" s="45">
        <f t="shared" si="1"/>
        <v>6142.5</v>
      </c>
      <c r="K5" s="45">
        <f t="shared" si="1"/>
        <v>3390.25</v>
      </c>
      <c r="L5" s="45">
        <f t="shared" si="1"/>
        <v>2170</v>
      </c>
      <c r="M5" s="45">
        <f t="shared" si="1"/>
        <v>1482.75</v>
      </c>
      <c r="N5" s="45">
        <f t="shared" si="1"/>
        <v>3327.5</v>
      </c>
      <c r="O5" s="46">
        <f t="shared" si="1"/>
        <v>6704.25</v>
      </c>
      <c r="P5" s="45">
        <f>O5</f>
        <v>6704.25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</row>
    <row r="6" spans="2:113" ht="15" customHeight="1" x14ac:dyDescent="0.1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13" ht="18" customHeight="1" x14ac:dyDescent="0.15">
      <c r="B7" s="31" t="s">
        <v>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</row>
    <row r="8" spans="2:113" ht="18" customHeight="1" x14ac:dyDescent="0.15">
      <c r="B8" s="29" t="s">
        <v>50</v>
      </c>
      <c r="C8" s="35"/>
      <c r="D8" s="35">
        <v>5000</v>
      </c>
      <c r="E8" s="35">
        <v>5000</v>
      </c>
      <c r="F8" s="35">
        <v>5000</v>
      </c>
      <c r="G8" s="35">
        <v>5000</v>
      </c>
      <c r="H8" s="35">
        <v>5000</v>
      </c>
      <c r="I8" s="35">
        <v>5000</v>
      </c>
      <c r="J8" s="35">
        <v>5000</v>
      </c>
      <c r="K8" s="35">
        <v>5000</v>
      </c>
      <c r="L8" s="35">
        <v>5000</v>
      </c>
      <c r="M8" s="35">
        <v>5000</v>
      </c>
      <c r="N8" s="35">
        <v>5000</v>
      </c>
      <c r="O8" s="35">
        <v>5000</v>
      </c>
      <c r="P8" s="35">
        <f>SUM(D8:O8)</f>
        <v>60000</v>
      </c>
    </row>
    <row r="9" spans="2:113" ht="18" customHeight="1" x14ac:dyDescent="0.15">
      <c r="B9" s="13" t="s">
        <v>49</v>
      </c>
      <c r="C9" s="36"/>
      <c r="D9" s="36">
        <f>1.99*500</f>
        <v>995</v>
      </c>
      <c r="E9" s="36">
        <f>1990*2</f>
        <v>3980</v>
      </c>
      <c r="F9" s="36">
        <f>1990+E9</f>
        <v>5970</v>
      </c>
      <c r="G9" s="36">
        <f>1990+F9</f>
        <v>7960</v>
      </c>
      <c r="H9" s="36">
        <f t="shared" ref="H9:O9" si="2">G9+1990</f>
        <v>9950</v>
      </c>
      <c r="I9" s="36">
        <f t="shared" si="2"/>
        <v>11940</v>
      </c>
      <c r="J9" s="36">
        <f t="shared" si="2"/>
        <v>13930</v>
      </c>
      <c r="K9" s="36">
        <f t="shared" si="2"/>
        <v>15920</v>
      </c>
      <c r="L9" s="36">
        <f t="shared" si="2"/>
        <v>17910</v>
      </c>
      <c r="M9" s="36">
        <f t="shared" si="2"/>
        <v>19900</v>
      </c>
      <c r="N9" s="36">
        <f t="shared" si="2"/>
        <v>21890</v>
      </c>
      <c r="O9" s="36">
        <f t="shared" si="2"/>
        <v>23880</v>
      </c>
      <c r="P9" s="45">
        <f>SUM(C9:O9)</f>
        <v>154225</v>
      </c>
    </row>
    <row r="10" spans="2:113" ht="18" customHeight="1" x14ac:dyDescent="0.15">
      <c r="B10" s="44" t="s">
        <v>4</v>
      </c>
      <c r="C10" s="35">
        <v>10000</v>
      </c>
      <c r="D10" s="35"/>
      <c r="E10" s="35" t="s">
        <v>48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>
        <f>SUM(C10:O10)</f>
        <v>10000</v>
      </c>
    </row>
    <row r="11" spans="2:113" ht="18" customHeight="1" x14ac:dyDescent="0.15">
      <c r="B11" s="13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13" ht="24" customHeight="1" x14ac:dyDescent="0.15">
      <c r="B12" s="15" t="s">
        <v>5</v>
      </c>
      <c r="C12" s="40">
        <f>SUM(C9:C11)</f>
        <v>10000</v>
      </c>
      <c r="D12" s="40">
        <f t="shared" ref="D12:O12" si="3">SUM(D8:D11)</f>
        <v>5995</v>
      </c>
      <c r="E12" s="40">
        <f t="shared" si="3"/>
        <v>8980</v>
      </c>
      <c r="F12" s="40">
        <f t="shared" si="3"/>
        <v>10970</v>
      </c>
      <c r="G12" s="40">
        <f t="shared" si="3"/>
        <v>12960</v>
      </c>
      <c r="H12" s="40">
        <f t="shared" si="3"/>
        <v>14950</v>
      </c>
      <c r="I12" s="40">
        <f t="shared" si="3"/>
        <v>16940</v>
      </c>
      <c r="J12" s="40">
        <f t="shared" si="3"/>
        <v>18930</v>
      </c>
      <c r="K12" s="40">
        <f t="shared" si="3"/>
        <v>20920</v>
      </c>
      <c r="L12" s="40">
        <f t="shared" si="3"/>
        <v>22910</v>
      </c>
      <c r="M12" s="40">
        <f t="shared" si="3"/>
        <v>24900</v>
      </c>
      <c r="N12" s="40">
        <f t="shared" si="3"/>
        <v>26890</v>
      </c>
      <c r="O12" s="40">
        <f t="shared" si="3"/>
        <v>28880</v>
      </c>
      <c r="P12" s="40">
        <f>SUM(C12:O12)</f>
        <v>224225</v>
      </c>
      <c r="Q12" s="7"/>
    </row>
    <row r="13" spans="2:113" s="7" customFormat="1" ht="23" customHeight="1" x14ac:dyDescent="0.15">
      <c r="B13" s="9" t="s">
        <v>37</v>
      </c>
      <c r="C13" s="40">
        <f t="shared" ref="C13:O13" si="4">(C5+C12)</f>
        <v>23000</v>
      </c>
      <c r="D13" s="40">
        <f t="shared" si="4"/>
        <v>28995</v>
      </c>
      <c r="E13" s="40">
        <f t="shared" si="4"/>
        <v>27917.75</v>
      </c>
      <c r="F13" s="40">
        <f t="shared" si="4"/>
        <v>28144.5</v>
      </c>
      <c r="G13" s="40">
        <f t="shared" si="4"/>
        <v>28903.25</v>
      </c>
      <c r="H13" s="40">
        <f t="shared" si="4"/>
        <v>29694</v>
      </c>
      <c r="I13" s="40">
        <f t="shared" si="4"/>
        <v>28366.75</v>
      </c>
      <c r="J13" s="40">
        <f t="shared" si="4"/>
        <v>25072.5</v>
      </c>
      <c r="K13" s="40">
        <f t="shared" si="4"/>
        <v>24310.25</v>
      </c>
      <c r="L13" s="40">
        <f t="shared" si="4"/>
        <v>25080</v>
      </c>
      <c r="M13" s="40">
        <f t="shared" si="4"/>
        <v>26382.75</v>
      </c>
      <c r="N13" s="40">
        <f t="shared" si="4"/>
        <v>30217.5</v>
      </c>
      <c r="O13" s="40">
        <f t="shared" si="4"/>
        <v>35584.25</v>
      </c>
      <c r="P13" s="40">
        <f>SUM(P5+P12)</f>
        <v>230929.25</v>
      </c>
      <c r="Q13" s="2"/>
    </row>
    <row r="14" spans="2:113" ht="18" customHeight="1" x14ac:dyDescent="0.1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2:113" ht="18" customHeight="1" x14ac:dyDescent="0.15">
      <c r="B15" s="31" t="s">
        <v>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3"/>
    </row>
    <row r="16" spans="2:113" ht="18" customHeight="1" x14ac:dyDescent="0.15">
      <c r="B16" s="13" t="s">
        <v>7</v>
      </c>
      <c r="C16" s="36" t="s">
        <v>48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0"/>
    </row>
    <row r="17" spans="2:19" ht="18" customHeight="1" x14ac:dyDescent="0.15">
      <c r="B17" s="14" t="s">
        <v>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0"/>
    </row>
    <row r="18" spans="2:19" ht="18" customHeight="1" x14ac:dyDescent="0.15">
      <c r="B18" s="13" t="s">
        <v>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0"/>
    </row>
    <row r="19" spans="2:19" ht="18" customHeight="1" x14ac:dyDescent="0.15">
      <c r="B19" s="14" t="s">
        <v>34</v>
      </c>
      <c r="C19" s="35"/>
      <c r="D19" s="35">
        <f>3640</f>
        <v>3640</v>
      </c>
      <c r="E19" s="35">
        <f>3640</f>
        <v>3640</v>
      </c>
      <c r="F19" s="35">
        <f>3640</f>
        <v>3640</v>
      </c>
      <c r="G19" s="35">
        <f>3640</f>
        <v>3640</v>
      </c>
      <c r="H19" s="35">
        <f t="shared" ref="H19:O19" si="5">(3640*2)</f>
        <v>7280</v>
      </c>
      <c r="I19" s="35">
        <f t="shared" si="5"/>
        <v>7280</v>
      </c>
      <c r="J19" s="35">
        <f t="shared" si="5"/>
        <v>7280</v>
      </c>
      <c r="K19" s="35">
        <f t="shared" si="5"/>
        <v>7280</v>
      </c>
      <c r="L19" s="35">
        <f t="shared" si="5"/>
        <v>7280</v>
      </c>
      <c r="M19" s="35">
        <f t="shared" si="5"/>
        <v>7280</v>
      </c>
      <c r="N19" s="35">
        <f t="shared" si="5"/>
        <v>7280</v>
      </c>
      <c r="O19" s="35">
        <f t="shared" si="5"/>
        <v>7280</v>
      </c>
      <c r="P19" s="30">
        <f>SUM(D19:O19)</f>
        <v>72800</v>
      </c>
    </row>
    <row r="20" spans="2:19" ht="18" customHeight="1" x14ac:dyDescent="0.15">
      <c r="B20" s="13" t="s">
        <v>35</v>
      </c>
      <c r="C20" s="36"/>
      <c r="D20" s="36">
        <v>18.25</v>
      </c>
      <c r="E20" s="36">
        <v>18.25</v>
      </c>
      <c r="F20" s="36">
        <v>18.25</v>
      </c>
      <c r="G20" s="36">
        <v>18.25</v>
      </c>
      <c r="H20" s="36">
        <f t="shared" ref="H20:O20" si="6">18.25+10</f>
        <v>28.25</v>
      </c>
      <c r="I20" s="36">
        <f t="shared" si="6"/>
        <v>28.25</v>
      </c>
      <c r="J20" s="36">
        <f t="shared" si="6"/>
        <v>28.25</v>
      </c>
      <c r="K20" s="36">
        <f t="shared" si="6"/>
        <v>28.25</v>
      </c>
      <c r="L20" s="36">
        <f t="shared" si="6"/>
        <v>28.25</v>
      </c>
      <c r="M20" s="36">
        <f t="shared" si="6"/>
        <v>28.25</v>
      </c>
      <c r="N20" s="36">
        <f t="shared" si="6"/>
        <v>28.25</v>
      </c>
      <c r="O20" s="36">
        <f t="shared" si="6"/>
        <v>28.25</v>
      </c>
      <c r="P20" s="10">
        <f>SUM(D20:O20)</f>
        <v>299</v>
      </c>
    </row>
    <row r="21" spans="2:19" ht="18" customHeight="1" x14ac:dyDescent="0.15">
      <c r="B21" s="14" t="s">
        <v>9</v>
      </c>
      <c r="C21" s="35"/>
      <c r="D21" s="35"/>
      <c r="E21" s="35"/>
      <c r="F21" s="35"/>
      <c r="G21" s="35"/>
      <c r="H21" s="35"/>
      <c r="I21" s="35" t="s">
        <v>48</v>
      </c>
      <c r="J21" s="35"/>
      <c r="K21" s="35"/>
      <c r="L21" s="35"/>
      <c r="M21" s="35"/>
      <c r="N21" s="35"/>
      <c r="O21" s="35"/>
      <c r="P21" s="30"/>
    </row>
    <row r="22" spans="2:19" ht="18" customHeight="1" x14ac:dyDescent="0.15">
      <c r="B22" s="13" t="s">
        <v>10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10"/>
    </row>
    <row r="23" spans="2:19" ht="18" customHeight="1" x14ac:dyDescent="0.15">
      <c r="B23" s="14" t="s">
        <v>11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0"/>
      <c r="S23" s="43"/>
    </row>
    <row r="24" spans="2:19" ht="18" customHeight="1" x14ac:dyDescent="0.15">
      <c r="B24" s="13" t="s">
        <v>12</v>
      </c>
      <c r="C24" s="36"/>
      <c r="D24" s="36">
        <v>1000</v>
      </c>
      <c r="E24" s="36">
        <v>1000</v>
      </c>
      <c r="F24" s="36">
        <v>1000</v>
      </c>
      <c r="G24" s="36">
        <v>1000</v>
      </c>
      <c r="H24" s="36">
        <v>1000</v>
      </c>
      <c r="I24" s="36">
        <v>1000</v>
      </c>
      <c r="J24" s="36">
        <v>1000</v>
      </c>
      <c r="K24" s="36">
        <v>1000</v>
      </c>
      <c r="L24" s="36">
        <v>1000</v>
      </c>
      <c r="M24" s="36">
        <v>1000</v>
      </c>
      <c r="N24" s="36">
        <v>1000</v>
      </c>
      <c r="O24" s="36">
        <v>1000</v>
      </c>
      <c r="P24" s="10">
        <f>SUM(D24:O24)</f>
        <v>12000</v>
      </c>
    </row>
    <row r="25" spans="2:19" ht="18" customHeight="1" x14ac:dyDescent="0.15">
      <c r="B25" s="14" t="s">
        <v>13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0"/>
      <c r="S25" s="42"/>
    </row>
    <row r="26" spans="2:19" ht="18" customHeight="1" x14ac:dyDescent="0.15">
      <c r="B26" s="13" t="s">
        <v>14</v>
      </c>
      <c r="C26" s="36"/>
      <c r="D26" s="36"/>
      <c r="E26" s="36"/>
      <c r="F26" s="36">
        <v>1000</v>
      </c>
      <c r="G26" s="36"/>
      <c r="H26" s="36"/>
      <c r="I26" s="36">
        <v>1000</v>
      </c>
      <c r="J26" s="36"/>
      <c r="K26" s="36"/>
      <c r="L26" s="36">
        <v>1000</v>
      </c>
      <c r="M26" s="36"/>
      <c r="N26" s="36"/>
      <c r="O26" s="36">
        <v>1000</v>
      </c>
      <c r="P26" s="10">
        <f>SUM(D26:O26)</f>
        <v>4000</v>
      </c>
    </row>
    <row r="27" spans="2:19" ht="18" customHeight="1" x14ac:dyDescent="0.15">
      <c r="B27" s="14" t="s">
        <v>15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0"/>
    </row>
    <row r="28" spans="2:19" ht="18" customHeight="1" x14ac:dyDescent="0.15">
      <c r="B28" s="13" t="s">
        <v>16</v>
      </c>
      <c r="C28" s="36"/>
      <c r="D28" s="36">
        <v>70</v>
      </c>
      <c r="E28" s="36">
        <v>70</v>
      </c>
      <c r="F28" s="36">
        <v>70</v>
      </c>
      <c r="G28" s="36">
        <v>70</v>
      </c>
      <c r="H28" s="36">
        <v>70</v>
      </c>
      <c r="I28" s="36">
        <v>70</v>
      </c>
      <c r="J28" s="36">
        <v>70</v>
      </c>
      <c r="K28" s="36">
        <v>70</v>
      </c>
      <c r="L28" s="36">
        <v>70</v>
      </c>
      <c r="M28" s="36">
        <v>70</v>
      </c>
      <c r="N28" s="36">
        <v>70</v>
      </c>
      <c r="O28" s="36">
        <v>70</v>
      </c>
      <c r="P28" s="10">
        <f>SUM(D28:O28)</f>
        <v>840</v>
      </c>
    </row>
    <row r="29" spans="2:19" ht="18" customHeight="1" x14ac:dyDescent="0.15">
      <c r="B29" s="14" t="s">
        <v>17</v>
      </c>
      <c r="C29" s="35"/>
      <c r="D29" s="35">
        <v>100</v>
      </c>
      <c r="E29" s="35">
        <v>100</v>
      </c>
      <c r="F29" s="35">
        <v>100</v>
      </c>
      <c r="G29" s="35">
        <v>100</v>
      </c>
      <c r="H29" s="35">
        <v>100</v>
      </c>
      <c r="I29" s="35">
        <v>100</v>
      </c>
      <c r="J29" s="35">
        <v>100</v>
      </c>
      <c r="K29" s="35">
        <v>100</v>
      </c>
      <c r="L29" s="35">
        <v>100</v>
      </c>
      <c r="M29" s="35">
        <v>100</v>
      </c>
      <c r="N29" s="35">
        <v>100</v>
      </c>
      <c r="O29" s="35">
        <v>100</v>
      </c>
      <c r="P29" s="30">
        <f>SUM(D29:O29)</f>
        <v>1200</v>
      </c>
    </row>
    <row r="30" spans="2:19" ht="18" customHeight="1" x14ac:dyDescent="0.15">
      <c r="B30" s="13" t="s">
        <v>47</v>
      </c>
      <c r="C30" s="36"/>
      <c r="D30" s="2">
        <v>5000</v>
      </c>
      <c r="E30" s="30">
        <v>5000</v>
      </c>
      <c r="F30" s="30">
        <v>5000</v>
      </c>
      <c r="G30" s="30">
        <v>7500</v>
      </c>
      <c r="H30" s="30">
        <v>7500</v>
      </c>
      <c r="I30" s="30">
        <v>10000</v>
      </c>
      <c r="J30" s="30">
        <v>10000</v>
      </c>
      <c r="K30" s="30">
        <v>10000</v>
      </c>
      <c r="L30" s="30">
        <v>10000</v>
      </c>
      <c r="M30" s="30">
        <v>10000</v>
      </c>
      <c r="N30" s="30">
        <v>10000</v>
      </c>
      <c r="O30" s="30">
        <v>10000</v>
      </c>
      <c r="P30" s="10">
        <f>SUM(D30:O30)</f>
        <v>100000</v>
      </c>
    </row>
    <row r="31" spans="2:19" ht="18" customHeight="1" x14ac:dyDescent="0.15">
      <c r="B31" s="14" t="s">
        <v>43</v>
      </c>
      <c r="C31" s="35"/>
      <c r="D31" s="41">
        <v>229</v>
      </c>
      <c r="E31" s="41">
        <v>915</v>
      </c>
      <c r="F31" s="41">
        <v>1373</v>
      </c>
      <c r="G31" s="41">
        <v>1831</v>
      </c>
      <c r="H31" s="41">
        <v>2289</v>
      </c>
      <c r="I31" s="41">
        <v>2746</v>
      </c>
      <c r="J31" s="41">
        <v>3204</v>
      </c>
      <c r="K31" s="41">
        <v>3662</v>
      </c>
      <c r="L31" s="41">
        <v>4119</v>
      </c>
      <c r="M31" s="41">
        <v>4577</v>
      </c>
      <c r="N31" s="41">
        <v>5035</v>
      </c>
      <c r="O31" s="41">
        <v>5492</v>
      </c>
      <c r="P31" s="30">
        <f>SUM(D31:O31)</f>
        <v>35472</v>
      </c>
    </row>
    <row r="32" spans="2:19" ht="18" customHeight="1" x14ac:dyDescent="0.15">
      <c r="B32" s="13" t="s">
        <v>20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10"/>
    </row>
    <row r="33" spans="2:19" ht="18" customHeight="1" x14ac:dyDescent="0.15">
      <c r="B33" s="15" t="s">
        <v>21</v>
      </c>
      <c r="C33" s="40">
        <f t="shared" ref="C33:O33" si="7">SUM(C16:C32)</f>
        <v>0</v>
      </c>
      <c r="D33" s="40">
        <f t="shared" si="7"/>
        <v>10057.25</v>
      </c>
      <c r="E33" s="40">
        <f t="shared" si="7"/>
        <v>10743.25</v>
      </c>
      <c r="F33" s="40">
        <f t="shared" si="7"/>
        <v>12201.25</v>
      </c>
      <c r="G33" s="40">
        <f t="shared" si="7"/>
        <v>14159.25</v>
      </c>
      <c r="H33" s="40">
        <f t="shared" si="7"/>
        <v>18267.25</v>
      </c>
      <c r="I33" s="40">
        <f t="shared" si="7"/>
        <v>22224.25</v>
      </c>
      <c r="J33" s="40">
        <f t="shared" si="7"/>
        <v>21682.25</v>
      </c>
      <c r="K33" s="40">
        <f t="shared" si="7"/>
        <v>22140.25</v>
      </c>
      <c r="L33" s="40">
        <f t="shared" si="7"/>
        <v>23597.25</v>
      </c>
      <c r="M33" s="40">
        <f t="shared" si="7"/>
        <v>23055.25</v>
      </c>
      <c r="N33" s="40">
        <f t="shared" si="7"/>
        <v>23513.25</v>
      </c>
      <c r="O33" s="40">
        <f t="shared" si="7"/>
        <v>24970.25</v>
      </c>
      <c r="P33" s="16">
        <f>SUM(C33:O33)</f>
        <v>226611</v>
      </c>
      <c r="S33" s="39"/>
    </row>
    <row r="34" spans="2:19" ht="18" customHeight="1" x14ac:dyDescent="0.15">
      <c r="B34" s="13" t="s">
        <v>22</v>
      </c>
      <c r="C34" s="10"/>
      <c r="D34" s="3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2:19" ht="18" customHeight="1" x14ac:dyDescent="0.15">
      <c r="B35" s="14" t="s">
        <v>23</v>
      </c>
      <c r="C35" s="30"/>
      <c r="D35" s="38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2:19" ht="18" customHeight="1" x14ac:dyDescent="0.15">
      <c r="B36" s="13" t="s">
        <v>46</v>
      </c>
      <c r="C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2:19" ht="18" customHeight="1" x14ac:dyDescent="0.15">
      <c r="B37" s="15" t="s">
        <v>26</v>
      </c>
      <c r="C37" s="16">
        <f t="shared" ref="C37:P37" si="8">SUM(C33:C36)</f>
        <v>0</v>
      </c>
      <c r="D37" s="16">
        <f t="shared" si="8"/>
        <v>10057.25</v>
      </c>
      <c r="E37" s="16">
        <f t="shared" si="8"/>
        <v>10743.25</v>
      </c>
      <c r="F37" s="16">
        <f t="shared" si="8"/>
        <v>12201.25</v>
      </c>
      <c r="G37" s="16">
        <f t="shared" si="8"/>
        <v>14159.25</v>
      </c>
      <c r="H37" s="16">
        <f t="shared" si="8"/>
        <v>18267.25</v>
      </c>
      <c r="I37" s="16">
        <f t="shared" si="8"/>
        <v>22224.25</v>
      </c>
      <c r="J37" s="16">
        <f t="shared" si="8"/>
        <v>21682.25</v>
      </c>
      <c r="K37" s="16">
        <f t="shared" si="8"/>
        <v>22140.25</v>
      </c>
      <c r="L37" s="16">
        <f t="shared" si="8"/>
        <v>23597.25</v>
      </c>
      <c r="M37" s="16">
        <f t="shared" si="8"/>
        <v>23055.25</v>
      </c>
      <c r="N37" s="16">
        <f t="shared" si="8"/>
        <v>23513.25</v>
      </c>
      <c r="O37" s="16">
        <f t="shared" si="8"/>
        <v>24970.25</v>
      </c>
      <c r="P37" s="16">
        <f t="shared" si="8"/>
        <v>226611</v>
      </c>
    </row>
    <row r="38" spans="2:19" ht="18" customHeight="1" x14ac:dyDescent="0.15">
      <c r="B38" s="9" t="s">
        <v>40</v>
      </c>
      <c r="C38" s="16">
        <f t="shared" ref="C38:P38" si="9">(C13-C37)</f>
        <v>23000</v>
      </c>
      <c r="D38" s="16">
        <f t="shared" si="9"/>
        <v>18937.75</v>
      </c>
      <c r="E38" s="16">
        <f t="shared" si="9"/>
        <v>17174.5</v>
      </c>
      <c r="F38" s="16">
        <f t="shared" si="9"/>
        <v>15943.25</v>
      </c>
      <c r="G38" s="16">
        <f t="shared" si="9"/>
        <v>14744</v>
      </c>
      <c r="H38" s="16">
        <f t="shared" si="9"/>
        <v>11426.75</v>
      </c>
      <c r="I38" s="16">
        <f t="shared" si="9"/>
        <v>6142.5</v>
      </c>
      <c r="J38" s="16">
        <f t="shared" si="9"/>
        <v>3390.25</v>
      </c>
      <c r="K38" s="16">
        <f t="shared" si="9"/>
        <v>2170</v>
      </c>
      <c r="L38" s="16">
        <f t="shared" si="9"/>
        <v>1482.75</v>
      </c>
      <c r="M38" s="16">
        <f t="shared" si="9"/>
        <v>3327.5</v>
      </c>
      <c r="N38" s="16">
        <f t="shared" si="9"/>
        <v>6704.25</v>
      </c>
      <c r="O38" s="16">
        <f t="shared" si="9"/>
        <v>10614</v>
      </c>
      <c r="P38" s="37">
        <f t="shared" si="9"/>
        <v>4318.25</v>
      </c>
    </row>
    <row r="39" spans="2:19" ht="18" customHeight="1" x14ac:dyDescent="0.15"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2:19" ht="18" customHeight="1" x14ac:dyDescent="0.15">
      <c r="B40" s="21" t="s">
        <v>32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0"/>
    </row>
    <row r="41" spans="2:19" ht="18" customHeight="1" x14ac:dyDescent="0.15">
      <c r="B41" s="13" t="s">
        <v>41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9" ht="18" customHeight="1" x14ac:dyDescent="0.15">
      <c r="B42" s="14" t="s">
        <v>27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2:19" ht="22.5" customHeight="1" x14ac:dyDescent="0.15">
      <c r="B43" s="13" t="s">
        <v>28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2:19" ht="15" customHeight="1" x14ac:dyDescent="0.15">
      <c r="B44" s="29" t="s">
        <v>42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2:19" ht="18" customHeight="1" x14ac:dyDescent="0.15">
      <c r="B45" s="13" t="s">
        <v>29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2:19" ht="18" customHeight="1" x14ac:dyDescent="0.15">
      <c r="B46" s="14" t="s">
        <v>33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2:19" ht="18" customHeight="1" x14ac:dyDescent="0.15"/>
    <row r="48" spans="2:19" ht="18" customHeight="1" x14ac:dyDescent="0.15"/>
    <row r="49" ht="18" customHeight="1" x14ac:dyDescent="0.15"/>
    <row r="50" ht="18" customHeight="1" x14ac:dyDescent="0.15"/>
    <row r="51" ht="18" customHeight="1" x14ac:dyDescent="0.15"/>
  </sheetData>
  <pageMargins left="0" right="0" top="0.5" bottom="0.25" header="0" footer="0"/>
  <pageSetup scale="80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B1:Q51"/>
  <sheetViews>
    <sheetView showGridLines="0" tabSelected="1" zoomScale="143" zoomScaleNormal="100" workbookViewId="0">
      <pane ySplit="4" topLeftCell="A12" activePane="bottomLeft" state="frozen"/>
      <selection pane="bottomLeft" activeCell="P18" sqref="P18"/>
    </sheetView>
  </sheetViews>
  <sheetFormatPr baseColWidth="10" defaultColWidth="9.25" defaultRowHeight="11" x14ac:dyDescent="0.15"/>
  <cols>
    <col min="1" max="1" width="1.75" style="2" customWidth="1"/>
    <col min="2" max="2" width="28.25" style="1" customWidth="1"/>
    <col min="3" max="3" width="11.75" style="2" customWidth="1"/>
    <col min="4" max="4" width="10.75" style="2" customWidth="1"/>
    <col min="5" max="5" width="12" style="2" customWidth="1"/>
    <col min="6" max="6" width="10.75" style="2" customWidth="1"/>
    <col min="7" max="7" width="11.5" style="2" customWidth="1"/>
    <col min="8" max="8" width="11.25" style="2" customWidth="1"/>
    <col min="9" max="9" width="10.75" style="2" customWidth="1"/>
    <col min="10" max="10" width="11.25" style="2" bestFit="1" customWidth="1"/>
    <col min="11" max="11" width="10.25" style="2" customWidth="1"/>
    <col min="12" max="12" width="11.5" style="2" customWidth="1"/>
    <col min="13" max="13" width="12" style="2" customWidth="1"/>
    <col min="14" max="15" width="11.5" style="2" customWidth="1"/>
    <col min="16" max="16" width="14" style="2" customWidth="1"/>
    <col min="17" max="16384" width="9.25" style="2"/>
  </cols>
  <sheetData>
    <row r="1" spans="2:17" ht="11.25" customHeight="1" x14ac:dyDescent="0.15"/>
    <row r="2" spans="2:17" s="4" customFormat="1" ht="27.75" customHeight="1" x14ac:dyDescent="0.25">
      <c r="B2" s="3" t="s">
        <v>38</v>
      </c>
      <c r="H2" s="22" t="s">
        <v>53</v>
      </c>
      <c r="I2" s="22"/>
      <c r="J2" s="22"/>
      <c r="K2" s="23"/>
      <c r="L2" s="23"/>
      <c r="M2" s="23"/>
      <c r="N2" s="22"/>
      <c r="O2" s="24" t="s">
        <v>31</v>
      </c>
      <c r="P2" s="25">
        <v>38353</v>
      </c>
    </row>
    <row r="3" spans="2:17" ht="3.75" customHeight="1" x14ac:dyDescent="0.15">
      <c r="B3" s="5"/>
      <c r="H3" s="6"/>
      <c r="J3" s="7"/>
      <c r="K3" s="7"/>
      <c r="L3" s="7"/>
    </row>
    <row r="4" spans="2:17" s="7" customFormat="1" ht="24.75" customHeight="1" x14ac:dyDescent="0.15">
      <c r="B4" s="8"/>
      <c r="C4" s="26" t="s">
        <v>30</v>
      </c>
      <c r="D4" s="27">
        <f>P2</f>
        <v>38353</v>
      </c>
      <c r="E4" s="27">
        <f>DATE(YEAR(D4),MONTH(D4)+1,1)</f>
        <v>38384</v>
      </c>
      <c r="F4" s="27">
        <f t="shared" ref="F4:O4" si="0">DATE(YEAR(E4),MONTH(E4)+1,1)</f>
        <v>38412</v>
      </c>
      <c r="G4" s="27">
        <f t="shared" si="0"/>
        <v>38443</v>
      </c>
      <c r="H4" s="27">
        <f t="shared" si="0"/>
        <v>38473</v>
      </c>
      <c r="I4" s="27">
        <f t="shared" si="0"/>
        <v>38504</v>
      </c>
      <c r="J4" s="27">
        <f t="shared" si="0"/>
        <v>38534</v>
      </c>
      <c r="K4" s="27">
        <f t="shared" si="0"/>
        <v>38565</v>
      </c>
      <c r="L4" s="27">
        <f t="shared" si="0"/>
        <v>38596</v>
      </c>
      <c r="M4" s="27">
        <f t="shared" si="0"/>
        <v>38626</v>
      </c>
      <c r="N4" s="27">
        <f t="shared" si="0"/>
        <v>38657</v>
      </c>
      <c r="O4" s="27">
        <f t="shared" si="0"/>
        <v>38687</v>
      </c>
      <c r="P4" s="28" t="s">
        <v>0</v>
      </c>
    </row>
    <row r="5" spans="2:17" ht="24" customHeight="1" x14ac:dyDescent="0.15">
      <c r="B5" s="9" t="s">
        <v>39</v>
      </c>
      <c r="C5" s="10"/>
      <c r="D5" s="16">
        <v>10614</v>
      </c>
      <c r="E5" s="10">
        <f t="shared" ref="E5:O5" si="1">D43</f>
        <v>6595.5999999999985</v>
      </c>
      <c r="F5" s="10">
        <f t="shared" si="1"/>
        <v>3609.5</v>
      </c>
      <c r="G5" s="10">
        <f t="shared" si="1"/>
        <v>1921.8499999999985</v>
      </c>
      <c r="H5" s="10">
        <f t="shared" si="1"/>
        <v>3532.6499999999978</v>
      </c>
      <c r="I5" s="10">
        <f t="shared" si="1"/>
        <v>7441.8999999999942</v>
      </c>
      <c r="J5" s="10">
        <f t="shared" si="1"/>
        <v>15149.599999999991</v>
      </c>
      <c r="K5" s="10">
        <f t="shared" si="1"/>
        <v>26155.749999999993</v>
      </c>
      <c r="L5" s="10">
        <f t="shared" si="1"/>
        <v>39460.35</v>
      </c>
      <c r="M5" s="10">
        <f t="shared" si="1"/>
        <v>54063.400000000009</v>
      </c>
      <c r="N5" s="10">
        <f t="shared" si="1"/>
        <v>71964.900000000009</v>
      </c>
      <c r="O5" s="10">
        <f t="shared" si="1"/>
        <v>92164.85</v>
      </c>
      <c r="P5" s="10">
        <f>O5</f>
        <v>92164.85</v>
      </c>
    </row>
    <row r="6" spans="2:17" ht="8" customHeight="1" x14ac:dyDescent="0.1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"/>
    </row>
    <row r="7" spans="2:17" ht="18" customHeight="1" x14ac:dyDescent="0.15">
      <c r="B7" s="31" t="s">
        <v>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</row>
    <row r="8" spans="2:17" ht="18" customHeight="1" x14ac:dyDescent="0.15">
      <c r="B8" s="13" t="s">
        <v>2</v>
      </c>
      <c r="C8" s="10"/>
      <c r="D8" s="10">
        <v>23880</v>
      </c>
      <c r="E8" s="10">
        <f>D$8+1990</f>
        <v>25870</v>
      </c>
      <c r="F8" s="10">
        <f>E$8+(1990*1.5)</f>
        <v>28855</v>
      </c>
      <c r="G8" s="10">
        <f t="shared" ref="G8:O8" si="2">F$8+(1990*1.5)</f>
        <v>31840</v>
      </c>
      <c r="H8" s="10">
        <f t="shared" si="2"/>
        <v>34825</v>
      </c>
      <c r="I8" s="10">
        <f t="shared" si="2"/>
        <v>37810</v>
      </c>
      <c r="J8" s="10">
        <f t="shared" si="2"/>
        <v>40795</v>
      </c>
      <c r="K8" s="10">
        <f t="shared" si="2"/>
        <v>43780</v>
      </c>
      <c r="L8" s="10">
        <f t="shared" si="2"/>
        <v>46765</v>
      </c>
      <c r="M8" s="10">
        <f t="shared" si="2"/>
        <v>49750</v>
      </c>
      <c r="N8" s="10">
        <f t="shared" si="2"/>
        <v>52735</v>
      </c>
      <c r="O8" s="10">
        <f t="shared" si="2"/>
        <v>55720</v>
      </c>
      <c r="P8" s="10">
        <f>SUM(D8:O8)</f>
        <v>472625</v>
      </c>
    </row>
    <row r="9" spans="2:17" ht="18" customHeight="1" x14ac:dyDescent="0.15">
      <c r="B9" s="29" t="s">
        <v>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2:17" ht="18" customHeight="1" x14ac:dyDescent="0.15">
      <c r="B10" s="13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7" ht="18" customHeight="1" x14ac:dyDescent="0.15">
      <c r="B11" s="15" t="s">
        <v>5</v>
      </c>
      <c r="C11" s="16">
        <f>SUM(C8:C10)</f>
        <v>0</v>
      </c>
      <c r="D11" s="16">
        <f t="shared" ref="D11:P11" si="3">SUM(D8:D10)</f>
        <v>23880</v>
      </c>
      <c r="E11" s="16">
        <f t="shared" si="3"/>
        <v>25870</v>
      </c>
      <c r="F11" s="16">
        <f t="shared" si="3"/>
        <v>28855</v>
      </c>
      <c r="G11" s="16">
        <f t="shared" si="3"/>
        <v>31840</v>
      </c>
      <c r="H11" s="16">
        <f t="shared" si="3"/>
        <v>34825</v>
      </c>
      <c r="I11" s="16">
        <f t="shared" si="3"/>
        <v>37810</v>
      </c>
      <c r="J11" s="16">
        <f t="shared" si="3"/>
        <v>40795</v>
      </c>
      <c r="K11" s="16">
        <f t="shared" si="3"/>
        <v>43780</v>
      </c>
      <c r="L11" s="16">
        <f t="shared" si="3"/>
        <v>46765</v>
      </c>
      <c r="M11" s="16">
        <f t="shared" si="3"/>
        <v>49750</v>
      </c>
      <c r="N11" s="16">
        <f t="shared" si="3"/>
        <v>52735</v>
      </c>
      <c r="O11" s="16">
        <f t="shared" si="3"/>
        <v>55720</v>
      </c>
      <c r="P11" s="16">
        <f t="shared" si="3"/>
        <v>472625</v>
      </c>
    </row>
    <row r="12" spans="2:17" ht="24" customHeight="1" x14ac:dyDescent="0.15">
      <c r="B12" s="9" t="s">
        <v>37</v>
      </c>
      <c r="C12" s="16">
        <f>(C5+C11)</f>
        <v>0</v>
      </c>
      <c r="D12" s="16">
        <f t="shared" ref="D12:N12" si="4">(D5+D11)</f>
        <v>34494</v>
      </c>
      <c r="E12" s="16">
        <f t="shared" si="4"/>
        <v>32465.599999999999</v>
      </c>
      <c r="F12" s="16">
        <f t="shared" si="4"/>
        <v>32464.5</v>
      </c>
      <c r="G12" s="16">
        <f t="shared" si="4"/>
        <v>33761.85</v>
      </c>
      <c r="H12" s="16">
        <f t="shared" si="4"/>
        <v>38357.649999999994</v>
      </c>
      <c r="I12" s="16">
        <f t="shared" si="4"/>
        <v>45251.899999999994</v>
      </c>
      <c r="J12" s="16">
        <f t="shared" si="4"/>
        <v>55944.599999999991</v>
      </c>
      <c r="K12" s="16">
        <f t="shared" si="4"/>
        <v>69935.75</v>
      </c>
      <c r="L12" s="16">
        <f t="shared" si="4"/>
        <v>86225.35</v>
      </c>
      <c r="M12" s="16">
        <f t="shared" si="4"/>
        <v>103813.40000000001</v>
      </c>
      <c r="N12" s="16">
        <f t="shared" si="4"/>
        <v>124699.90000000001</v>
      </c>
      <c r="O12" s="16">
        <f>(O5+O11)</f>
        <v>147884.85</v>
      </c>
      <c r="P12" s="16">
        <f>(P5+P11)</f>
        <v>564789.85</v>
      </c>
    </row>
    <row r="13" spans="2:17" s="7" customFormat="1" ht="8" customHeight="1" x14ac:dyDescent="0.15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2:17" ht="18" customHeight="1" x14ac:dyDescent="0.15">
      <c r="B14" s="31" t="s">
        <v>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3"/>
    </row>
    <row r="15" spans="2:17" ht="18" customHeight="1" x14ac:dyDescent="0.15">
      <c r="B15" s="13" t="s">
        <v>7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2:17" ht="18" customHeight="1" x14ac:dyDescent="0.15">
      <c r="B16" s="14" t="s">
        <v>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2:16" ht="18" customHeight="1" x14ac:dyDescent="0.15">
      <c r="B17" s="13" t="s">
        <v>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2:16" ht="18" customHeight="1" x14ac:dyDescent="0.15">
      <c r="B18" s="14" t="s">
        <v>34</v>
      </c>
      <c r="C18" s="30"/>
      <c r="D18" s="35">
        <v>7280</v>
      </c>
      <c r="E18" s="35">
        <v>7280</v>
      </c>
      <c r="F18" s="35">
        <v>7280</v>
      </c>
      <c r="G18" s="35">
        <v>7280</v>
      </c>
      <c r="H18" s="35">
        <v>7280</v>
      </c>
      <c r="I18" s="35">
        <v>7280</v>
      </c>
      <c r="J18" s="35">
        <v>7280</v>
      </c>
      <c r="K18" s="35">
        <v>7280</v>
      </c>
      <c r="L18" s="35">
        <v>7280</v>
      </c>
      <c r="M18" s="35">
        <v>7280</v>
      </c>
      <c r="N18" s="35">
        <v>7280</v>
      </c>
      <c r="O18" s="35">
        <v>7280</v>
      </c>
      <c r="P18" s="30">
        <f>SUM(D18:O18)</f>
        <v>87360</v>
      </c>
    </row>
    <row r="19" spans="2:16" ht="18" customHeight="1" x14ac:dyDescent="0.15">
      <c r="B19" s="13" t="s">
        <v>35</v>
      </c>
      <c r="C19" s="10"/>
      <c r="D19" s="10">
        <f>364*4</f>
        <v>1456</v>
      </c>
      <c r="E19" s="10">
        <f t="shared" ref="E19:O19" si="5">364*4</f>
        <v>1456</v>
      </c>
      <c r="F19" s="10">
        <f t="shared" si="5"/>
        <v>1456</v>
      </c>
      <c r="G19" s="10">
        <f t="shared" si="5"/>
        <v>1456</v>
      </c>
      <c r="H19" s="10">
        <f t="shared" si="5"/>
        <v>1456</v>
      </c>
      <c r="I19" s="10">
        <f t="shared" si="5"/>
        <v>1456</v>
      </c>
      <c r="J19" s="10">
        <f t="shared" si="5"/>
        <v>1456</v>
      </c>
      <c r="K19" s="10">
        <f t="shared" si="5"/>
        <v>1456</v>
      </c>
      <c r="L19" s="10">
        <f t="shared" si="5"/>
        <v>1456</v>
      </c>
      <c r="M19" s="10">
        <f t="shared" si="5"/>
        <v>1456</v>
      </c>
      <c r="N19" s="10">
        <f t="shared" si="5"/>
        <v>1456</v>
      </c>
      <c r="O19" s="10">
        <f t="shared" si="5"/>
        <v>1456</v>
      </c>
      <c r="P19" s="10">
        <f>SUM(D19:O19)</f>
        <v>17472</v>
      </c>
    </row>
    <row r="20" spans="2:16" ht="18" customHeight="1" x14ac:dyDescent="0.15">
      <c r="B20" s="14" t="s">
        <v>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2:16" ht="18" customHeight="1" x14ac:dyDescent="0.15">
      <c r="B21" s="13" t="s">
        <v>10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2:16" ht="18" customHeight="1" x14ac:dyDescent="0.15">
      <c r="B22" s="14" t="s">
        <v>11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2:16" ht="18" customHeight="1" x14ac:dyDescent="0.15">
      <c r="B23" s="13" t="s">
        <v>12</v>
      </c>
      <c r="C23" s="10"/>
      <c r="D23" s="36">
        <v>1000</v>
      </c>
      <c r="E23" s="36">
        <v>1500</v>
      </c>
      <c r="F23" s="36">
        <v>1500</v>
      </c>
      <c r="G23" s="36">
        <v>1500</v>
      </c>
      <c r="H23" s="36">
        <v>1500</v>
      </c>
      <c r="I23" s="36">
        <v>1500</v>
      </c>
      <c r="J23" s="36">
        <v>1500</v>
      </c>
      <c r="K23" s="36">
        <v>1500</v>
      </c>
      <c r="L23" s="36">
        <v>1500</v>
      </c>
      <c r="M23" s="36">
        <v>1500</v>
      </c>
      <c r="N23" s="36">
        <v>1500</v>
      </c>
      <c r="O23" s="36">
        <v>1500</v>
      </c>
      <c r="P23" s="10">
        <f>SUM(D23:O23)</f>
        <v>17500</v>
      </c>
    </row>
    <row r="24" spans="2:16" ht="18" customHeight="1" x14ac:dyDescent="0.15">
      <c r="B24" s="14" t="s">
        <v>13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2:16" ht="18" customHeight="1" x14ac:dyDescent="0.15">
      <c r="B25" s="13" t="s">
        <v>14</v>
      </c>
      <c r="C25" s="10"/>
      <c r="D25" s="10"/>
      <c r="E25" s="10"/>
      <c r="F25" s="36">
        <v>1000</v>
      </c>
      <c r="G25" s="10"/>
      <c r="H25" s="10"/>
      <c r="I25" s="36">
        <v>1000</v>
      </c>
      <c r="J25" s="10"/>
      <c r="K25" s="10"/>
      <c r="L25" s="36">
        <v>1000</v>
      </c>
      <c r="M25" s="10"/>
      <c r="N25" s="10"/>
      <c r="O25" s="36">
        <v>1000</v>
      </c>
      <c r="P25" s="10">
        <f>SUM(F25:O25)</f>
        <v>4000</v>
      </c>
    </row>
    <row r="26" spans="2:16" ht="18" customHeight="1" x14ac:dyDescent="0.15">
      <c r="B26" s="14" t="s">
        <v>15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2:16" ht="18" customHeight="1" x14ac:dyDescent="0.15">
      <c r="B27" s="13" t="s">
        <v>16</v>
      </c>
      <c r="C27" s="10"/>
      <c r="D27" s="36">
        <v>70</v>
      </c>
      <c r="E27" s="36">
        <v>70</v>
      </c>
      <c r="F27" s="36">
        <v>70</v>
      </c>
      <c r="G27" s="36">
        <v>70</v>
      </c>
      <c r="H27" s="36">
        <v>70</v>
      </c>
      <c r="I27" s="36">
        <v>70</v>
      </c>
      <c r="J27" s="36">
        <v>70</v>
      </c>
      <c r="K27" s="36">
        <v>70</v>
      </c>
      <c r="L27" s="36">
        <v>70</v>
      </c>
      <c r="M27" s="36">
        <v>70</v>
      </c>
      <c r="N27" s="36">
        <v>70</v>
      </c>
      <c r="O27" s="36">
        <v>70</v>
      </c>
      <c r="P27" s="10">
        <f>SUM(D27:O27)</f>
        <v>840</v>
      </c>
    </row>
    <row r="28" spans="2:16" ht="18" customHeight="1" x14ac:dyDescent="0.15">
      <c r="B28" s="14" t="s">
        <v>17</v>
      </c>
      <c r="C28" s="30"/>
      <c r="D28" s="35">
        <v>100</v>
      </c>
      <c r="E28" s="35">
        <v>100</v>
      </c>
      <c r="F28" s="35">
        <v>100</v>
      </c>
      <c r="G28" s="35">
        <v>100</v>
      </c>
      <c r="H28" s="35">
        <v>100</v>
      </c>
      <c r="I28" s="35">
        <v>100</v>
      </c>
      <c r="J28" s="35">
        <v>100</v>
      </c>
      <c r="K28" s="35">
        <v>100</v>
      </c>
      <c r="L28" s="35">
        <v>100</v>
      </c>
      <c r="M28" s="35">
        <v>100</v>
      </c>
      <c r="N28" s="35">
        <v>100</v>
      </c>
      <c r="O28" s="35">
        <v>100</v>
      </c>
      <c r="P28" s="30">
        <f>SUM(D28:O28)</f>
        <v>1200</v>
      </c>
    </row>
    <row r="29" spans="2:16" ht="18" customHeight="1" x14ac:dyDescent="0.15">
      <c r="B29" s="13" t="s">
        <v>18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2:16" ht="18" customHeight="1" x14ac:dyDescent="0.15">
      <c r="B30" s="14" t="s">
        <v>43</v>
      </c>
      <c r="C30" s="30"/>
      <c r="D30" s="30">
        <f>D$8*0.23</f>
        <v>5492.4000000000005</v>
      </c>
      <c r="E30" s="30">
        <f t="shared" ref="E30:N30" si="6">E$8*0.23</f>
        <v>5950.1</v>
      </c>
      <c r="F30" s="30">
        <f t="shared" si="6"/>
        <v>6636.6500000000005</v>
      </c>
      <c r="G30" s="30">
        <f t="shared" si="6"/>
        <v>7323.2000000000007</v>
      </c>
      <c r="H30" s="30">
        <f t="shared" si="6"/>
        <v>8009.75</v>
      </c>
      <c r="I30" s="30">
        <f t="shared" si="6"/>
        <v>8696.3000000000011</v>
      </c>
      <c r="J30" s="30">
        <f t="shared" si="6"/>
        <v>9382.85</v>
      </c>
      <c r="K30" s="30">
        <f t="shared" si="6"/>
        <v>10069.4</v>
      </c>
      <c r="L30" s="30">
        <f t="shared" si="6"/>
        <v>10755.95</v>
      </c>
      <c r="M30" s="30">
        <f t="shared" si="6"/>
        <v>11442.5</v>
      </c>
      <c r="N30" s="30">
        <f t="shared" si="6"/>
        <v>12129.050000000001</v>
      </c>
      <c r="O30" s="30">
        <f>O$8*0.23</f>
        <v>12815.6</v>
      </c>
      <c r="P30" s="30">
        <f>SUM(D30:O30)</f>
        <v>108703.75000000001</v>
      </c>
    </row>
    <row r="31" spans="2:16" ht="18" customHeight="1" x14ac:dyDescent="0.15">
      <c r="B31" s="13" t="s">
        <v>44</v>
      </c>
      <c r="C31" s="10"/>
      <c r="D31" s="10">
        <v>500</v>
      </c>
      <c r="E31" s="10">
        <v>500</v>
      </c>
      <c r="F31" s="10">
        <v>500</v>
      </c>
      <c r="G31" s="10">
        <v>500</v>
      </c>
      <c r="H31" s="10">
        <v>500</v>
      </c>
      <c r="I31" s="10"/>
      <c r="J31" s="10"/>
      <c r="K31" s="10"/>
      <c r="L31" s="10"/>
      <c r="M31" s="10"/>
      <c r="N31" s="10"/>
      <c r="O31" s="10"/>
      <c r="P31" s="10">
        <f>SUM(D31:O31)</f>
        <v>2500</v>
      </c>
    </row>
    <row r="32" spans="2:16" ht="18" customHeight="1" x14ac:dyDescent="0.15">
      <c r="B32" s="14" t="s">
        <v>52</v>
      </c>
      <c r="C32" s="30"/>
      <c r="D32" s="30">
        <v>10000</v>
      </c>
      <c r="E32" s="30">
        <v>10000</v>
      </c>
      <c r="F32" s="30">
        <v>10000</v>
      </c>
      <c r="G32" s="30">
        <v>10000</v>
      </c>
      <c r="H32" s="30">
        <v>10000</v>
      </c>
      <c r="I32" s="30">
        <v>10000</v>
      </c>
      <c r="J32" s="30">
        <v>10000</v>
      </c>
      <c r="K32" s="30">
        <v>10000</v>
      </c>
      <c r="L32" s="30">
        <v>10000</v>
      </c>
      <c r="M32" s="30">
        <v>10000</v>
      </c>
      <c r="N32" s="30">
        <v>10000</v>
      </c>
      <c r="O32" s="30">
        <v>10000</v>
      </c>
      <c r="P32" s="30">
        <f>SUM(D32:O32)</f>
        <v>120000</v>
      </c>
    </row>
    <row r="33" spans="2:16" ht="18" customHeight="1" x14ac:dyDescent="0.15">
      <c r="B33" s="13" t="s">
        <v>45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2:16" ht="18" customHeight="1" x14ac:dyDescent="0.15">
      <c r="B34" s="14" t="s">
        <v>19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spans="2:16" ht="18" customHeight="1" x14ac:dyDescent="0.15">
      <c r="B35" s="13" t="s">
        <v>20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 ht="18" customHeight="1" x14ac:dyDescent="0.15">
      <c r="B36" s="15" t="s">
        <v>21</v>
      </c>
      <c r="C36" s="16">
        <f>SUM(C15:C35)</f>
        <v>0</v>
      </c>
      <c r="D36" s="16">
        <f t="shared" ref="D36:P36" si="7">SUM(D15:D35)</f>
        <v>25898.400000000001</v>
      </c>
      <c r="E36" s="16">
        <f t="shared" si="7"/>
        <v>26856.1</v>
      </c>
      <c r="F36" s="16">
        <f t="shared" si="7"/>
        <v>28542.65</v>
      </c>
      <c r="G36" s="16">
        <f t="shared" si="7"/>
        <v>28229.200000000001</v>
      </c>
      <c r="H36" s="16">
        <f>SUM(H15:H35)</f>
        <v>28915.75</v>
      </c>
      <c r="I36" s="16">
        <f t="shared" si="7"/>
        <v>30102.300000000003</v>
      </c>
      <c r="J36" s="16">
        <f t="shared" si="7"/>
        <v>29788.85</v>
      </c>
      <c r="K36" s="16">
        <f t="shared" si="7"/>
        <v>30475.4</v>
      </c>
      <c r="L36" s="16">
        <f t="shared" si="7"/>
        <v>32161.95</v>
      </c>
      <c r="M36" s="16">
        <f t="shared" si="7"/>
        <v>31848.5</v>
      </c>
      <c r="N36" s="16">
        <f t="shared" si="7"/>
        <v>32535.050000000003</v>
      </c>
      <c r="O36" s="16">
        <f t="shared" si="7"/>
        <v>34221.599999999999</v>
      </c>
      <c r="P36" s="16">
        <f t="shared" si="7"/>
        <v>359575.75</v>
      </c>
    </row>
    <row r="37" spans="2:16" ht="18" customHeight="1" x14ac:dyDescent="0.15">
      <c r="B37" s="13" t="s">
        <v>22</v>
      </c>
      <c r="C37" s="10"/>
      <c r="D37" s="10">
        <v>2000</v>
      </c>
      <c r="E37" s="10">
        <v>2000</v>
      </c>
      <c r="F37" s="10">
        <v>2000</v>
      </c>
      <c r="G37" s="10">
        <v>2000</v>
      </c>
      <c r="H37" s="10">
        <v>2000</v>
      </c>
      <c r="I37" s="47"/>
      <c r="K37" s="10"/>
      <c r="L37" s="10"/>
      <c r="M37" s="10"/>
      <c r="N37" s="10"/>
      <c r="O37" s="10"/>
      <c r="P37" s="10">
        <f>SUM(D37:O37)</f>
        <v>10000</v>
      </c>
    </row>
    <row r="38" spans="2:16" ht="18" customHeight="1" x14ac:dyDescent="0.15">
      <c r="B38" s="14" t="s">
        <v>23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2:16" ht="18" customHeight="1" x14ac:dyDescent="0.15">
      <c r="B39" s="13" t="s">
        <v>24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2:16" ht="18" customHeight="1" x14ac:dyDescent="0.15">
      <c r="B40" s="14" t="s">
        <v>25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2:16" ht="18" customHeight="1" x14ac:dyDescent="0.15">
      <c r="B41" s="13" t="s">
        <v>36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 ht="18" customHeight="1" x14ac:dyDescent="0.15">
      <c r="B42" s="15" t="s">
        <v>26</v>
      </c>
      <c r="C42" s="16">
        <f>SUM(C36:C41)</f>
        <v>0</v>
      </c>
      <c r="D42" s="16">
        <f t="shared" ref="D42:O42" si="8">SUM(D36:D41)</f>
        <v>27898.400000000001</v>
      </c>
      <c r="E42" s="16">
        <f t="shared" si="8"/>
        <v>28856.1</v>
      </c>
      <c r="F42" s="16">
        <f t="shared" si="8"/>
        <v>30542.65</v>
      </c>
      <c r="G42" s="16">
        <f t="shared" si="8"/>
        <v>30229.200000000001</v>
      </c>
      <c r="H42" s="16">
        <f t="shared" si="8"/>
        <v>30915.75</v>
      </c>
      <c r="I42" s="16">
        <f t="shared" si="8"/>
        <v>30102.300000000003</v>
      </c>
      <c r="J42" s="16">
        <f t="shared" si="8"/>
        <v>29788.85</v>
      </c>
      <c r="K42" s="16">
        <f t="shared" si="8"/>
        <v>30475.4</v>
      </c>
      <c r="L42" s="16">
        <f t="shared" si="8"/>
        <v>32161.95</v>
      </c>
      <c r="M42" s="16">
        <f t="shared" si="8"/>
        <v>31848.5</v>
      </c>
      <c r="N42" s="16">
        <f t="shared" si="8"/>
        <v>32535.050000000003</v>
      </c>
      <c r="O42" s="16">
        <f t="shared" si="8"/>
        <v>34221.599999999999</v>
      </c>
      <c r="P42" s="16">
        <f>SUM(P36:P41)</f>
        <v>369575.75</v>
      </c>
    </row>
    <row r="43" spans="2:16" ht="22.5" customHeight="1" x14ac:dyDescent="0.15">
      <c r="B43" s="9" t="s">
        <v>40</v>
      </c>
      <c r="C43" s="16">
        <f>(C12-C42)</f>
        <v>0</v>
      </c>
      <c r="D43" s="16">
        <f t="shared" ref="D43:P43" si="9">(D12-D42)</f>
        <v>6595.5999999999985</v>
      </c>
      <c r="E43" s="16">
        <f t="shared" si="9"/>
        <v>3609.5</v>
      </c>
      <c r="F43" s="16">
        <f t="shared" si="9"/>
        <v>1921.8499999999985</v>
      </c>
      <c r="G43" s="16">
        <f t="shared" si="9"/>
        <v>3532.6499999999978</v>
      </c>
      <c r="H43" s="16">
        <f t="shared" si="9"/>
        <v>7441.8999999999942</v>
      </c>
      <c r="I43" s="16">
        <f t="shared" si="9"/>
        <v>15149.599999999991</v>
      </c>
      <c r="J43" s="16">
        <f t="shared" si="9"/>
        <v>26155.749999999993</v>
      </c>
      <c r="K43" s="16">
        <f t="shared" si="9"/>
        <v>39460.35</v>
      </c>
      <c r="L43" s="16">
        <f t="shared" si="9"/>
        <v>54063.400000000009</v>
      </c>
      <c r="M43" s="16">
        <f t="shared" si="9"/>
        <v>71964.900000000009</v>
      </c>
      <c r="N43" s="16">
        <f t="shared" si="9"/>
        <v>92164.85</v>
      </c>
      <c r="O43" s="16">
        <f t="shared" si="9"/>
        <v>113663.25</v>
      </c>
      <c r="P43" s="16">
        <f t="shared" si="9"/>
        <v>195214.09999999998</v>
      </c>
    </row>
    <row r="44" spans="2:16" ht="8" customHeight="1" x14ac:dyDescent="0.15"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2:16" ht="18" customHeight="1" x14ac:dyDescent="0.15">
      <c r="B45" s="21" t="s">
        <v>32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20"/>
    </row>
    <row r="46" spans="2:16" ht="18" customHeight="1" x14ac:dyDescent="0.15">
      <c r="B46" s="13" t="s">
        <v>41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2:16" ht="18" customHeight="1" x14ac:dyDescent="0.15">
      <c r="B47" s="14" t="s">
        <v>27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2:16" ht="18" customHeight="1" x14ac:dyDescent="0.15">
      <c r="B48" s="13" t="s">
        <v>28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2:16" ht="18" customHeight="1" x14ac:dyDescent="0.15">
      <c r="B49" s="29" t="s">
        <v>42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2:16" ht="18" customHeight="1" x14ac:dyDescent="0.15">
      <c r="B50" s="13" t="s">
        <v>29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2:16" ht="18" customHeight="1" x14ac:dyDescent="0.15">
      <c r="B51" s="14" t="s">
        <v>33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</sheetData>
  <phoneticPr fontId="0" type="noConversion"/>
  <pageMargins left="0" right="0" top="0.5" bottom="0.25" header="0" footer="0"/>
  <pageSetup scale="80" orientation="portrait"/>
  <headerFooter alignWithMargins="0"/>
  <ignoredErrors>
    <ignoredError sqref="F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Twelve-month cash flow 19</vt:lpstr>
      <vt:lpstr>Twelve-month cash flow 20</vt:lpstr>
      <vt:lpstr>'Twelve-month cash flow 19'!Print_Titles</vt:lpstr>
      <vt:lpstr>'Twelve-month cash flow 20'!Print_Titles</vt:lpstr>
    </vt:vector>
  </TitlesOfParts>
  <Manager/>
  <Company>Service Corps of Retired Executives (SCORE®)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Tijesu Olalekan</cp:lastModifiedBy>
  <cp:lastPrinted>2006-10-13T13:44:59Z</cp:lastPrinted>
  <dcterms:created xsi:type="dcterms:W3CDTF">2001-02-13T23:13:55Z</dcterms:created>
  <dcterms:modified xsi:type="dcterms:W3CDTF">2019-04-08T19:58:41Z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TC010175121033</vt:lpwstr>
  </property>
</Properties>
</file>