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olalekan/Documents/interdisciplinary/interdisciplinary/finacial documents/"/>
    </mc:Choice>
  </mc:AlternateContent>
  <xr:revisionPtr revIDLastSave="0" documentId="13_ncr:1_{318C7A5B-8E00-914E-A581-17899A3A1E2D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Twelve-month cash flow 20" sheetId="2" r:id="rId1"/>
    <sheet name="Twelve-month cash flow 21" sheetId="1" r:id="rId2"/>
  </sheets>
  <definedNames>
    <definedName name="_xlnm.Print_Titles" localSheetId="0">'Twelve-month cash flow 20'!$4:$4</definedName>
    <definedName name="_xlnm.Print_Titles" localSheetId="1">'Twelve-month cash flow 21'!$4:$4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P20" i="1"/>
  <c r="P21" i="1"/>
  <c r="P18" i="1" l="1"/>
  <c r="P17" i="1"/>
  <c r="P23" i="1"/>
  <c r="P24" i="1"/>
  <c r="P25" i="2"/>
  <c r="P23" i="2"/>
  <c r="P22" i="2"/>
  <c r="I19" i="2"/>
  <c r="J19" i="2"/>
  <c r="K19" i="2"/>
  <c r="L19" i="2"/>
  <c r="M19" i="2"/>
  <c r="N19" i="2"/>
  <c r="O19" i="2"/>
  <c r="H19" i="2"/>
  <c r="P27" i="2" l="1"/>
  <c r="P27" i="1" l="1"/>
  <c r="P15" i="1"/>
  <c r="D4" i="2" l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8" i="2"/>
  <c r="D9" i="2"/>
  <c r="D12" i="2" s="1"/>
  <c r="E9" i="2"/>
  <c r="F9" i="2" s="1"/>
  <c r="P10" i="2"/>
  <c r="C12" i="2"/>
  <c r="C13" i="2" s="1"/>
  <c r="D19" i="2"/>
  <c r="D33" i="2" s="1"/>
  <c r="D37" i="2" s="1"/>
  <c r="E19" i="2"/>
  <c r="E33" i="2" s="1"/>
  <c r="E37" i="2" s="1"/>
  <c r="F19" i="2"/>
  <c r="F33" i="2" s="1"/>
  <c r="F37" i="2" s="1"/>
  <c r="G19" i="2"/>
  <c r="G33" i="2" s="1"/>
  <c r="G37" i="2" s="1"/>
  <c r="L33" i="2"/>
  <c r="L37" i="2" s="1"/>
  <c r="M33" i="2"/>
  <c r="M37" i="2" s="1"/>
  <c r="P24" i="2"/>
  <c r="P26" i="2"/>
  <c r="P28" i="2"/>
  <c r="P29" i="2"/>
  <c r="P30" i="2"/>
  <c r="P31" i="2"/>
  <c r="C33" i="2"/>
  <c r="C37" i="2" s="1"/>
  <c r="H33" i="2"/>
  <c r="H37" i="2" s="1"/>
  <c r="I33" i="2"/>
  <c r="I37" i="2" s="1"/>
  <c r="N33" i="2" l="1"/>
  <c r="N37" i="2" s="1"/>
  <c r="J33" i="2"/>
  <c r="J37" i="2" s="1"/>
  <c r="O33" i="2"/>
  <c r="O37" i="2" s="1"/>
  <c r="C38" i="2"/>
  <c r="D5" i="2" s="1"/>
  <c r="K33" i="2"/>
  <c r="K37" i="2" s="1"/>
  <c r="P20" i="2"/>
  <c r="P19" i="2"/>
  <c r="D13" i="2"/>
  <c r="D38" i="2" s="1"/>
  <c r="E5" i="2" s="1"/>
  <c r="G9" i="2"/>
  <c r="F12" i="2"/>
  <c r="E12" i="2"/>
  <c r="E13" i="2" l="1"/>
  <c r="E38" i="2" s="1"/>
  <c r="F5" i="2" s="1"/>
  <c r="F13" i="2" s="1"/>
  <c r="F38" i="2" s="1"/>
  <c r="G5" i="2" s="1"/>
  <c r="P33" i="2"/>
  <c r="P37" i="2" s="1"/>
  <c r="G12" i="2"/>
  <c r="H9" i="2"/>
  <c r="E16" i="1"/>
  <c r="F16" i="1"/>
  <c r="G16" i="1"/>
  <c r="H16" i="1"/>
  <c r="I16" i="1"/>
  <c r="J16" i="1"/>
  <c r="K16" i="1"/>
  <c r="L16" i="1"/>
  <c r="M16" i="1"/>
  <c r="N16" i="1"/>
  <c r="O16" i="1"/>
  <c r="D16" i="1"/>
  <c r="P29" i="1"/>
  <c r="P26" i="1"/>
  <c r="P22" i="1"/>
  <c r="P19" i="1"/>
  <c r="D25" i="1"/>
  <c r="E8" i="1"/>
  <c r="F8" i="1" s="1"/>
  <c r="F25" i="1" s="1"/>
  <c r="P16" i="1" l="1"/>
  <c r="D28" i="1"/>
  <c r="F28" i="1"/>
  <c r="G13" i="2"/>
  <c r="G38" i="2" s="1"/>
  <c r="H5" i="2" s="1"/>
  <c r="H12" i="2"/>
  <c r="I9" i="2"/>
  <c r="E25" i="1"/>
  <c r="E28" i="1" s="1"/>
  <c r="G8" i="1"/>
  <c r="H8" i="1" s="1"/>
  <c r="I8" i="1" s="1"/>
  <c r="J8" i="1" s="1"/>
  <c r="K8" i="1" s="1"/>
  <c r="L8" i="1" s="1"/>
  <c r="M8" i="1" s="1"/>
  <c r="N8" i="1" s="1"/>
  <c r="O8" i="1" s="1"/>
  <c r="O25" i="1" s="1"/>
  <c r="O28" i="1" s="1"/>
  <c r="M25" i="1" l="1"/>
  <c r="M28" i="1" s="1"/>
  <c r="N25" i="1"/>
  <c r="N28" i="1" s="1"/>
  <c r="H25" i="1"/>
  <c r="H28" i="1" s="1"/>
  <c r="K25" i="1"/>
  <c r="K28" i="1" s="1"/>
  <c r="P8" i="1"/>
  <c r="H13" i="2"/>
  <c r="H38" i="2" s="1"/>
  <c r="I5" i="2" s="1"/>
  <c r="J9" i="2"/>
  <c r="I12" i="2"/>
  <c r="J25" i="1"/>
  <c r="L25" i="1"/>
  <c r="L28" i="1" s="1"/>
  <c r="G25" i="1"/>
  <c r="G28" i="1" s="1"/>
  <c r="I25" i="1"/>
  <c r="I28" i="1" s="1"/>
  <c r="P25" i="1" l="1"/>
  <c r="P28" i="1" s="1"/>
  <c r="P34" i="1" s="1"/>
  <c r="J28" i="1"/>
  <c r="J34" i="1" s="1"/>
  <c r="I13" i="2"/>
  <c r="I38" i="2" s="1"/>
  <c r="J5" i="2" s="1"/>
  <c r="K9" i="2"/>
  <c r="J12" i="2"/>
  <c r="C11" i="1"/>
  <c r="C12" i="1" s="1"/>
  <c r="C28" i="1"/>
  <c r="C34" i="1" s="1"/>
  <c r="D11" i="1"/>
  <c r="D34" i="1"/>
  <c r="E11" i="1"/>
  <c r="E34" i="1"/>
  <c r="F11" i="1"/>
  <c r="F34" i="1"/>
  <c r="G11" i="1"/>
  <c r="G34" i="1"/>
  <c r="H11" i="1"/>
  <c r="H34" i="1"/>
  <c r="I11" i="1"/>
  <c r="I34" i="1"/>
  <c r="J11" i="1"/>
  <c r="K11" i="1"/>
  <c r="K34" i="1"/>
  <c r="L11" i="1"/>
  <c r="L34" i="1"/>
  <c r="M11" i="1"/>
  <c r="M34" i="1"/>
  <c r="N11" i="1"/>
  <c r="N34" i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O11" i="1"/>
  <c r="P11" i="1"/>
  <c r="O34" i="1"/>
  <c r="J13" i="2" l="1"/>
  <c r="J38" i="2" s="1"/>
  <c r="K5" i="2" s="1"/>
  <c r="K12" i="2"/>
  <c r="L9" i="2"/>
  <c r="C35" i="1"/>
  <c r="D12" i="1"/>
  <c r="D35" i="1" s="1"/>
  <c r="K13" i="2" l="1"/>
  <c r="K38" i="2" s="1"/>
  <c r="L5" i="2" s="1"/>
  <c r="L12" i="2"/>
  <c r="M9" i="2"/>
  <c r="E5" i="1"/>
  <c r="E12" i="1" s="1"/>
  <c r="E35" i="1" s="1"/>
  <c r="L13" i="2" l="1"/>
  <c r="L38" i="2" s="1"/>
  <c r="M5" i="2" s="1"/>
  <c r="N9" i="2"/>
  <c r="M12" i="2"/>
  <c r="F5" i="1"/>
  <c r="F12" i="1" s="1"/>
  <c r="F35" i="1" s="1"/>
  <c r="M13" i="2" l="1"/>
  <c r="M38" i="2" s="1"/>
  <c r="N5" i="2" s="1"/>
  <c r="O9" i="2"/>
  <c r="O12" i="2" s="1"/>
  <c r="N12" i="2"/>
  <c r="G5" i="1"/>
  <c r="G12" i="1" s="1"/>
  <c r="G35" i="1" s="1"/>
  <c r="N13" i="2" l="1"/>
  <c r="N38" i="2" s="1"/>
  <c r="O5" i="2" s="1"/>
  <c r="P5" i="2" s="1"/>
  <c r="P12" i="2"/>
  <c r="H5" i="1"/>
  <c r="H12" i="1" s="1"/>
  <c r="H35" i="1" s="1"/>
  <c r="O13" i="2" l="1"/>
  <c r="O38" i="2" s="1"/>
  <c r="P13" i="2"/>
  <c r="P38" i="2" s="1"/>
  <c r="I5" i="1"/>
  <c r="I12" i="1" s="1"/>
  <c r="I35" i="1" s="1"/>
  <c r="J5" i="1" l="1"/>
  <c r="J12" i="1" s="1"/>
  <c r="J35" i="1" s="1"/>
  <c r="K5" i="1" l="1"/>
  <c r="K12" i="1" s="1"/>
  <c r="K35" i="1" s="1"/>
  <c r="L5" i="1" l="1"/>
  <c r="L12" i="1" s="1"/>
  <c r="L35" i="1" s="1"/>
  <c r="M5" i="1" l="1"/>
  <c r="M12" i="1" s="1"/>
  <c r="M35" i="1" s="1"/>
  <c r="N5" i="1" l="1"/>
  <c r="N12" i="1" s="1"/>
  <c r="N35" i="1" s="1"/>
  <c r="O5" i="1" s="1"/>
  <c r="O12" i="1" s="1"/>
  <c r="P5" i="1" l="1"/>
  <c r="O35" i="1"/>
  <c r="P12" i="1" l="1"/>
  <c r="P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Tijesu Olalekan</author>
  </authors>
  <commentList>
    <comment ref="D19" authorId="0" shapeId="0" xr:uid="{32DD5C1A-B136-A14E-BA73-A47910DFF40E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 employees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Tijesu Olalekan</author>
  </authors>
  <commentList>
    <comment ref="D8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12k people playing 
</t>
        </r>
      </text>
    </comment>
    <comment ref="E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13k
</t>
        </r>
      </text>
    </comment>
    <comment ref="F8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ADD 1500 PEOPLE 
</t>
        </r>
      </text>
    </comment>
    <comment ref="O8" authorId="0" shapeId="0" xr:uid="{00000000-0006-0000-0000-000004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by end of yr2 28K people playing
</t>
        </r>
      </text>
    </comment>
    <comment ref="D15" authorId="0" shapeId="0" xr:uid="{BE5D1D08-6287-314D-9659-92BA81A59A51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 employees
</t>
        </r>
        <r>
          <rPr>
            <sz val="10"/>
            <color rgb="FF000000"/>
            <rFont val="Tahoma"/>
            <family val="2"/>
          </rPr>
          <t xml:space="preserve">2 Programmers and 2 tech support
</t>
        </r>
      </text>
    </comment>
    <comment ref="B29" authorId="0" shapeId="0" xr:uid="{00000000-0006-0000-0000-000006000000}">
      <text>
        <r>
          <rPr>
            <b/>
            <sz val="10"/>
            <color rgb="FF000000"/>
            <rFont val="Tahoma"/>
            <family val="2"/>
          </rPr>
          <t>Tijesu Olalekan: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loan from last year 
</t>
        </r>
        <r>
          <rPr>
            <sz val="10"/>
            <color rgb="FF000000"/>
            <rFont val="Tahoma"/>
            <family val="2"/>
          </rPr>
          <t xml:space="preserve">also paid with 10% interest
</t>
        </r>
      </text>
    </comment>
  </commentList>
</comments>
</file>

<file path=xl/sharedStrings.xml><?xml version="1.0" encoding="utf-8"?>
<sst xmlns="http://schemas.openxmlformats.org/spreadsheetml/2006/main" count="87" uniqueCount="53">
  <si>
    <t>Total Item EST</t>
  </si>
  <si>
    <t>CASH RECEIPTS</t>
  </si>
  <si>
    <t>Cash Sales</t>
  </si>
  <si>
    <t>Collections fm CR accounts</t>
  </si>
  <si>
    <t>Loan/ other cash inj.</t>
  </si>
  <si>
    <t>TOTAL CASH RECEIPTS</t>
  </si>
  <si>
    <t>CASH PAID OUT</t>
  </si>
  <si>
    <t>Purchases (merchandise)</t>
  </si>
  <si>
    <t>Outside services</t>
  </si>
  <si>
    <t>Supplies (office &amp; oper.)</t>
  </si>
  <si>
    <t>Repairs &amp; maintenance</t>
  </si>
  <si>
    <t>Advertising</t>
  </si>
  <si>
    <t>Accounting &amp; legal</t>
  </si>
  <si>
    <t>Rent</t>
  </si>
  <si>
    <t>Telephone</t>
  </si>
  <si>
    <t>Utilities</t>
  </si>
  <si>
    <t>Insurance</t>
  </si>
  <si>
    <t>Miscellaneous</t>
  </si>
  <si>
    <t>SUBTOTAL</t>
  </si>
  <si>
    <t>Loan principal payment</t>
  </si>
  <si>
    <t>Capital purchase (specify)</t>
  </si>
  <si>
    <t>Other startup costs</t>
  </si>
  <si>
    <t>Reserve and/or Escrow</t>
  </si>
  <si>
    <t>TOTAL CASH PAID OUT</t>
  </si>
  <si>
    <t>Accounts Receivable</t>
  </si>
  <si>
    <t>Bad Debt (end of month)</t>
  </si>
  <si>
    <t>Accounts Payable (eom)</t>
  </si>
  <si>
    <t>Pre-Startup EST</t>
  </si>
  <si>
    <t>Fiscal Year Begins:</t>
  </si>
  <si>
    <t>ESSENTIAL OPERATING DATA (non cash flow information)</t>
  </si>
  <si>
    <t>Depreciation</t>
  </si>
  <si>
    <t>Gross wages (exact withdrawal)</t>
  </si>
  <si>
    <t>Payroll expenses (taxes, etc.)</t>
  </si>
  <si>
    <t>Owners' Withdrawal</t>
  </si>
  <si>
    <r>
      <t>Total Cash Available</t>
    </r>
    <r>
      <rPr>
        <sz val="8"/>
        <rFont val="Arial"/>
        <family val="2"/>
      </rPr>
      <t xml:space="preserve"> (before cash out)</t>
    </r>
  </si>
  <si>
    <t>Twelve-month cash flow</t>
  </si>
  <si>
    <r>
      <t>Cash &amp; Bank on Hand</t>
    </r>
    <r>
      <rPr>
        <sz val="8"/>
        <rFont val="Arial"/>
        <family val="2"/>
      </rPr>
      <t xml:space="preserve"> (beginning of month)</t>
    </r>
  </si>
  <si>
    <r>
      <t xml:space="preserve">Cash &amp; Bank Position                 </t>
    </r>
    <r>
      <rPr>
        <sz val="8"/>
        <rFont val="Arial"/>
        <family val="2"/>
      </rPr>
      <t>(end of month)</t>
    </r>
  </si>
  <si>
    <t>Sales Volume (euros)</t>
  </si>
  <si>
    <t>Stock on hand (eom)</t>
  </si>
  <si>
    <t>Taxes</t>
  </si>
  <si>
    <t>owners withdraws</t>
  </si>
  <si>
    <t>Owners salary</t>
  </si>
  <si>
    <t xml:space="preserve"> </t>
  </si>
  <si>
    <t xml:space="preserve">Sales </t>
  </si>
  <si>
    <t>Owners Capital</t>
  </si>
  <si>
    <t>Brain Traing Game LTD</t>
  </si>
  <si>
    <t>Brain Training Game Ltd</t>
  </si>
  <si>
    <t>Purchases )</t>
  </si>
  <si>
    <t>Equipment</t>
  </si>
  <si>
    <t>insurance</t>
  </si>
  <si>
    <t>Owner's Salaries</t>
  </si>
  <si>
    <t>Interest on loan (25%)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</si>
</sst>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€&quot;* #,##0.00_);_(&quot;€&quot;* \(#,##0.00\);_(&quot;€&quot;* &quot;-&quot;??_);_(@_)"/>
    <numFmt numFmtId="164" formatCode="mmmm"/>
    <numFmt numFmtId="165" formatCode="&quot;€&quot;#,##0.00"/>
    <numFmt numFmtId="166" formatCode="&quot;€&quot;#,##0"/>
  </numFmts>
  <fonts count="10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tted">
        <color indexed="64"/>
      </bottom>
      <diagonal/>
    </border>
    <border>
      <left style="thin">
        <color indexed="22"/>
      </left>
      <right style="thin">
        <color theme="2" tint="-9.9978637043366805E-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right"/>
    </xf>
    <xf numFmtId="17" fontId="7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3" fontId="2" fillId="5" borderId="1" xfId="0" applyNumberFormat="1" applyFont="1" applyFill="1" applyBorder="1" applyAlignment="1">
      <alignment vertical="center"/>
    </xf>
    <xf numFmtId="0" fontId="7" fillId="6" borderId="5" xfId="0" applyFont="1" applyFill="1" applyBorder="1" applyAlignment="1">
      <alignment vertical="center" wrapText="1"/>
    </xf>
    <xf numFmtId="3" fontId="2" fillId="6" borderId="3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0" xfId="0" applyNumberFormat="1" applyFont="1" applyFill="1" applyBorder="1" applyAlignment="1">
      <alignment vertical="center"/>
    </xf>
    <xf numFmtId="165" fontId="2" fillId="5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3" fontId="2" fillId="7" borderId="1" xfId="0" applyNumberFormat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Fill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166" fontId="2" fillId="5" borderId="1" xfId="0" applyNumberFormat="1" applyFont="1" applyFill="1" applyBorder="1" applyAlignment="1">
      <alignment vertical="center"/>
    </xf>
    <xf numFmtId="4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8" borderId="1" xfId="0" applyFont="1" applyFill="1" applyBorder="1" applyAlignment="1">
      <alignment vertical="center" wrapText="1"/>
    </xf>
    <xf numFmtId="44" fontId="2" fillId="2" borderId="1" xfId="0" applyNumberFormat="1" applyFont="1" applyFill="1" applyBorder="1" applyAlignment="1">
      <alignment vertical="center"/>
    </xf>
    <xf numFmtId="44" fontId="2" fillId="2" borderId="5" xfId="0" applyNumberFormat="1" applyFont="1" applyFill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BFAF5"/>
      <rgbColor rgb="00F6F3E2"/>
      <rgbColor rgb="00FFFF99"/>
      <rgbColor rgb="00BCCCE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FB50-F34F-6947-B46D-BF03B23CE530}">
  <sheetPr>
    <tabColor indexed="44"/>
    <pageSetUpPr fitToPage="1"/>
  </sheetPr>
  <dimension ref="B1:DI51"/>
  <sheetViews>
    <sheetView showGridLines="0" tabSelected="1" zoomScale="125" zoomScaleNormal="75" workbookViewId="0">
      <pane ySplit="4" topLeftCell="A9" activePane="bottomLeft" state="frozen"/>
      <selection pane="bottomLeft" activeCell="K12" sqref="K12"/>
    </sheetView>
  </sheetViews>
  <sheetFormatPr baseColWidth="10" defaultColWidth="9.25" defaultRowHeight="11" x14ac:dyDescent="0.15"/>
  <cols>
    <col min="1" max="1" width="1.75" style="2" customWidth="1"/>
    <col min="2" max="2" width="28.25" style="1" customWidth="1"/>
    <col min="3" max="3" width="16.5" style="2" customWidth="1"/>
    <col min="4" max="4" width="13.5" style="2" customWidth="1"/>
    <col min="5" max="5" width="16.5" style="2" customWidth="1"/>
    <col min="6" max="6" width="13.75" style="2" customWidth="1"/>
    <col min="7" max="7" width="13.25" style="2" customWidth="1"/>
    <col min="8" max="9" width="13" style="2" customWidth="1"/>
    <col min="10" max="10" width="13.75" style="2" customWidth="1"/>
    <col min="11" max="11" width="13" style="2" customWidth="1"/>
    <col min="12" max="12" width="15.25" style="2" customWidth="1"/>
    <col min="13" max="13" width="15" style="2" customWidth="1"/>
    <col min="14" max="14" width="14.5" style="2" customWidth="1"/>
    <col min="15" max="15" width="13.25" style="2" customWidth="1"/>
    <col min="16" max="16" width="14.25" style="2" customWidth="1"/>
    <col min="17" max="16384" width="9.25" style="2"/>
  </cols>
  <sheetData>
    <row r="1" spans="2:113" ht="11.25" customHeight="1" x14ac:dyDescent="0.15"/>
    <row r="2" spans="2:113" s="4" customFormat="1" ht="27.75" customHeight="1" x14ac:dyDescent="0.25">
      <c r="B2" s="3" t="s">
        <v>35</v>
      </c>
      <c r="H2" s="22" t="s">
        <v>46</v>
      </c>
      <c r="I2" s="22"/>
      <c r="J2" s="22"/>
      <c r="K2" s="23"/>
      <c r="L2" s="23"/>
      <c r="M2" s="23"/>
      <c r="N2" s="22"/>
      <c r="O2" s="24" t="s">
        <v>28</v>
      </c>
      <c r="P2" s="25">
        <v>43831</v>
      </c>
    </row>
    <row r="3" spans="2:113" ht="3.75" customHeight="1" x14ac:dyDescent="0.15">
      <c r="B3" s="5"/>
      <c r="H3" s="6"/>
      <c r="J3" s="7"/>
      <c r="K3" s="7"/>
      <c r="L3" s="7"/>
    </row>
    <row r="4" spans="2:113" s="7" customFormat="1" ht="24.75" customHeight="1" x14ac:dyDescent="0.15">
      <c r="B4" s="8"/>
      <c r="C4" s="26" t="s">
        <v>27</v>
      </c>
      <c r="D4" s="27">
        <f>P2</f>
        <v>43831</v>
      </c>
      <c r="E4" s="27">
        <f t="shared" ref="E4:O4" si="0">DATE(YEAR(D4),MONTH(D4)+1,1)</f>
        <v>43862</v>
      </c>
      <c r="F4" s="27">
        <f t="shared" si="0"/>
        <v>43891</v>
      </c>
      <c r="G4" s="27">
        <f t="shared" si="0"/>
        <v>43922</v>
      </c>
      <c r="H4" s="27">
        <f t="shared" si="0"/>
        <v>43952</v>
      </c>
      <c r="I4" s="27">
        <f t="shared" si="0"/>
        <v>43983</v>
      </c>
      <c r="J4" s="27">
        <f t="shared" si="0"/>
        <v>44013</v>
      </c>
      <c r="K4" s="27">
        <f t="shared" si="0"/>
        <v>44044</v>
      </c>
      <c r="L4" s="27">
        <f t="shared" si="0"/>
        <v>44075</v>
      </c>
      <c r="M4" s="27">
        <f t="shared" si="0"/>
        <v>44105</v>
      </c>
      <c r="N4" s="27">
        <f t="shared" si="0"/>
        <v>44136</v>
      </c>
      <c r="O4" s="27">
        <f t="shared" si="0"/>
        <v>44166</v>
      </c>
      <c r="P4" s="28" t="s">
        <v>0</v>
      </c>
    </row>
    <row r="5" spans="2:113" ht="28" customHeight="1" x14ac:dyDescent="0.15">
      <c r="B5" s="9" t="s">
        <v>36</v>
      </c>
      <c r="C5" s="45">
        <v>13000</v>
      </c>
      <c r="D5" s="45">
        <f t="shared" ref="D5:O5" si="1">C38</f>
        <v>11000</v>
      </c>
      <c r="E5" s="45">
        <f t="shared" si="1"/>
        <v>8677.75</v>
      </c>
      <c r="F5" s="45">
        <f t="shared" si="1"/>
        <v>4654.5</v>
      </c>
      <c r="G5" s="45">
        <f t="shared" si="1"/>
        <v>11123.25</v>
      </c>
      <c r="H5" s="45">
        <f t="shared" si="1"/>
        <v>10164</v>
      </c>
      <c r="I5" s="45">
        <f t="shared" si="1"/>
        <v>5736.75</v>
      </c>
      <c r="J5" s="45">
        <f t="shared" si="1"/>
        <v>1802.5</v>
      </c>
      <c r="K5" s="45">
        <f t="shared" si="1"/>
        <v>440.25</v>
      </c>
      <c r="L5" s="45">
        <f t="shared" si="1"/>
        <v>610</v>
      </c>
      <c r="M5" s="45">
        <f t="shared" si="1"/>
        <v>1272.75</v>
      </c>
      <c r="N5" s="45">
        <f t="shared" si="1"/>
        <v>4507.5</v>
      </c>
      <c r="O5" s="46">
        <f t="shared" si="1"/>
        <v>9274.25</v>
      </c>
      <c r="P5" s="45">
        <f>O5</f>
        <v>9274.25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</row>
    <row r="6" spans="2:113" ht="15" customHeight="1" x14ac:dyDescent="0.1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13" ht="18" customHeight="1" x14ac:dyDescent="0.15">
      <c r="B7" s="31" t="s">
        <v>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</row>
    <row r="8" spans="2:113" ht="18" customHeight="1" x14ac:dyDescent="0.15">
      <c r="B8" s="29" t="s">
        <v>45</v>
      </c>
      <c r="C8" s="35"/>
      <c r="D8" s="35">
        <v>5000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>
        <f>SUM(D8:O8)</f>
        <v>5000</v>
      </c>
    </row>
    <row r="9" spans="2:113" ht="18" customHeight="1" x14ac:dyDescent="0.15">
      <c r="B9" s="13" t="s">
        <v>44</v>
      </c>
      <c r="C9" s="36"/>
      <c r="D9" s="36">
        <f>1.99*500</f>
        <v>995</v>
      </c>
      <c r="E9" s="36">
        <f>1990*2</f>
        <v>3980</v>
      </c>
      <c r="F9" s="36">
        <f>1990+E9</f>
        <v>5970</v>
      </c>
      <c r="G9" s="36">
        <f>1990+F9</f>
        <v>7960</v>
      </c>
      <c r="H9" s="36">
        <f t="shared" ref="H9:O9" si="2">G9+1990</f>
        <v>9950</v>
      </c>
      <c r="I9" s="36">
        <f t="shared" si="2"/>
        <v>11940</v>
      </c>
      <c r="J9" s="36">
        <f t="shared" si="2"/>
        <v>13930</v>
      </c>
      <c r="K9" s="36">
        <f t="shared" si="2"/>
        <v>15920</v>
      </c>
      <c r="L9" s="36">
        <f t="shared" si="2"/>
        <v>17910</v>
      </c>
      <c r="M9" s="36">
        <f t="shared" si="2"/>
        <v>19900</v>
      </c>
      <c r="N9" s="36">
        <f t="shared" si="2"/>
        <v>21890</v>
      </c>
      <c r="O9" s="36">
        <f t="shared" si="2"/>
        <v>23880</v>
      </c>
      <c r="P9" s="36">
        <f>SUM(C9:O9)</f>
        <v>154225</v>
      </c>
    </row>
    <row r="10" spans="2:113" ht="18" customHeight="1" x14ac:dyDescent="0.15">
      <c r="B10" s="44" t="s">
        <v>4</v>
      </c>
      <c r="D10" s="35"/>
      <c r="E10" s="35" t="s">
        <v>43</v>
      </c>
      <c r="F10" s="35">
        <v>10000</v>
      </c>
      <c r="G10" s="35"/>
      <c r="H10" s="35"/>
      <c r="I10" s="35"/>
      <c r="J10" s="35"/>
      <c r="K10" s="35"/>
      <c r="L10" s="35"/>
      <c r="M10" s="35"/>
      <c r="N10" s="35"/>
      <c r="O10" s="35"/>
      <c r="P10" s="35">
        <f>SUM(D10:O10)</f>
        <v>10000</v>
      </c>
    </row>
    <row r="11" spans="2:113" ht="18" customHeight="1" x14ac:dyDescent="0.15">
      <c r="B11" s="13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13" ht="24" customHeight="1" x14ac:dyDescent="0.15">
      <c r="B12" s="15" t="s">
        <v>5</v>
      </c>
      <c r="C12" s="40">
        <f>SUM(C9:C11)</f>
        <v>0</v>
      </c>
      <c r="D12" s="40">
        <f t="shared" ref="D12:O12" si="3">SUM(D8:D11)</f>
        <v>5995</v>
      </c>
      <c r="E12" s="40">
        <f t="shared" si="3"/>
        <v>3980</v>
      </c>
      <c r="F12" s="40">
        <f t="shared" si="3"/>
        <v>15970</v>
      </c>
      <c r="G12" s="40">
        <f t="shared" si="3"/>
        <v>7960</v>
      </c>
      <c r="H12" s="40">
        <f t="shared" si="3"/>
        <v>9950</v>
      </c>
      <c r="I12" s="40">
        <f t="shared" si="3"/>
        <v>11940</v>
      </c>
      <c r="J12" s="40">
        <f t="shared" si="3"/>
        <v>13930</v>
      </c>
      <c r="K12" s="40">
        <f t="shared" si="3"/>
        <v>15920</v>
      </c>
      <c r="L12" s="40">
        <f t="shared" si="3"/>
        <v>17910</v>
      </c>
      <c r="M12" s="40">
        <f t="shared" si="3"/>
        <v>19900</v>
      </c>
      <c r="N12" s="40">
        <f t="shared" si="3"/>
        <v>21890</v>
      </c>
      <c r="O12" s="40">
        <f t="shared" si="3"/>
        <v>23880</v>
      </c>
      <c r="P12" s="40">
        <f>SUM(C12:O12)</f>
        <v>169225</v>
      </c>
      <c r="Q12" s="7"/>
    </row>
    <row r="13" spans="2:113" s="7" customFormat="1" ht="23" customHeight="1" x14ac:dyDescent="0.15">
      <c r="B13" s="9" t="s">
        <v>34</v>
      </c>
      <c r="C13" s="40">
        <f t="shared" ref="C13:O13" si="4">(C5+C12)</f>
        <v>13000</v>
      </c>
      <c r="D13" s="40">
        <f t="shared" si="4"/>
        <v>16995</v>
      </c>
      <c r="E13" s="40">
        <f t="shared" si="4"/>
        <v>12657.75</v>
      </c>
      <c r="F13" s="40">
        <f t="shared" si="4"/>
        <v>20624.5</v>
      </c>
      <c r="G13" s="40">
        <f t="shared" si="4"/>
        <v>19083.25</v>
      </c>
      <c r="H13" s="40">
        <f t="shared" si="4"/>
        <v>20114</v>
      </c>
      <c r="I13" s="40">
        <f t="shared" si="4"/>
        <v>17676.75</v>
      </c>
      <c r="J13" s="40">
        <f t="shared" si="4"/>
        <v>15732.5</v>
      </c>
      <c r="K13" s="40">
        <f t="shared" si="4"/>
        <v>16360.25</v>
      </c>
      <c r="L13" s="40">
        <f t="shared" si="4"/>
        <v>18520</v>
      </c>
      <c r="M13" s="40">
        <f t="shared" si="4"/>
        <v>21172.75</v>
      </c>
      <c r="N13" s="40">
        <f t="shared" si="4"/>
        <v>26397.5</v>
      </c>
      <c r="O13" s="40">
        <f t="shared" si="4"/>
        <v>33154.25</v>
      </c>
      <c r="P13" s="40">
        <f>SUM(P5+P12)</f>
        <v>178499.25</v>
      </c>
      <c r="Q13" s="2"/>
    </row>
    <row r="14" spans="2:113" ht="18" customHeight="1" x14ac:dyDescent="0.1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2:113" ht="18" customHeight="1" x14ac:dyDescent="0.15">
      <c r="B15" s="31" t="s">
        <v>6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3"/>
    </row>
    <row r="16" spans="2:113" ht="18" customHeight="1" x14ac:dyDescent="0.15">
      <c r="B16" s="13" t="s">
        <v>7</v>
      </c>
      <c r="C16" s="36" t="s">
        <v>43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0"/>
    </row>
    <row r="17" spans="2:19" ht="18" customHeight="1" x14ac:dyDescent="0.15">
      <c r="B17" s="14" t="s">
        <v>49</v>
      </c>
      <c r="C17" s="35">
        <v>2000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0"/>
    </row>
    <row r="18" spans="2:19" ht="18" customHeight="1" x14ac:dyDescent="0.15">
      <c r="B18" s="13" t="s">
        <v>48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0"/>
    </row>
    <row r="19" spans="2:19" ht="18" customHeight="1" x14ac:dyDescent="0.15">
      <c r="B19" s="14" t="s">
        <v>31</v>
      </c>
      <c r="C19" s="35"/>
      <c r="D19" s="35">
        <f>3640</f>
        <v>3640</v>
      </c>
      <c r="E19" s="35">
        <f>3640</f>
        <v>3640</v>
      </c>
      <c r="F19" s="35">
        <f>3640</f>
        <v>3640</v>
      </c>
      <c r="G19" s="35">
        <f>3640</f>
        <v>3640</v>
      </c>
      <c r="H19" s="35">
        <f>(3640*1)</f>
        <v>3640</v>
      </c>
      <c r="I19" s="35">
        <f t="shared" ref="I19:O19" si="5">(3640*1)</f>
        <v>3640</v>
      </c>
      <c r="J19" s="35">
        <f t="shared" si="5"/>
        <v>3640</v>
      </c>
      <c r="K19" s="35">
        <f t="shared" si="5"/>
        <v>3640</v>
      </c>
      <c r="L19" s="35">
        <f t="shared" si="5"/>
        <v>3640</v>
      </c>
      <c r="M19" s="35">
        <f t="shared" si="5"/>
        <v>3640</v>
      </c>
      <c r="N19" s="35">
        <f t="shared" si="5"/>
        <v>3640</v>
      </c>
      <c r="O19" s="35">
        <f t="shared" si="5"/>
        <v>3640</v>
      </c>
      <c r="P19" s="30">
        <f>SUM(D19:O19)</f>
        <v>43680</v>
      </c>
    </row>
    <row r="20" spans="2:19" ht="18" customHeight="1" x14ac:dyDescent="0.15">
      <c r="B20" s="13" t="s">
        <v>32</v>
      </c>
      <c r="C20" s="36"/>
      <c r="D20" s="36">
        <v>18.25</v>
      </c>
      <c r="E20" s="36">
        <v>18.25</v>
      </c>
      <c r="F20" s="36">
        <v>18.25</v>
      </c>
      <c r="G20" s="36">
        <v>18.25</v>
      </c>
      <c r="H20" s="36">
        <v>18.25</v>
      </c>
      <c r="I20" s="36">
        <v>18.25</v>
      </c>
      <c r="J20" s="36">
        <v>18.25</v>
      </c>
      <c r="K20" s="36">
        <v>18.25</v>
      </c>
      <c r="L20" s="36">
        <v>18.25</v>
      </c>
      <c r="M20" s="36">
        <v>18.25</v>
      </c>
      <c r="N20" s="36">
        <v>18.25</v>
      </c>
      <c r="O20" s="36">
        <v>18.25</v>
      </c>
      <c r="P20" s="10">
        <f>SUM(D20:O20)</f>
        <v>219</v>
      </c>
    </row>
    <row r="21" spans="2:19" ht="18" customHeight="1" x14ac:dyDescent="0.15">
      <c r="B21" s="14" t="s">
        <v>8</v>
      </c>
      <c r="C21" s="35"/>
      <c r="D21" s="35"/>
      <c r="E21" s="35"/>
      <c r="F21" s="35"/>
      <c r="G21" s="35"/>
      <c r="H21" s="35"/>
      <c r="I21" s="35" t="s">
        <v>43</v>
      </c>
      <c r="J21" s="35"/>
      <c r="K21" s="35"/>
      <c r="L21" s="35"/>
      <c r="M21" s="35"/>
      <c r="N21" s="35"/>
      <c r="O21" s="35"/>
      <c r="P21" s="30"/>
    </row>
    <row r="22" spans="2:19" ht="18" customHeight="1" x14ac:dyDescent="0.15">
      <c r="B22" s="13" t="s">
        <v>9</v>
      </c>
      <c r="C22" s="36"/>
      <c r="D22" s="36">
        <v>60</v>
      </c>
      <c r="E22" s="36">
        <v>60</v>
      </c>
      <c r="F22" s="36">
        <v>60</v>
      </c>
      <c r="G22" s="36">
        <v>60</v>
      </c>
      <c r="H22" s="36">
        <v>60</v>
      </c>
      <c r="I22" s="36">
        <v>60</v>
      </c>
      <c r="J22" s="36">
        <v>60</v>
      </c>
      <c r="K22" s="36">
        <v>60</v>
      </c>
      <c r="L22" s="36">
        <v>60</v>
      </c>
      <c r="M22" s="36">
        <v>60</v>
      </c>
      <c r="N22" s="36">
        <v>60</v>
      </c>
      <c r="O22" s="36">
        <v>60</v>
      </c>
      <c r="P22" s="10">
        <f>SUM(D22:O22)</f>
        <v>720</v>
      </c>
    </row>
    <row r="23" spans="2:19" ht="18" customHeight="1" x14ac:dyDescent="0.15">
      <c r="B23" s="14" t="s">
        <v>10</v>
      </c>
      <c r="C23" s="35"/>
      <c r="D23" s="35"/>
      <c r="E23" s="35"/>
      <c r="F23" s="35">
        <v>40</v>
      </c>
      <c r="G23" s="35"/>
      <c r="H23" s="35"/>
      <c r="I23" s="35">
        <v>40</v>
      </c>
      <c r="J23" s="35"/>
      <c r="K23" s="35"/>
      <c r="L23" s="35">
        <v>40</v>
      </c>
      <c r="M23" s="35"/>
      <c r="N23" s="35"/>
      <c r="O23" s="35">
        <v>40</v>
      </c>
      <c r="P23" s="30">
        <f>SUM(D23:O23)</f>
        <v>160</v>
      </c>
      <c r="S23" s="43"/>
    </row>
    <row r="24" spans="2:19" ht="18" customHeight="1" x14ac:dyDescent="0.15">
      <c r="B24" s="13" t="s">
        <v>11</v>
      </c>
      <c r="C24" s="36"/>
      <c r="D24" s="36">
        <v>1000</v>
      </c>
      <c r="E24" s="36">
        <v>1000</v>
      </c>
      <c r="F24" s="36">
        <v>1000</v>
      </c>
      <c r="G24" s="36">
        <v>1000</v>
      </c>
      <c r="H24" s="36">
        <v>1000</v>
      </c>
      <c r="I24" s="36">
        <v>1000</v>
      </c>
      <c r="J24" s="36">
        <v>1000</v>
      </c>
      <c r="K24" s="36">
        <v>1000</v>
      </c>
      <c r="L24" s="36">
        <v>1000</v>
      </c>
      <c r="M24" s="36">
        <v>1000</v>
      </c>
      <c r="N24" s="36">
        <v>1000</v>
      </c>
      <c r="O24" s="36">
        <v>1000</v>
      </c>
      <c r="P24" s="10">
        <f>SUM(D24:O24)</f>
        <v>12000</v>
      </c>
    </row>
    <row r="25" spans="2:19" ht="18" customHeight="1" x14ac:dyDescent="0.15">
      <c r="B25" s="14" t="s">
        <v>50</v>
      </c>
      <c r="C25" s="35"/>
      <c r="D25" s="35">
        <v>1000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0">
        <f>SUM(D25:O25)</f>
        <v>1000</v>
      </c>
      <c r="S25" s="42"/>
    </row>
    <row r="26" spans="2:19" ht="18" customHeight="1" x14ac:dyDescent="0.15">
      <c r="B26" s="13" t="s">
        <v>12</v>
      </c>
      <c r="C26" s="36"/>
      <c r="D26" s="36"/>
      <c r="E26" s="36"/>
      <c r="F26" s="36">
        <v>1000</v>
      </c>
      <c r="G26" s="36"/>
      <c r="H26" s="36"/>
      <c r="I26" s="36">
        <v>1000</v>
      </c>
      <c r="J26" s="36"/>
      <c r="K26" s="36"/>
      <c r="L26" s="36">
        <v>1000</v>
      </c>
      <c r="M26" s="36"/>
      <c r="N26" s="36"/>
      <c r="O26" s="36">
        <v>1000</v>
      </c>
      <c r="P26" s="10">
        <f>SUM(D26:O26)</f>
        <v>4000</v>
      </c>
    </row>
    <row r="27" spans="2:19" ht="18" customHeight="1" x14ac:dyDescent="0.15">
      <c r="B27" s="14" t="s">
        <v>13</v>
      </c>
      <c r="C27" s="35"/>
      <c r="D27" s="35">
        <v>2000</v>
      </c>
      <c r="E27" s="35">
        <v>2000</v>
      </c>
      <c r="F27" s="35">
        <v>2000</v>
      </c>
      <c r="G27" s="35">
        <v>2000</v>
      </c>
      <c r="H27" s="35">
        <v>2000</v>
      </c>
      <c r="I27" s="35">
        <v>2000</v>
      </c>
      <c r="J27" s="35">
        <v>2000</v>
      </c>
      <c r="K27" s="35">
        <v>2000</v>
      </c>
      <c r="L27" s="35">
        <v>2000</v>
      </c>
      <c r="M27" s="35">
        <v>2000</v>
      </c>
      <c r="N27" s="35">
        <v>2000</v>
      </c>
      <c r="O27" s="35">
        <v>2000</v>
      </c>
      <c r="P27" s="30">
        <f>SUM(D27:O27)</f>
        <v>24000</v>
      </c>
    </row>
    <row r="28" spans="2:19" ht="18" customHeight="1" x14ac:dyDescent="0.15">
      <c r="B28" s="13" t="s">
        <v>14</v>
      </c>
      <c r="C28" s="36"/>
      <c r="D28" s="36">
        <v>70</v>
      </c>
      <c r="E28" s="36">
        <v>70</v>
      </c>
      <c r="F28" s="36">
        <v>70</v>
      </c>
      <c r="G28" s="36">
        <v>70</v>
      </c>
      <c r="H28" s="36">
        <v>70</v>
      </c>
      <c r="I28" s="36">
        <v>70</v>
      </c>
      <c r="J28" s="36">
        <v>70</v>
      </c>
      <c r="K28" s="36">
        <v>70</v>
      </c>
      <c r="L28" s="36">
        <v>70</v>
      </c>
      <c r="M28" s="36">
        <v>70</v>
      </c>
      <c r="N28" s="36">
        <v>70</v>
      </c>
      <c r="O28" s="36">
        <v>70</v>
      </c>
      <c r="P28" s="10">
        <f>SUM(D28:O28)</f>
        <v>840</v>
      </c>
    </row>
    <row r="29" spans="2:19" ht="18" customHeight="1" x14ac:dyDescent="0.15">
      <c r="B29" s="14" t="s">
        <v>15</v>
      </c>
      <c r="C29" s="35"/>
      <c r="D29" s="35">
        <v>300</v>
      </c>
      <c r="E29" s="35">
        <v>300</v>
      </c>
      <c r="F29" s="35">
        <v>300</v>
      </c>
      <c r="G29" s="35">
        <v>300</v>
      </c>
      <c r="H29" s="35">
        <v>300</v>
      </c>
      <c r="I29" s="35">
        <v>300</v>
      </c>
      <c r="J29" s="35">
        <v>300</v>
      </c>
      <c r="K29" s="35">
        <v>300</v>
      </c>
      <c r="L29" s="35">
        <v>300</v>
      </c>
      <c r="M29" s="35">
        <v>300</v>
      </c>
      <c r="N29" s="35">
        <v>300</v>
      </c>
      <c r="O29" s="35">
        <v>300</v>
      </c>
      <c r="P29" s="30">
        <f>SUM(D29:O29)</f>
        <v>3600</v>
      </c>
    </row>
    <row r="30" spans="2:19" ht="18" customHeight="1" x14ac:dyDescent="0.15">
      <c r="B30" s="13" t="s">
        <v>42</v>
      </c>
      <c r="C30" s="36"/>
      <c r="E30" s="30"/>
      <c r="F30" s="30"/>
      <c r="G30" s="30"/>
      <c r="H30" s="30">
        <v>5000</v>
      </c>
      <c r="I30" s="30">
        <v>5000</v>
      </c>
      <c r="J30" s="30">
        <v>5000</v>
      </c>
      <c r="K30" s="30">
        <v>5000</v>
      </c>
      <c r="L30" s="30">
        <v>5000</v>
      </c>
      <c r="M30" s="30">
        <v>5000</v>
      </c>
      <c r="N30" s="30">
        <v>5000</v>
      </c>
      <c r="O30" s="30">
        <v>5000</v>
      </c>
      <c r="P30" s="10">
        <f>SUM(D30:O30)</f>
        <v>40000</v>
      </c>
    </row>
    <row r="31" spans="2:19" ht="18" customHeight="1" x14ac:dyDescent="0.15">
      <c r="B31" s="14" t="s">
        <v>40</v>
      </c>
      <c r="C31" s="35"/>
      <c r="D31" s="41">
        <v>229</v>
      </c>
      <c r="E31" s="41">
        <v>915</v>
      </c>
      <c r="F31" s="41">
        <v>1373</v>
      </c>
      <c r="G31" s="41">
        <v>1831</v>
      </c>
      <c r="H31" s="41">
        <v>2289</v>
      </c>
      <c r="I31" s="41">
        <v>2746</v>
      </c>
      <c r="J31" s="41">
        <v>3204</v>
      </c>
      <c r="K31" s="41">
        <v>3662</v>
      </c>
      <c r="L31" s="41">
        <v>4119</v>
      </c>
      <c r="M31" s="41">
        <v>4577</v>
      </c>
      <c r="N31" s="41">
        <v>5035</v>
      </c>
      <c r="O31" s="41">
        <v>5492</v>
      </c>
      <c r="P31" s="30">
        <f>SUM(D31:O31)</f>
        <v>35472</v>
      </c>
    </row>
    <row r="32" spans="2:19" ht="18" customHeight="1" x14ac:dyDescent="0.15">
      <c r="B32" s="13" t="s">
        <v>17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10"/>
    </row>
    <row r="33" spans="2:19" ht="18" customHeight="1" x14ac:dyDescent="0.15">
      <c r="B33" s="15" t="s">
        <v>18</v>
      </c>
      <c r="C33" s="40">
        <f t="shared" ref="C33:O33" si="6">SUM(C16:C32)</f>
        <v>2000</v>
      </c>
      <c r="D33" s="40">
        <f t="shared" si="6"/>
        <v>8317.25</v>
      </c>
      <c r="E33" s="40">
        <f t="shared" si="6"/>
        <v>8003.25</v>
      </c>
      <c r="F33" s="40">
        <f t="shared" si="6"/>
        <v>9501.25</v>
      </c>
      <c r="G33" s="40">
        <f t="shared" si="6"/>
        <v>8919.25</v>
      </c>
      <c r="H33" s="40">
        <f t="shared" si="6"/>
        <v>14377.25</v>
      </c>
      <c r="I33" s="40">
        <f t="shared" si="6"/>
        <v>15874.25</v>
      </c>
      <c r="J33" s="40">
        <f t="shared" si="6"/>
        <v>15292.25</v>
      </c>
      <c r="K33" s="40">
        <f t="shared" si="6"/>
        <v>15750.25</v>
      </c>
      <c r="L33" s="40">
        <f t="shared" si="6"/>
        <v>17247.25</v>
      </c>
      <c r="M33" s="40">
        <f t="shared" si="6"/>
        <v>16665.25</v>
      </c>
      <c r="N33" s="40">
        <f t="shared" si="6"/>
        <v>17123.25</v>
      </c>
      <c r="O33" s="40">
        <f t="shared" si="6"/>
        <v>18620.25</v>
      </c>
      <c r="P33" s="16">
        <f>SUM(C33:O33)</f>
        <v>167691</v>
      </c>
      <c r="S33" s="39"/>
    </row>
    <row r="34" spans="2:19" ht="18" customHeight="1" x14ac:dyDescent="0.15">
      <c r="B34" s="13" t="s">
        <v>19</v>
      </c>
      <c r="C34" s="10"/>
      <c r="D34" s="3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</row>
    <row r="35" spans="2:19" ht="18" customHeight="1" x14ac:dyDescent="0.15">
      <c r="B35" s="14" t="s">
        <v>20</v>
      </c>
      <c r="C35" s="30"/>
      <c r="D35" s="38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2:19" ht="18" customHeight="1" x14ac:dyDescent="0.15">
      <c r="B36" s="13" t="s">
        <v>41</v>
      </c>
      <c r="C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2:19" ht="18" customHeight="1" x14ac:dyDescent="0.15">
      <c r="B37" s="15" t="s">
        <v>23</v>
      </c>
      <c r="C37" s="16">
        <f t="shared" ref="C37:P37" si="7">SUM(C33:C36)</f>
        <v>2000</v>
      </c>
      <c r="D37" s="16">
        <f t="shared" si="7"/>
        <v>8317.25</v>
      </c>
      <c r="E37" s="16">
        <f t="shared" si="7"/>
        <v>8003.25</v>
      </c>
      <c r="F37" s="16">
        <f t="shared" si="7"/>
        <v>9501.25</v>
      </c>
      <c r="G37" s="16">
        <f t="shared" si="7"/>
        <v>8919.25</v>
      </c>
      <c r="H37" s="16">
        <f t="shared" si="7"/>
        <v>14377.25</v>
      </c>
      <c r="I37" s="16">
        <f t="shared" si="7"/>
        <v>15874.25</v>
      </c>
      <c r="J37" s="16">
        <f t="shared" si="7"/>
        <v>15292.25</v>
      </c>
      <c r="K37" s="16">
        <f t="shared" si="7"/>
        <v>15750.25</v>
      </c>
      <c r="L37" s="16">
        <f t="shared" si="7"/>
        <v>17247.25</v>
      </c>
      <c r="M37" s="16">
        <f t="shared" si="7"/>
        <v>16665.25</v>
      </c>
      <c r="N37" s="16">
        <f t="shared" si="7"/>
        <v>17123.25</v>
      </c>
      <c r="O37" s="16">
        <f t="shared" si="7"/>
        <v>18620.25</v>
      </c>
      <c r="P37" s="16">
        <f t="shared" si="7"/>
        <v>167691</v>
      </c>
    </row>
    <row r="38" spans="2:19" ht="18" customHeight="1" x14ac:dyDescent="0.15">
      <c r="B38" s="9" t="s">
        <v>37</v>
      </c>
      <c r="C38" s="16">
        <f t="shared" ref="C38:P38" si="8">(C13-C37)</f>
        <v>11000</v>
      </c>
      <c r="D38" s="16">
        <f t="shared" si="8"/>
        <v>8677.75</v>
      </c>
      <c r="E38" s="16">
        <f t="shared" si="8"/>
        <v>4654.5</v>
      </c>
      <c r="F38" s="16">
        <f t="shared" si="8"/>
        <v>11123.25</v>
      </c>
      <c r="G38" s="16">
        <f t="shared" si="8"/>
        <v>10164</v>
      </c>
      <c r="H38" s="16">
        <f t="shared" si="8"/>
        <v>5736.75</v>
      </c>
      <c r="I38" s="16">
        <f t="shared" si="8"/>
        <v>1802.5</v>
      </c>
      <c r="J38" s="16">
        <f t="shared" si="8"/>
        <v>440.25</v>
      </c>
      <c r="K38" s="16">
        <f t="shared" si="8"/>
        <v>610</v>
      </c>
      <c r="L38" s="16">
        <f t="shared" si="8"/>
        <v>1272.75</v>
      </c>
      <c r="M38" s="16">
        <f t="shared" si="8"/>
        <v>4507.5</v>
      </c>
      <c r="N38" s="16">
        <f t="shared" si="8"/>
        <v>9274.25</v>
      </c>
      <c r="O38" s="16">
        <f>(O13-O37)</f>
        <v>14534</v>
      </c>
      <c r="P38" s="37">
        <f t="shared" si="8"/>
        <v>10808.25</v>
      </c>
    </row>
    <row r="39" spans="2:19" ht="18" customHeight="1" x14ac:dyDescent="0.15"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2:19" ht="18" customHeight="1" x14ac:dyDescent="0.15">
      <c r="B40" s="21" t="s">
        <v>29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0"/>
    </row>
    <row r="41" spans="2:19" ht="18" customHeight="1" x14ac:dyDescent="0.15">
      <c r="B41" s="13" t="s">
        <v>38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</row>
    <row r="42" spans="2:19" ht="18" customHeight="1" x14ac:dyDescent="0.15">
      <c r="B42" s="14" t="s">
        <v>24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</row>
    <row r="43" spans="2:19" ht="22.5" customHeight="1" x14ac:dyDescent="0.15">
      <c r="B43" s="13" t="s">
        <v>25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2:19" ht="15" customHeight="1" x14ac:dyDescent="0.15">
      <c r="B44" s="29" t="s">
        <v>39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</row>
    <row r="45" spans="2:19" ht="18" customHeight="1" x14ac:dyDescent="0.15">
      <c r="B45" s="13" t="s">
        <v>26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</row>
    <row r="46" spans="2:19" ht="18" customHeight="1" x14ac:dyDescent="0.15">
      <c r="B46" s="14" t="s">
        <v>30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</row>
    <row r="47" spans="2:19" ht="18" customHeight="1" x14ac:dyDescent="0.15"/>
    <row r="48" spans="2:19" ht="18" customHeight="1" x14ac:dyDescent="0.15"/>
    <row r="49" ht="18" customHeight="1" x14ac:dyDescent="0.15"/>
    <row r="50" ht="18" customHeight="1" x14ac:dyDescent="0.15"/>
    <row r="51" ht="18" customHeight="1" x14ac:dyDescent="0.15"/>
  </sheetData>
  <pageMargins left="0" right="0" top="0.5" bottom="0.25" header="0" footer="0"/>
  <pageSetup scale="80"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B1:Q51"/>
  <sheetViews>
    <sheetView showGridLines="0" zoomScale="143" zoomScaleNormal="100" workbookViewId="0">
      <pane ySplit="4" topLeftCell="A5" activePane="bottomLeft" state="frozen"/>
      <selection pane="bottomLeft" activeCell="K28" sqref="K28"/>
    </sheetView>
  </sheetViews>
  <sheetFormatPr baseColWidth="10" defaultColWidth="9.25" defaultRowHeight="11" x14ac:dyDescent="0.15"/>
  <cols>
    <col min="1" max="1" width="1.75" style="2" customWidth="1"/>
    <col min="2" max="2" width="28.25" style="1" customWidth="1"/>
    <col min="3" max="3" width="11.75" style="2" customWidth="1"/>
    <col min="4" max="4" width="10.75" style="2" customWidth="1"/>
    <col min="5" max="5" width="12" style="2" customWidth="1"/>
    <col min="6" max="6" width="10.75" style="2" customWidth="1"/>
    <col min="7" max="7" width="11.5" style="2" customWidth="1"/>
    <col min="8" max="8" width="11.25" style="2" customWidth="1"/>
    <col min="9" max="9" width="10.75" style="2" customWidth="1"/>
    <col min="10" max="10" width="11.25" style="2" bestFit="1" customWidth="1"/>
    <col min="11" max="11" width="10.25" style="2" customWidth="1"/>
    <col min="12" max="12" width="11.5" style="2" customWidth="1"/>
    <col min="13" max="13" width="12" style="2" customWidth="1"/>
    <col min="14" max="15" width="11.5" style="2" customWidth="1"/>
    <col min="16" max="16" width="14" style="2" customWidth="1"/>
    <col min="17" max="16384" width="9.25" style="2"/>
  </cols>
  <sheetData>
    <row r="1" spans="2:17" ht="11.25" customHeight="1" x14ac:dyDescent="0.15"/>
    <row r="2" spans="2:17" s="4" customFormat="1" ht="27.75" customHeight="1" x14ac:dyDescent="0.25">
      <c r="B2" s="3" t="s">
        <v>35</v>
      </c>
      <c r="H2" s="22" t="s">
        <v>47</v>
      </c>
      <c r="I2" s="22"/>
      <c r="J2" s="22"/>
      <c r="K2" s="23"/>
      <c r="L2" s="23"/>
      <c r="M2" s="23"/>
      <c r="N2" s="22"/>
      <c r="O2" s="24" t="s">
        <v>28</v>
      </c>
      <c r="P2" s="25">
        <v>38353</v>
      </c>
    </row>
    <row r="3" spans="2:17" ht="3.75" customHeight="1" x14ac:dyDescent="0.15">
      <c r="B3" s="5"/>
      <c r="H3" s="6"/>
      <c r="J3" s="7"/>
      <c r="K3" s="7"/>
      <c r="L3" s="7"/>
    </row>
    <row r="4" spans="2:17" s="7" customFormat="1" ht="24.75" customHeight="1" x14ac:dyDescent="0.15">
      <c r="B4" s="8"/>
      <c r="C4" s="26" t="s">
        <v>27</v>
      </c>
      <c r="D4" s="27">
        <f>P2</f>
        <v>38353</v>
      </c>
      <c r="E4" s="27">
        <f>DATE(YEAR(D4),MONTH(D4)+1,1)</f>
        <v>38384</v>
      </c>
      <c r="F4" s="27">
        <f t="shared" ref="F4:O4" si="0">DATE(YEAR(E4),MONTH(E4)+1,1)</f>
        <v>38412</v>
      </c>
      <c r="G4" s="27">
        <f t="shared" si="0"/>
        <v>38443</v>
      </c>
      <c r="H4" s="27">
        <f t="shared" si="0"/>
        <v>38473</v>
      </c>
      <c r="I4" s="27">
        <f t="shared" si="0"/>
        <v>38504</v>
      </c>
      <c r="J4" s="27">
        <f t="shared" si="0"/>
        <v>38534</v>
      </c>
      <c r="K4" s="27">
        <f t="shared" si="0"/>
        <v>38565</v>
      </c>
      <c r="L4" s="27">
        <f t="shared" si="0"/>
        <v>38596</v>
      </c>
      <c r="M4" s="27">
        <f t="shared" si="0"/>
        <v>38626</v>
      </c>
      <c r="N4" s="27">
        <f t="shared" si="0"/>
        <v>38657</v>
      </c>
      <c r="O4" s="27">
        <f t="shared" si="0"/>
        <v>38687</v>
      </c>
      <c r="P4" s="28" t="s">
        <v>0</v>
      </c>
    </row>
    <row r="5" spans="2:17" ht="24" customHeight="1" x14ac:dyDescent="0.15">
      <c r="B5" s="9" t="s">
        <v>36</v>
      </c>
      <c r="C5" s="10"/>
      <c r="D5" s="16">
        <v>14534</v>
      </c>
      <c r="E5" s="10">
        <f t="shared" ref="E5:O5" si="1">D35</f>
        <v>9755.5999999999985</v>
      </c>
      <c r="F5" s="10">
        <f t="shared" si="1"/>
        <v>7009.5</v>
      </c>
      <c r="G5" s="10">
        <f t="shared" si="1"/>
        <v>3021.8499999999985</v>
      </c>
      <c r="H5" s="10">
        <f t="shared" si="1"/>
        <v>2372.6499999999978</v>
      </c>
      <c r="I5" s="10">
        <f t="shared" si="1"/>
        <v>4021.8999999999942</v>
      </c>
      <c r="J5" s="10">
        <f t="shared" si="1"/>
        <v>6929.5999999999913</v>
      </c>
      <c r="K5" s="10">
        <f t="shared" si="1"/>
        <v>13175.749999999993</v>
      </c>
      <c r="L5" s="10">
        <f t="shared" si="1"/>
        <v>24220.349999999991</v>
      </c>
      <c r="M5" s="10">
        <f t="shared" si="1"/>
        <v>36523.399999999994</v>
      </c>
      <c r="N5" s="10">
        <f t="shared" si="1"/>
        <v>52164.899999999994</v>
      </c>
      <c r="O5" s="10">
        <f t="shared" si="1"/>
        <v>70104.849999999991</v>
      </c>
      <c r="P5" s="10">
        <f>O5</f>
        <v>70104.849999999991</v>
      </c>
    </row>
    <row r="6" spans="2:17" ht="8" customHeight="1" x14ac:dyDescent="0.15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"/>
    </row>
    <row r="7" spans="2:17" ht="18" customHeight="1" x14ac:dyDescent="0.15">
      <c r="B7" s="31" t="s">
        <v>1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</row>
    <row r="8" spans="2:17" ht="18" customHeight="1" x14ac:dyDescent="0.15">
      <c r="B8" s="13" t="s">
        <v>2</v>
      </c>
      <c r="C8" s="10"/>
      <c r="D8" s="10">
        <v>23880</v>
      </c>
      <c r="E8" s="10">
        <f>D$8+1990</f>
        <v>25870</v>
      </c>
      <c r="F8" s="10">
        <f>E$8+(1990*1.5)</f>
        <v>28855</v>
      </c>
      <c r="G8" s="10">
        <f t="shared" ref="G8:O8" si="2">F$8+(1990*1.5)</f>
        <v>31840</v>
      </c>
      <c r="H8" s="10">
        <f t="shared" si="2"/>
        <v>34825</v>
      </c>
      <c r="I8" s="10">
        <f t="shared" si="2"/>
        <v>37810</v>
      </c>
      <c r="J8" s="10">
        <f t="shared" si="2"/>
        <v>40795</v>
      </c>
      <c r="K8" s="10">
        <f t="shared" si="2"/>
        <v>43780</v>
      </c>
      <c r="L8" s="10">
        <f t="shared" si="2"/>
        <v>46765</v>
      </c>
      <c r="M8" s="10">
        <f t="shared" si="2"/>
        <v>49750</v>
      </c>
      <c r="N8" s="10">
        <f t="shared" si="2"/>
        <v>52735</v>
      </c>
      <c r="O8" s="10">
        <f t="shared" si="2"/>
        <v>55720</v>
      </c>
      <c r="P8" s="10">
        <f>SUM(D8:O8)</f>
        <v>472625</v>
      </c>
    </row>
    <row r="9" spans="2:17" ht="18" customHeight="1" x14ac:dyDescent="0.15">
      <c r="B9" s="29" t="s">
        <v>3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</row>
    <row r="10" spans="2:17" ht="18" customHeight="1" x14ac:dyDescent="0.15">
      <c r="B10" s="13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7" ht="18" customHeight="1" x14ac:dyDescent="0.15">
      <c r="B11" s="15" t="s">
        <v>5</v>
      </c>
      <c r="C11" s="16">
        <f>SUM(C8:C10)</f>
        <v>0</v>
      </c>
      <c r="D11" s="16">
        <f t="shared" ref="D11:P11" si="3">SUM(D8:D10)</f>
        <v>23880</v>
      </c>
      <c r="E11" s="16">
        <f t="shared" si="3"/>
        <v>25870</v>
      </c>
      <c r="F11" s="16">
        <f t="shared" si="3"/>
        <v>28855</v>
      </c>
      <c r="G11" s="16">
        <f t="shared" si="3"/>
        <v>31840</v>
      </c>
      <c r="H11" s="16">
        <f t="shared" si="3"/>
        <v>34825</v>
      </c>
      <c r="I11" s="16">
        <f t="shared" si="3"/>
        <v>37810</v>
      </c>
      <c r="J11" s="16">
        <f t="shared" si="3"/>
        <v>40795</v>
      </c>
      <c r="K11" s="16">
        <f t="shared" si="3"/>
        <v>43780</v>
      </c>
      <c r="L11" s="16">
        <f t="shared" si="3"/>
        <v>46765</v>
      </c>
      <c r="M11" s="16">
        <f t="shared" si="3"/>
        <v>49750</v>
      </c>
      <c r="N11" s="16">
        <f t="shared" si="3"/>
        <v>52735</v>
      </c>
      <c r="O11" s="16">
        <f t="shared" si="3"/>
        <v>55720</v>
      </c>
      <c r="P11" s="16">
        <f t="shared" si="3"/>
        <v>472625</v>
      </c>
    </row>
    <row r="12" spans="2:17" ht="24" customHeight="1" x14ac:dyDescent="0.15">
      <c r="B12" s="9" t="s">
        <v>34</v>
      </c>
      <c r="C12" s="16">
        <f>(C5+C11)</f>
        <v>0</v>
      </c>
      <c r="D12" s="16">
        <f t="shared" ref="D12:N12" si="4">(D5+D11)</f>
        <v>38414</v>
      </c>
      <c r="E12" s="16">
        <f t="shared" si="4"/>
        <v>35625.599999999999</v>
      </c>
      <c r="F12" s="16">
        <f t="shared" si="4"/>
        <v>35864.5</v>
      </c>
      <c r="G12" s="16">
        <f t="shared" si="4"/>
        <v>34861.85</v>
      </c>
      <c r="H12" s="16">
        <f t="shared" si="4"/>
        <v>37197.649999999994</v>
      </c>
      <c r="I12" s="16">
        <f t="shared" si="4"/>
        <v>41831.899999999994</v>
      </c>
      <c r="J12" s="16">
        <f t="shared" si="4"/>
        <v>47724.599999999991</v>
      </c>
      <c r="K12" s="16">
        <f t="shared" si="4"/>
        <v>56955.749999999993</v>
      </c>
      <c r="L12" s="16">
        <f t="shared" si="4"/>
        <v>70985.349999999991</v>
      </c>
      <c r="M12" s="16">
        <f t="shared" si="4"/>
        <v>86273.4</v>
      </c>
      <c r="N12" s="16">
        <f t="shared" si="4"/>
        <v>104899.9</v>
      </c>
      <c r="O12" s="16">
        <f>(O5+O11)</f>
        <v>125824.84999999999</v>
      </c>
      <c r="P12" s="16">
        <f>(P5+P11)</f>
        <v>542729.85</v>
      </c>
    </row>
    <row r="13" spans="2:17" s="7" customFormat="1" ht="8" customHeight="1" x14ac:dyDescent="0.15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2:17" ht="18" customHeight="1" x14ac:dyDescent="0.15">
      <c r="B14" s="31" t="s">
        <v>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3"/>
    </row>
    <row r="15" spans="2:17" ht="18" customHeight="1" x14ac:dyDescent="0.15">
      <c r="B15" s="14" t="s">
        <v>31</v>
      </c>
      <c r="C15" s="30"/>
      <c r="D15" s="35">
        <v>7280</v>
      </c>
      <c r="E15" s="35">
        <v>7280</v>
      </c>
      <c r="F15" s="35">
        <v>7280</v>
      </c>
      <c r="G15" s="35">
        <v>7280</v>
      </c>
      <c r="H15" s="35">
        <v>7280</v>
      </c>
      <c r="I15" s="35">
        <v>7280</v>
      </c>
      <c r="J15" s="35">
        <v>7280</v>
      </c>
      <c r="K15" s="35">
        <v>7280</v>
      </c>
      <c r="L15" s="35">
        <v>7280</v>
      </c>
      <c r="M15" s="35">
        <v>7280</v>
      </c>
      <c r="N15" s="35">
        <v>7280</v>
      </c>
      <c r="O15" s="35">
        <v>7280</v>
      </c>
      <c r="P15" s="30">
        <f>SUM(D15:O15)</f>
        <v>87360</v>
      </c>
    </row>
    <row r="16" spans="2:17" ht="18" customHeight="1" x14ac:dyDescent="0.15">
      <c r="B16" s="13" t="s">
        <v>32</v>
      </c>
      <c r="C16" s="10"/>
      <c r="D16" s="10">
        <f>364*4</f>
        <v>1456</v>
      </c>
      <c r="E16" s="10">
        <f t="shared" ref="E16:O16" si="5">364*4</f>
        <v>1456</v>
      </c>
      <c r="F16" s="10">
        <f t="shared" si="5"/>
        <v>1456</v>
      </c>
      <c r="G16" s="10">
        <f t="shared" si="5"/>
        <v>1456</v>
      </c>
      <c r="H16" s="10">
        <f t="shared" si="5"/>
        <v>1456</v>
      </c>
      <c r="I16" s="10">
        <f t="shared" si="5"/>
        <v>1456</v>
      </c>
      <c r="J16" s="10">
        <f t="shared" si="5"/>
        <v>1456</v>
      </c>
      <c r="K16" s="10">
        <f t="shared" si="5"/>
        <v>1456</v>
      </c>
      <c r="L16" s="10">
        <f t="shared" si="5"/>
        <v>1456</v>
      </c>
      <c r="M16" s="10">
        <f t="shared" si="5"/>
        <v>1456</v>
      </c>
      <c r="N16" s="10">
        <f t="shared" si="5"/>
        <v>1456</v>
      </c>
      <c r="O16" s="10">
        <f t="shared" si="5"/>
        <v>1456</v>
      </c>
      <c r="P16" s="10">
        <f>SUM(D16:O16)</f>
        <v>17472</v>
      </c>
    </row>
    <row r="17" spans="2:16" ht="18" customHeight="1" x14ac:dyDescent="0.15">
      <c r="B17" s="13" t="s">
        <v>9</v>
      </c>
      <c r="C17" s="10"/>
      <c r="D17" s="36">
        <v>60</v>
      </c>
      <c r="E17" s="36">
        <v>60</v>
      </c>
      <c r="F17" s="36">
        <v>60</v>
      </c>
      <c r="G17" s="36">
        <v>60</v>
      </c>
      <c r="H17" s="36">
        <v>60</v>
      </c>
      <c r="I17" s="36">
        <v>60</v>
      </c>
      <c r="J17" s="36">
        <v>60</v>
      </c>
      <c r="K17" s="36">
        <v>60</v>
      </c>
      <c r="L17" s="36">
        <v>60</v>
      </c>
      <c r="M17" s="36">
        <v>60</v>
      </c>
      <c r="N17" s="36">
        <v>60</v>
      </c>
      <c r="O17" s="36">
        <v>60</v>
      </c>
      <c r="P17" s="10">
        <f>SUM(D17:O17)</f>
        <v>720</v>
      </c>
    </row>
    <row r="18" spans="2:16" ht="18" customHeight="1" x14ac:dyDescent="0.15">
      <c r="B18" s="14" t="s">
        <v>10</v>
      </c>
      <c r="C18" s="30"/>
      <c r="D18" s="35"/>
      <c r="E18" s="35"/>
      <c r="F18" s="35">
        <v>40</v>
      </c>
      <c r="G18" s="35"/>
      <c r="H18" s="35"/>
      <c r="I18" s="35">
        <v>40</v>
      </c>
      <c r="J18" s="35"/>
      <c r="K18" s="35"/>
      <c r="L18" s="35">
        <v>40</v>
      </c>
      <c r="M18" s="35"/>
      <c r="N18" s="35"/>
      <c r="O18" s="35">
        <v>40</v>
      </c>
      <c r="P18" s="30">
        <f>SUM(D18:O18)</f>
        <v>160</v>
      </c>
    </row>
    <row r="19" spans="2:16" ht="18" customHeight="1" x14ac:dyDescent="0.15">
      <c r="B19" s="13" t="s">
        <v>11</v>
      </c>
      <c r="C19" s="10"/>
      <c r="D19" s="36">
        <v>1000</v>
      </c>
      <c r="E19" s="36">
        <v>1500</v>
      </c>
      <c r="F19" s="36">
        <v>1500</v>
      </c>
      <c r="G19" s="36">
        <v>1500</v>
      </c>
      <c r="H19" s="36">
        <v>1500</v>
      </c>
      <c r="I19" s="36">
        <v>1500</v>
      </c>
      <c r="J19" s="36">
        <v>1500</v>
      </c>
      <c r="K19" s="36">
        <v>1500</v>
      </c>
      <c r="L19" s="36">
        <v>1500</v>
      </c>
      <c r="M19" s="36">
        <v>1500</v>
      </c>
      <c r="N19" s="36">
        <v>1500</v>
      </c>
      <c r="O19" s="36">
        <v>1500</v>
      </c>
      <c r="P19" s="10">
        <f>SUM(D19:O19)</f>
        <v>17500</v>
      </c>
    </row>
    <row r="20" spans="2:16" ht="18" customHeight="1" x14ac:dyDescent="0.15">
      <c r="B20" s="13" t="s">
        <v>12</v>
      </c>
      <c r="C20" s="10"/>
      <c r="D20" s="10"/>
      <c r="E20" s="10"/>
      <c r="F20" s="36">
        <v>1000</v>
      </c>
      <c r="G20" s="10"/>
      <c r="H20" s="10"/>
      <c r="I20" s="36">
        <v>1000</v>
      </c>
      <c r="J20" s="10"/>
      <c r="K20" s="10"/>
      <c r="L20" s="36">
        <v>1000</v>
      </c>
      <c r="M20" s="10"/>
      <c r="N20" s="10"/>
      <c r="O20" s="36">
        <v>1000</v>
      </c>
      <c r="P20" s="10">
        <f>SUM(D20:O20)</f>
        <v>4000</v>
      </c>
    </row>
    <row r="21" spans="2:16" ht="18" customHeight="1" x14ac:dyDescent="0.15">
      <c r="B21" s="14" t="s">
        <v>13</v>
      </c>
      <c r="C21" s="30"/>
      <c r="D21" s="35">
        <v>2000</v>
      </c>
      <c r="E21" s="35">
        <v>2000</v>
      </c>
      <c r="F21" s="35">
        <v>2000</v>
      </c>
      <c r="G21" s="35">
        <v>2000</v>
      </c>
      <c r="H21" s="35">
        <v>2000</v>
      </c>
      <c r="I21" s="35">
        <v>2000</v>
      </c>
      <c r="J21" s="35">
        <v>2000</v>
      </c>
      <c r="K21" s="35">
        <v>2000</v>
      </c>
      <c r="L21" s="35">
        <v>2000</v>
      </c>
      <c r="M21" s="35">
        <v>2000</v>
      </c>
      <c r="N21" s="35">
        <v>2000</v>
      </c>
      <c r="O21" s="35">
        <v>2000</v>
      </c>
      <c r="P21" s="30">
        <f>SUM(D21:O21)</f>
        <v>24000</v>
      </c>
    </row>
    <row r="22" spans="2:16" ht="18" customHeight="1" x14ac:dyDescent="0.15">
      <c r="B22" s="13" t="s">
        <v>14</v>
      </c>
      <c r="C22" s="10"/>
      <c r="D22" s="36">
        <v>70</v>
      </c>
      <c r="E22" s="36">
        <v>70</v>
      </c>
      <c r="F22" s="36">
        <v>70</v>
      </c>
      <c r="G22" s="36">
        <v>70</v>
      </c>
      <c r="H22" s="36">
        <v>70</v>
      </c>
      <c r="I22" s="36">
        <v>70</v>
      </c>
      <c r="J22" s="36">
        <v>70</v>
      </c>
      <c r="K22" s="36">
        <v>70</v>
      </c>
      <c r="L22" s="36">
        <v>70</v>
      </c>
      <c r="M22" s="36">
        <v>70</v>
      </c>
      <c r="N22" s="36">
        <v>70</v>
      </c>
      <c r="O22" s="36">
        <v>70</v>
      </c>
      <c r="P22" s="10">
        <f>SUM(D22:O22)</f>
        <v>840</v>
      </c>
    </row>
    <row r="23" spans="2:16" ht="18" customHeight="1" x14ac:dyDescent="0.15">
      <c r="B23" s="14" t="s">
        <v>15</v>
      </c>
      <c r="C23" s="30"/>
      <c r="D23" s="35">
        <v>300</v>
      </c>
      <c r="E23" s="35">
        <v>300</v>
      </c>
      <c r="F23" s="35">
        <v>300</v>
      </c>
      <c r="G23" s="35">
        <v>300</v>
      </c>
      <c r="H23" s="35">
        <v>300</v>
      </c>
      <c r="I23" s="35">
        <v>300</v>
      </c>
      <c r="J23" s="35">
        <v>300</v>
      </c>
      <c r="K23" s="35">
        <v>300</v>
      </c>
      <c r="L23" s="35">
        <v>300</v>
      </c>
      <c r="M23" s="35">
        <v>300</v>
      </c>
      <c r="N23" s="35">
        <v>300</v>
      </c>
      <c r="O23" s="35">
        <v>300</v>
      </c>
      <c r="P23" s="30">
        <f>SUM(D23:O23)</f>
        <v>3600</v>
      </c>
    </row>
    <row r="24" spans="2:16" ht="18" customHeight="1" x14ac:dyDescent="0.15">
      <c r="B24" s="13" t="s">
        <v>16</v>
      </c>
      <c r="C24" s="10"/>
      <c r="D24" s="35">
        <v>1000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30">
        <f>SUM(D24:O24)</f>
        <v>1000</v>
      </c>
    </row>
    <row r="25" spans="2:16" ht="18" customHeight="1" x14ac:dyDescent="0.15">
      <c r="B25" s="14" t="s">
        <v>40</v>
      </c>
      <c r="C25" s="30"/>
      <c r="D25" s="30">
        <f>D$8*0.23</f>
        <v>5492.4000000000005</v>
      </c>
      <c r="E25" s="30">
        <f t="shared" ref="E25:N25" si="6">E$8*0.23</f>
        <v>5950.1</v>
      </c>
      <c r="F25" s="30">
        <f t="shared" si="6"/>
        <v>6636.6500000000005</v>
      </c>
      <c r="G25" s="30">
        <f t="shared" si="6"/>
        <v>7323.2000000000007</v>
      </c>
      <c r="H25" s="30">
        <f t="shared" si="6"/>
        <v>8009.75</v>
      </c>
      <c r="I25" s="30">
        <f t="shared" si="6"/>
        <v>8696.3000000000011</v>
      </c>
      <c r="J25" s="30">
        <f t="shared" si="6"/>
        <v>9382.85</v>
      </c>
      <c r="K25" s="30">
        <f t="shared" si="6"/>
        <v>10069.4</v>
      </c>
      <c r="L25" s="30">
        <f t="shared" si="6"/>
        <v>10755.95</v>
      </c>
      <c r="M25" s="30">
        <f t="shared" si="6"/>
        <v>11442.5</v>
      </c>
      <c r="N25" s="30">
        <f t="shared" si="6"/>
        <v>12129.050000000001</v>
      </c>
      <c r="O25" s="30">
        <f>O$8*0.23</f>
        <v>12815.6</v>
      </c>
      <c r="P25" s="30">
        <f>SUM(D25:O25)</f>
        <v>108703.75000000001</v>
      </c>
    </row>
    <row r="26" spans="2:16" ht="18" customHeight="1" x14ac:dyDescent="0.15">
      <c r="B26" s="13" t="s">
        <v>52</v>
      </c>
      <c r="C26" s="10"/>
      <c r="D26" s="10"/>
      <c r="E26" s="10"/>
      <c r="F26" s="10">
        <v>500</v>
      </c>
      <c r="G26" s="10">
        <v>500</v>
      </c>
      <c r="H26" s="10">
        <v>500</v>
      </c>
      <c r="I26" s="10">
        <v>500</v>
      </c>
      <c r="J26" s="10">
        <v>500</v>
      </c>
      <c r="K26" s="10"/>
      <c r="L26" s="10"/>
      <c r="M26" s="10"/>
      <c r="N26" s="10"/>
      <c r="O26" s="10"/>
      <c r="P26" s="10">
        <f>SUM(D26:O26)</f>
        <v>2500</v>
      </c>
    </row>
    <row r="27" spans="2:16" ht="18" customHeight="1" x14ac:dyDescent="0.15">
      <c r="B27" s="14" t="s">
        <v>51</v>
      </c>
      <c r="C27" s="30"/>
      <c r="D27" s="30">
        <v>10000</v>
      </c>
      <c r="E27" s="30">
        <v>10000</v>
      </c>
      <c r="F27" s="30">
        <v>10000</v>
      </c>
      <c r="G27" s="30">
        <v>10000</v>
      </c>
      <c r="H27" s="30">
        <v>10000</v>
      </c>
      <c r="I27" s="30">
        <v>10000</v>
      </c>
      <c r="J27" s="30">
        <v>10000</v>
      </c>
      <c r="K27" s="30">
        <v>10000</v>
      </c>
      <c r="L27" s="30">
        <v>10000</v>
      </c>
      <c r="M27" s="30">
        <v>10000</v>
      </c>
      <c r="N27" s="30">
        <v>10000</v>
      </c>
      <c r="O27" s="30">
        <v>10000</v>
      </c>
      <c r="P27" s="30">
        <f>SUM(D27:O27)</f>
        <v>120000</v>
      </c>
    </row>
    <row r="28" spans="2:16" ht="18" customHeight="1" x14ac:dyDescent="0.15">
      <c r="B28" s="15" t="s">
        <v>18</v>
      </c>
      <c r="C28" s="16">
        <f>SUM(C15:C27)</f>
        <v>0</v>
      </c>
      <c r="D28" s="16">
        <f>SUM(D15:D27)</f>
        <v>28658.400000000001</v>
      </c>
      <c r="E28" s="16">
        <f>SUM(E15:E27)</f>
        <v>28616.1</v>
      </c>
      <c r="F28" s="16">
        <f>SUM(F15:F27)</f>
        <v>30842.65</v>
      </c>
      <c r="G28" s="16">
        <f>SUM(G15:G27)</f>
        <v>30489.200000000001</v>
      </c>
      <c r="H28" s="16">
        <f>SUM(H15:H27)</f>
        <v>31175.75</v>
      </c>
      <c r="I28" s="16">
        <f>SUM(I15:I27)</f>
        <v>32902.300000000003</v>
      </c>
      <c r="J28" s="16">
        <f>SUM(J15:J27)</f>
        <v>32548.85</v>
      </c>
      <c r="K28" s="16">
        <f>SUM(K15:K27)</f>
        <v>32735.4</v>
      </c>
      <c r="L28" s="16">
        <f>SUM(L15:L27)</f>
        <v>34461.949999999997</v>
      </c>
      <c r="M28" s="16">
        <f>SUM(M15:M27)</f>
        <v>34108.5</v>
      </c>
      <c r="N28" s="16">
        <f>SUM(N15:N27)</f>
        <v>34795.050000000003</v>
      </c>
      <c r="O28" s="16">
        <f>SUM(O15:O27)</f>
        <v>36521.599999999999</v>
      </c>
      <c r="P28" s="16">
        <f>SUM(P15:P27)</f>
        <v>387855.75</v>
      </c>
    </row>
    <row r="29" spans="2:16" ht="18" customHeight="1" x14ac:dyDescent="0.15">
      <c r="B29" s="13" t="s">
        <v>19</v>
      </c>
      <c r="C29" s="10"/>
      <c r="D29" s="10"/>
      <c r="F29" s="10">
        <v>2000</v>
      </c>
      <c r="G29" s="10">
        <v>2000</v>
      </c>
      <c r="H29" s="47">
        <v>2000</v>
      </c>
      <c r="I29" s="2">
        <v>2000</v>
      </c>
      <c r="J29" s="10">
        <v>2000</v>
      </c>
      <c r="L29" s="10"/>
      <c r="M29" s="10"/>
      <c r="N29" s="10"/>
      <c r="O29" s="10"/>
      <c r="P29" s="10">
        <f>SUM(D29:O29)</f>
        <v>10000</v>
      </c>
    </row>
    <row r="30" spans="2:16" ht="18" customHeight="1" x14ac:dyDescent="0.15">
      <c r="B30" s="14" t="s">
        <v>20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</row>
    <row r="31" spans="2:16" ht="18" customHeight="1" x14ac:dyDescent="0.15">
      <c r="B31" s="13" t="s">
        <v>21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  <row r="32" spans="2:16" ht="18" customHeight="1" x14ac:dyDescent="0.15">
      <c r="B32" s="14" t="s">
        <v>22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</row>
    <row r="33" spans="2:16" ht="18" customHeight="1" x14ac:dyDescent="0.15">
      <c r="B33" s="13" t="s">
        <v>33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</row>
    <row r="34" spans="2:16" ht="18" customHeight="1" x14ac:dyDescent="0.15">
      <c r="B34" s="15" t="s">
        <v>23</v>
      </c>
      <c r="C34" s="16">
        <f>SUM(C28:C33)</f>
        <v>0</v>
      </c>
      <c r="D34" s="16">
        <f t="shared" ref="D34:O34" si="7">SUM(D28:D33)</f>
        <v>28658.400000000001</v>
      </c>
      <c r="E34" s="16">
        <f t="shared" si="7"/>
        <v>28616.1</v>
      </c>
      <c r="F34" s="16">
        <f t="shared" si="7"/>
        <v>32842.65</v>
      </c>
      <c r="G34" s="16">
        <f t="shared" si="7"/>
        <v>32489.200000000001</v>
      </c>
      <c r="H34" s="16">
        <f t="shared" si="7"/>
        <v>33175.75</v>
      </c>
      <c r="I34" s="16">
        <f t="shared" si="7"/>
        <v>34902.300000000003</v>
      </c>
      <c r="J34" s="16">
        <f t="shared" si="7"/>
        <v>34548.85</v>
      </c>
      <c r="K34" s="16">
        <f t="shared" si="7"/>
        <v>32735.4</v>
      </c>
      <c r="L34" s="16">
        <f t="shared" si="7"/>
        <v>34461.949999999997</v>
      </c>
      <c r="M34" s="16">
        <f t="shared" si="7"/>
        <v>34108.5</v>
      </c>
      <c r="N34" s="16">
        <f t="shared" si="7"/>
        <v>34795.050000000003</v>
      </c>
      <c r="O34" s="16">
        <f t="shared" si="7"/>
        <v>36521.599999999999</v>
      </c>
      <c r="P34" s="16">
        <f>SUM(P28:P33)</f>
        <v>397855.75</v>
      </c>
    </row>
    <row r="35" spans="2:16" ht="18" customHeight="1" x14ac:dyDescent="0.15">
      <c r="B35" s="9" t="s">
        <v>37</v>
      </c>
      <c r="C35" s="16">
        <f>(C12-C34)</f>
        <v>0</v>
      </c>
      <c r="D35" s="16">
        <f>(D12-D34)</f>
        <v>9755.5999999999985</v>
      </c>
      <c r="E35" s="16">
        <f>(E12-E34)</f>
        <v>7009.5</v>
      </c>
      <c r="F35" s="16">
        <f>(F12-F34)</f>
        <v>3021.8499999999985</v>
      </c>
      <c r="G35" s="16">
        <f>(G12-G34)</f>
        <v>2372.6499999999978</v>
      </c>
      <c r="H35" s="16">
        <f>(H12-H34)</f>
        <v>4021.8999999999942</v>
      </c>
      <c r="I35" s="16">
        <f>(I12-I34)</f>
        <v>6929.5999999999913</v>
      </c>
      <c r="J35" s="16">
        <f>(J12-J34)</f>
        <v>13175.749999999993</v>
      </c>
      <c r="K35" s="16">
        <f>(K12-K34)</f>
        <v>24220.349999999991</v>
      </c>
      <c r="L35" s="16">
        <f>(L12-L34)</f>
        <v>36523.399999999994</v>
      </c>
      <c r="M35" s="16">
        <f>(M12-M34)</f>
        <v>52164.899999999994</v>
      </c>
      <c r="N35" s="16">
        <f>(N12-N34)</f>
        <v>70104.849999999991</v>
      </c>
      <c r="O35" s="16">
        <f>(O12-O34)</f>
        <v>89303.25</v>
      </c>
      <c r="P35" s="16">
        <f>(P12-P34)</f>
        <v>144874.09999999998</v>
      </c>
    </row>
    <row r="36" spans="2:16" ht="18" customHeight="1" x14ac:dyDescent="0.15"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2:16" ht="18" customHeight="1" x14ac:dyDescent="0.15">
      <c r="B37" s="21" t="s">
        <v>29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0"/>
    </row>
    <row r="38" spans="2:16" ht="18" customHeight="1" x14ac:dyDescent="0.15">
      <c r="B38" s="13" t="s">
        <v>38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</row>
    <row r="39" spans="2:16" ht="18" customHeight="1" x14ac:dyDescent="0.15">
      <c r="B39" s="14" t="s">
        <v>24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2:16" ht="18" customHeight="1" x14ac:dyDescent="0.15">
      <c r="B40" s="13" t="s">
        <v>25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</row>
    <row r="41" spans="2:16" ht="18" customHeight="1" x14ac:dyDescent="0.15">
      <c r="B41" s="29" t="s">
        <v>39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</row>
    <row r="42" spans="2:16" ht="18" customHeight="1" x14ac:dyDescent="0.15">
      <c r="B42" s="13" t="s">
        <v>26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</row>
    <row r="43" spans="2:16" ht="22.5" customHeight="1" x14ac:dyDescent="0.15">
      <c r="B43" s="14" t="s">
        <v>30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</row>
    <row r="44" spans="2:16" ht="8" customHeight="1" x14ac:dyDescent="0.15"/>
    <row r="45" spans="2:16" ht="18" customHeight="1" x14ac:dyDescent="0.15"/>
    <row r="46" spans="2:16" ht="18" customHeight="1" x14ac:dyDescent="0.15"/>
    <row r="47" spans="2:16" ht="18" customHeight="1" x14ac:dyDescent="0.15"/>
    <row r="48" spans="2:16" ht="18" customHeight="1" x14ac:dyDescent="0.15"/>
    <row r="49" ht="18" customHeight="1" x14ac:dyDescent="0.15"/>
    <row r="50" ht="18" customHeight="1" x14ac:dyDescent="0.15"/>
    <row r="51" ht="18" customHeight="1" x14ac:dyDescent="0.15"/>
  </sheetData>
  <phoneticPr fontId="0" type="noConversion"/>
  <pageMargins left="0" right="0" top="0.5" bottom="0.25" header="0" footer="0"/>
  <pageSetup paperSize="9" scale="75" orientation="portrait"/>
  <headerFooter alignWithMargins="0"/>
  <ignoredErrors>
    <ignoredError sqref="F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Twelve-month cash flow 20</vt:lpstr>
      <vt:lpstr>Twelve-month cash flow 21</vt:lpstr>
      <vt:lpstr>'Twelve-month cash flow 20'!Print_Titles</vt:lpstr>
      <vt:lpstr>'Twelve-month cash flow 21'!Print_Titles</vt:lpstr>
    </vt:vector>
  </TitlesOfParts>
  <Manager/>
  <Company>Service Corps of Retired Executives (SCORE®)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Tijesu Olalekan</cp:lastModifiedBy>
  <cp:lastPrinted>2019-04-09T16:02:00Z</cp:lastPrinted>
  <dcterms:created xsi:type="dcterms:W3CDTF">2001-02-13T23:13:55Z</dcterms:created>
  <dcterms:modified xsi:type="dcterms:W3CDTF">2019-04-09T21:09:35Z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TC010175121033</vt:lpwstr>
  </property>
</Properties>
</file>