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ark/Documents/Python/simulation-analysis.nosync/data/interim/"/>
    </mc:Choice>
  </mc:AlternateContent>
  <xr:revisionPtr revIDLastSave="0" documentId="13_ncr:1_{BA0FEC6E-1C8B-0243-BA1D-E8289EF0D30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f_tot_em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H21" i="1" s="1"/>
  <c r="G24" i="1"/>
  <c r="H24" i="1" s="1"/>
  <c r="E24" i="1"/>
  <c r="D24" i="1"/>
  <c r="G23" i="1"/>
  <c r="G25" i="1" s="1"/>
  <c r="H25" i="1" s="1"/>
  <c r="E23" i="1"/>
  <c r="D23" i="1"/>
  <c r="D25" i="1" s="1"/>
  <c r="E21" i="1"/>
  <c r="D21" i="1"/>
  <c r="E20" i="1"/>
  <c r="E22" i="1" s="1"/>
  <c r="D20" i="1"/>
  <c r="D22" i="1" s="1"/>
  <c r="E19" i="1"/>
  <c r="D19" i="1"/>
  <c r="G18" i="1"/>
  <c r="H18" i="1" s="1"/>
  <c r="G17" i="1"/>
  <c r="H17" i="1" s="1"/>
  <c r="G11" i="1"/>
  <c r="G10" i="1"/>
  <c r="H10" i="1" s="1"/>
  <c r="G7" i="1"/>
  <c r="H7" i="1" s="1"/>
  <c r="G8" i="1"/>
  <c r="H8" i="1" s="1"/>
  <c r="G5" i="1"/>
  <c r="H5" i="1" s="1"/>
  <c r="G4" i="1"/>
  <c r="H4" i="1" s="1"/>
  <c r="E25" i="1" l="1"/>
  <c r="G22" i="1"/>
  <c r="H22" i="1" s="1"/>
  <c r="J21" i="1" s="1"/>
  <c r="I21" i="1"/>
  <c r="J24" i="1"/>
  <c r="H20" i="1"/>
  <c r="I24" i="1"/>
  <c r="H23" i="1"/>
  <c r="G19" i="1"/>
  <c r="H19" i="1" s="1"/>
  <c r="I8" i="1"/>
  <c r="I10" i="1"/>
  <c r="I7" i="1"/>
  <c r="G12" i="1"/>
  <c r="H12" i="1" s="1"/>
  <c r="H11" i="1"/>
  <c r="G9" i="1"/>
  <c r="H9" i="1" s="1"/>
  <c r="G6" i="1"/>
  <c r="H6" i="1" s="1"/>
  <c r="J5" i="1" s="1"/>
  <c r="E11" i="1"/>
  <c r="E10" i="1"/>
  <c r="E8" i="1"/>
  <c r="E7" i="1"/>
  <c r="D11" i="1"/>
  <c r="D10" i="1"/>
  <c r="D8" i="1"/>
  <c r="D7" i="1"/>
  <c r="E6" i="1"/>
  <c r="D6" i="1"/>
  <c r="I22" i="1" l="1"/>
  <c r="J18" i="1"/>
  <c r="J20" i="1"/>
  <c r="I20" i="1"/>
  <c r="J17" i="1"/>
  <c r="J23" i="1"/>
  <c r="I23" i="1"/>
  <c r="I25" i="1"/>
  <c r="I9" i="1"/>
  <c r="I12" i="1"/>
  <c r="J8" i="1"/>
  <c r="J11" i="1"/>
  <c r="I11" i="1"/>
  <c r="J4" i="1"/>
  <c r="D12" i="1"/>
  <c r="J10" i="1"/>
  <c r="J7" i="1"/>
  <c r="E12" i="1"/>
  <c r="D9" i="1"/>
  <c r="E9" i="1"/>
</calcChain>
</file>

<file path=xl/sharedStrings.xml><?xml version="1.0" encoding="utf-8"?>
<sst xmlns="http://schemas.openxmlformats.org/spreadsheetml/2006/main" count="33" uniqueCount="16">
  <si>
    <t>group</t>
  </si>
  <si>
    <t>cps</t>
  </si>
  <si>
    <t>travel_time</t>
  </si>
  <si>
    <t>routed_distance</t>
  </si>
  <si>
    <t>CO2e</t>
  </si>
  <si>
    <t>difference*100 (1 to 100%) in megatonnes</t>
  </si>
  <si>
    <t>TOTAL</t>
  </si>
  <si>
    <t>2030 without MOD</t>
  </si>
  <si>
    <t>2030 with MOD</t>
  </si>
  <si>
    <t>megaton</t>
  </si>
  <si>
    <t>CO2e per scen</t>
  </si>
  <si>
    <t>Percentage</t>
  </si>
  <si>
    <t>Perc change</t>
  </si>
  <si>
    <t>With changing CO2e values per passenger kilometre</t>
  </si>
  <si>
    <t>Without changing CO2e values per passenger kilometre</t>
  </si>
  <si>
    <t>ATTENTION, CO2 MUST BE DIVIDED BY 1000. SCRIPT AND EXPORTS ARE CORRECT, THIS FILE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</si>
</sst>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43" fontId="0" fillId="0" borderId="0" xfId="1" applyFont="1"/>
    <xf numFmtId="164" fontId="0" fillId="0" borderId="0" xfId="1" applyNumberFormat="1" applyFont="1"/>
    <xf numFmtId="2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64" fontId="16" fillId="0" borderId="0" xfId="1" applyNumberFormat="1" applyFont="1"/>
    <xf numFmtId="164" fontId="16" fillId="0" borderId="0" xfId="0" applyNumberFormat="1" applyFont="1"/>
    <xf numFmtId="1" fontId="16" fillId="0" borderId="0" xfId="0" applyNumberFormat="1" applyFont="1"/>
    <xf numFmtId="165" fontId="0" fillId="0" borderId="0" xfId="1" applyNumberFormat="1" applyFont="1"/>
    <xf numFmtId="164" fontId="1" fillId="0" borderId="0" xfId="1" applyNumberFormat="1" applyFont="1"/>
    <xf numFmtId="165" fontId="16" fillId="0" borderId="0" xfId="1" applyNumberFormat="1" applyFont="1"/>
    <xf numFmtId="166" fontId="0" fillId="0" borderId="0" xfId="2" applyNumberFormat="1" applyFont="1"/>
    <xf numFmtId="166" fontId="16" fillId="0" borderId="0" xfId="0" applyNumberFormat="1" applyFont="1"/>
    <xf numFmtId="0" fontId="18" fillId="0" borderId="0" xfId="0" applyFont="1"/>
    <xf numFmtId="0" fontId="16" fillId="33" borderId="0" xfId="0" applyFont="1" applyFill="1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 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8"/>
  <sheetViews>
    <sheetView tabSelected="1" topLeftCell="B22" zoomScale="118" zoomScaleNormal="200" workbookViewId="0">
      <selection activeCell="M28" sqref="M28"/>
    </sheetView>
  </sheetViews>
  <sheetFormatPr baseColWidth="10" defaultRowHeight="16" x14ac:dyDescent="0.2"/>
  <cols>
    <col min="2" max="2" width="17.5" customWidth="1"/>
    <col min="3" max="3" width="18.6640625" customWidth="1"/>
    <col min="4" max="4" width="19" customWidth="1"/>
    <col min="5" max="5" width="17.6640625" bestFit="1" customWidth="1"/>
    <col min="6" max="6" width="16.6640625" bestFit="1" customWidth="1"/>
    <col min="7" max="7" width="13.83203125" customWidth="1"/>
    <col min="8" max="8" width="10.5" bestFit="1" customWidth="1"/>
    <col min="9" max="9" width="7.6640625" customWidth="1"/>
    <col min="13" max="13" width="34.5" customWidth="1"/>
    <col min="14" max="14" width="13" bestFit="1" customWidth="1"/>
  </cols>
  <sheetData>
    <row r="2" spans="2:14" ht="21" x14ac:dyDescent="0.25">
      <c r="B2" s="16" t="s">
        <v>13</v>
      </c>
    </row>
    <row r="3" spans="2:14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10</v>
      </c>
      <c r="H3" t="s">
        <v>9</v>
      </c>
      <c r="I3" t="s">
        <v>5</v>
      </c>
      <c r="J3" t="s">
        <v>11</v>
      </c>
      <c r="K3" t="s">
        <v>12</v>
      </c>
    </row>
    <row r="4" spans="2:14" x14ac:dyDescent="0.2">
      <c r="B4">
        <v>0</v>
      </c>
      <c r="C4" s="1" t="b">
        <v>0</v>
      </c>
      <c r="D4" s="4">
        <v>637250810</v>
      </c>
      <c r="E4" s="4">
        <v>2504785847.8245301</v>
      </c>
      <c r="F4" s="4">
        <v>191589207.88865</v>
      </c>
      <c r="G4" s="4">
        <f>F4</f>
        <v>191589207.88865</v>
      </c>
      <c r="H4" s="11">
        <f t="shared" ref="H4:H12" si="0">G4*100/1000000000</f>
        <v>19.158920788865</v>
      </c>
      <c r="I4" s="2">
        <v>0</v>
      </c>
      <c r="J4" s="14">
        <f>H4/H6</f>
        <v>0.96491348204793015</v>
      </c>
    </row>
    <row r="5" spans="2:14" x14ac:dyDescent="0.2">
      <c r="B5">
        <v>0</v>
      </c>
      <c r="C5" s="1" t="b">
        <v>1</v>
      </c>
      <c r="D5" s="4">
        <v>17113212</v>
      </c>
      <c r="E5" s="4">
        <v>80673323.853682801</v>
      </c>
      <c r="F5" s="4">
        <v>6966633.0785852</v>
      </c>
      <c r="G5" s="4">
        <f>F5</f>
        <v>6966633.0785852</v>
      </c>
      <c r="H5" s="11">
        <f t="shared" si="0"/>
        <v>0.69666330785852004</v>
      </c>
      <c r="I5" s="2">
        <v>0</v>
      </c>
      <c r="J5" s="14">
        <f>H5/H6</f>
        <v>3.5086517952069726E-2</v>
      </c>
      <c r="N5" s="3"/>
    </row>
    <row r="6" spans="2:14" x14ac:dyDescent="0.2">
      <c r="B6" s="6">
        <v>0</v>
      </c>
      <c r="C6" s="7" t="s">
        <v>6</v>
      </c>
      <c r="D6" s="8">
        <f>SUM(D4:D5)</f>
        <v>654364022</v>
      </c>
      <c r="E6" s="8">
        <f>SUM(E4:E5)</f>
        <v>2585459171.6782131</v>
      </c>
      <c r="G6" s="8">
        <f>SUM(G4:G5)</f>
        <v>198555840.96723521</v>
      </c>
      <c r="H6" s="13">
        <f t="shared" si="0"/>
        <v>19.855584096723522</v>
      </c>
      <c r="I6" s="10">
        <v>0</v>
      </c>
      <c r="J6" s="15"/>
      <c r="K6" s="6"/>
    </row>
    <row r="7" spans="2:14" x14ac:dyDescent="0.2">
      <c r="B7">
        <v>1</v>
      </c>
      <c r="C7" s="1" t="b">
        <v>0</v>
      </c>
      <c r="D7" s="4">
        <f>2805916172/4</f>
        <v>701479043</v>
      </c>
      <c r="E7" s="4">
        <f>10966040457.9924/4</f>
        <v>2741510114.4980998</v>
      </c>
      <c r="F7" s="4">
        <v>619062741.01239598</v>
      </c>
      <c r="G7" s="4">
        <f>F7/4</f>
        <v>154765685.25309899</v>
      </c>
      <c r="H7" s="11">
        <f t="shared" si="0"/>
        <v>15.476568525309901</v>
      </c>
      <c r="I7" s="5">
        <f>H7-H4</f>
        <v>-3.6823522635550994</v>
      </c>
      <c r="J7" s="14">
        <f>H7/H9</f>
        <v>0.96351208187028992</v>
      </c>
      <c r="L7" t="s">
        <v>7</v>
      </c>
    </row>
    <row r="8" spans="2:14" x14ac:dyDescent="0.2">
      <c r="B8">
        <v>1</v>
      </c>
      <c r="C8" s="1" t="b">
        <v>1</v>
      </c>
      <c r="D8" s="4">
        <f>79629265/4</f>
        <v>19907316.25</v>
      </c>
      <c r="E8" s="4">
        <f>362973223.75374/4</f>
        <v>90743305.938435003</v>
      </c>
      <c r="F8" s="4">
        <v>23443723.266414799</v>
      </c>
      <c r="G8" s="4">
        <f>F8/4</f>
        <v>5860930.8166036997</v>
      </c>
      <c r="H8" s="11">
        <f t="shared" si="0"/>
        <v>0.58609308166037</v>
      </c>
      <c r="I8" s="5">
        <f t="shared" ref="I8:I9" si="1">H8-H5</f>
        <v>-0.11057022619815005</v>
      </c>
      <c r="J8" s="14">
        <f>H8/H9</f>
        <v>3.6487918129710167E-2</v>
      </c>
    </row>
    <row r="9" spans="2:14" x14ac:dyDescent="0.2">
      <c r="B9" s="6">
        <v>1</v>
      </c>
      <c r="C9" s="7" t="s">
        <v>6</v>
      </c>
      <c r="D9" s="8">
        <f>SUM(D7:D8)</f>
        <v>721386359.25</v>
      </c>
      <c r="E9" s="8">
        <f>SUM(E7:E8)</f>
        <v>2832253420.4365349</v>
      </c>
      <c r="G9" s="8">
        <f>SUM(G7:G8)</f>
        <v>160626616.06970268</v>
      </c>
      <c r="H9" s="11">
        <f t="shared" si="0"/>
        <v>16.06266160697027</v>
      </c>
      <c r="I9" s="5">
        <f t="shared" si="1"/>
        <v>-3.7929224897532521</v>
      </c>
      <c r="J9" s="15"/>
    </row>
    <row r="10" spans="2:14" x14ac:dyDescent="0.2">
      <c r="B10">
        <v>2</v>
      </c>
      <c r="C10" s="1" t="b">
        <v>0</v>
      </c>
      <c r="D10" s="4">
        <f>2793692791/4</f>
        <v>698423197.75</v>
      </c>
      <c r="E10" s="4">
        <f>10907631105.0039/4</f>
        <v>2726907776.2509751</v>
      </c>
      <c r="F10" s="4">
        <v>617283136.92409599</v>
      </c>
      <c r="G10" s="12">
        <f>F10/4</f>
        <v>154320784.231024</v>
      </c>
      <c r="H10" s="11">
        <f t="shared" si="0"/>
        <v>15.4320784231024</v>
      </c>
      <c r="I10" s="5">
        <f>H10-H4</f>
        <v>-3.7268423657626002</v>
      </c>
      <c r="J10" s="14">
        <f>H10/H12</f>
        <v>0.96540473929409321</v>
      </c>
      <c r="L10" t="s">
        <v>8</v>
      </c>
    </row>
    <row r="11" spans="2:14" x14ac:dyDescent="0.2">
      <c r="B11">
        <v>2</v>
      </c>
      <c r="C11" s="1" t="b">
        <v>1</v>
      </c>
      <c r="D11" s="4">
        <f>75075648/4</f>
        <v>18768912</v>
      </c>
      <c r="E11" s="4">
        <f>338395233.151035/4</f>
        <v>84598808.287758753</v>
      </c>
      <c r="F11" s="4">
        <v>22120329.621401999</v>
      </c>
      <c r="G11" s="4">
        <f>F11/4</f>
        <v>5530082.4053504998</v>
      </c>
      <c r="H11" s="11">
        <f t="shared" si="0"/>
        <v>0.55300824053505004</v>
      </c>
      <c r="I11" s="5">
        <f>H11-H5</f>
        <v>-0.14365506732347</v>
      </c>
      <c r="J11" s="14">
        <f>H11/H12</f>
        <v>3.4595260705906704E-2</v>
      </c>
    </row>
    <row r="12" spans="2:14" x14ac:dyDescent="0.2">
      <c r="B12" s="6">
        <v>2</v>
      </c>
      <c r="C12" s="7" t="s">
        <v>6</v>
      </c>
      <c r="D12" s="9">
        <f>SUM(D10:D11)</f>
        <v>717192109.75</v>
      </c>
      <c r="E12" s="9">
        <f>SUM(E10:E11)</f>
        <v>2811506584.538734</v>
      </c>
      <c r="F12" s="9"/>
      <c r="G12" s="8">
        <f>SUM(G10:G11)</f>
        <v>159850866.6363745</v>
      </c>
      <c r="H12" s="11">
        <f t="shared" si="0"/>
        <v>15.985086663637452</v>
      </c>
      <c r="I12" s="5">
        <f>H12-H6</f>
        <v>-3.8704974330860704</v>
      </c>
      <c r="J12" s="15"/>
    </row>
    <row r="15" spans="2:14" ht="21" x14ac:dyDescent="0.25">
      <c r="B15" s="16" t="s">
        <v>14</v>
      </c>
    </row>
    <row r="16" spans="2:14" x14ac:dyDescent="0.2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10</v>
      </c>
      <c r="H16" t="s">
        <v>9</v>
      </c>
      <c r="I16" t="s">
        <v>5</v>
      </c>
      <c r="J16" t="s">
        <v>11</v>
      </c>
      <c r="K16" t="s">
        <v>12</v>
      </c>
    </row>
    <row r="17" spans="2:13" x14ac:dyDescent="0.2">
      <c r="B17">
        <v>0</v>
      </c>
      <c r="C17" s="1" t="b">
        <v>0</v>
      </c>
      <c r="D17" s="4">
        <v>637250810</v>
      </c>
      <c r="E17" s="4">
        <v>2504785847.8245301</v>
      </c>
      <c r="F17">
        <v>191589207.88865</v>
      </c>
      <c r="G17" s="4">
        <f>F17</f>
        <v>191589207.88865</v>
      </c>
      <c r="H17" s="11">
        <f t="shared" ref="H17:H25" si="2">G17*100/1000000000</f>
        <v>19.158920788865</v>
      </c>
      <c r="I17" s="2">
        <v>0</v>
      </c>
      <c r="J17" s="14">
        <f>H17/H19</f>
        <v>0.96491348204793015</v>
      </c>
    </row>
    <row r="18" spans="2:13" x14ac:dyDescent="0.2">
      <c r="B18">
        <v>0</v>
      </c>
      <c r="C18" s="1" t="b">
        <v>1</v>
      </c>
      <c r="D18" s="4">
        <v>17113212</v>
      </c>
      <c r="E18" s="4">
        <v>80673323.853682801</v>
      </c>
      <c r="F18">
        <v>6966633.0785852</v>
      </c>
      <c r="G18" s="4">
        <f>F18</f>
        <v>6966633.0785852</v>
      </c>
      <c r="H18" s="11">
        <f t="shared" si="2"/>
        <v>0.69666330785852004</v>
      </c>
      <c r="I18" s="2">
        <v>0</v>
      </c>
      <c r="J18" s="14">
        <f>H18/H19</f>
        <v>3.5086517952069726E-2</v>
      </c>
    </row>
    <row r="19" spans="2:13" x14ac:dyDescent="0.2">
      <c r="B19" s="6">
        <v>0</v>
      </c>
      <c r="C19" s="7" t="s">
        <v>6</v>
      </c>
      <c r="D19" s="8">
        <f>SUM(D17:D18)</f>
        <v>654364022</v>
      </c>
      <c r="E19" s="8">
        <f>SUM(E17:E18)</f>
        <v>2585459171.6782131</v>
      </c>
      <c r="G19" s="8">
        <f>SUM(G17:G18)</f>
        <v>198555840.96723521</v>
      </c>
      <c r="H19" s="13">
        <f t="shared" si="2"/>
        <v>19.855584096723522</v>
      </c>
      <c r="I19" s="10">
        <v>0</v>
      </c>
      <c r="J19" s="15"/>
      <c r="K19" s="6"/>
    </row>
    <row r="20" spans="2:13" x14ac:dyDescent="0.2">
      <c r="B20">
        <v>1</v>
      </c>
      <c r="C20" s="1" t="b">
        <v>0</v>
      </c>
      <c r="D20" s="4">
        <f>2805916172/4</f>
        <v>701479043</v>
      </c>
      <c r="E20" s="4">
        <f>10966040457.9924/4</f>
        <v>2741510114.4980998</v>
      </c>
      <c r="F20">
        <v>826432288.04385197</v>
      </c>
      <c r="G20" s="4">
        <f>F20/4</f>
        <v>206608072.01096299</v>
      </c>
      <c r="H20" s="11">
        <f t="shared" si="2"/>
        <v>20.660807201096297</v>
      </c>
      <c r="I20" s="5">
        <f>H20-H17</f>
        <v>1.5018864122312969</v>
      </c>
      <c r="J20" s="14">
        <f>H20/H22</f>
        <v>0.96378327434501898</v>
      </c>
      <c r="L20" t="s">
        <v>7</v>
      </c>
    </row>
    <row r="21" spans="2:13" x14ac:dyDescent="0.2">
      <c r="B21">
        <v>1</v>
      </c>
      <c r="C21" s="1" t="b">
        <v>1</v>
      </c>
      <c r="D21" s="4">
        <f>79629265/4</f>
        <v>19907316.25</v>
      </c>
      <c r="E21" s="4">
        <f>362973223.75374/4</f>
        <v>90743305.938435003</v>
      </c>
      <c r="F21">
        <v>31055396.213264801</v>
      </c>
      <c r="G21" s="4">
        <f>F21/4</f>
        <v>7763849.0533162002</v>
      </c>
      <c r="H21" s="11">
        <f t="shared" si="2"/>
        <v>0.77638490533161997</v>
      </c>
      <c r="I21" s="5">
        <f t="shared" ref="I21:I22" si="3">H21-H18</f>
        <v>7.9721597473099926E-2</v>
      </c>
      <c r="J21" s="14">
        <f>H21/H22</f>
        <v>3.6216725654980797E-2</v>
      </c>
    </row>
    <row r="22" spans="2:13" x14ac:dyDescent="0.2">
      <c r="B22" s="6">
        <v>1</v>
      </c>
      <c r="C22" s="7" t="s">
        <v>6</v>
      </c>
      <c r="D22" s="8">
        <f>SUM(D20:D21)</f>
        <v>721386359.25</v>
      </c>
      <c r="E22" s="8">
        <f>SUM(E20:E21)</f>
        <v>2832253420.4365349</v>
      </c>
      <c r="G22" s="8">
        <f>SUM(G20:G21)</f>
        <v>214371921.0642792</v>
      </c>
      <c r="H22" s="11">
        <f t="shared" si="2"/>
        <v>21.437192106427922</v>
      </c>
      <c r="I22" s="5">
        <f t="shared" si="3"/>
        <v>1.5816080097044001</v>
      </c>
      <c r="J22" s="15"/>
    </row>
    <row r="23" spans="2:13" x14ac:dyDescent="0.2">
      <c r="B23">
        <v>2</v>
      </c>
      <c r="C23" s="1" t="b">
        <v>0</v>
      </c>
      <c r="D23" s="4">
        <f>2793692791/4</f>
        <v>698423197.75</v>
      </c>
      <c r="E23" s="4">
        <f>10907631105.0039/4</f>
        <v>2726907776.2509751</v>
      </c>
      <c r="F23">
        <v>823883739.51673901</v>
      </c>
      <c r="G23" s="12">
        <f>F23/4</f>
        <v>205970934.87918475</v>
      </c>
      <c r="H23" s="11">
        <f t="shared" si="2"/>
        <v>20.597093487918475</v>
      </c>
      <c r="I23" s="5">
        <f>H23-H17</f>
        <v>1.4381726990534744</v>
      </c>
      <c r="J23" s="14">
        <f>H23/H25</f>
        <v>0.96573685071246007</v>
      </c>
      <c r="L23" t="s">
        <v>8</v>
      </c>
    </row>
    <row r="24" spans="2:13" x14ac:dyDescent="0.2">
      <c r="B24">
        <v>2</v>
      </c>
      <c r="C24" s="1" t="b">
        <v>1</v>
      </c>
      <c r="D24" s="4">
        <f>75075648/4</f>
        <v>18768912</v>
      </c>
      <c r="E24" s="4">
        <f>338395233.151035/4</f>
        <v>84598808.287758753</v>
      </c>
      <c r="F24">
        <v>29230376.3098749</v>
      </c>
      <c r="G24" s="4">
        <f>F24/4</f>
        <v>7307594.0774687249</v>
      </c>
      <c r="H24" s="11">
        <f t="shared" si="2"/>
        <v>0.73075940774687254</v>
      </c>
      <c r="I24" s="5">
        <f>H24-H18</f>
        <v>3.4096099888352494E-2</v>
      </c>
      <c r="J24" s="14">
        <f>H24/H25</f>
        <v>3.4263149287539929E-2</v>
      </c>
    </row>
    <row r="25" spans="2:13" x14ac:dyDescent="0.2">
      <c r="B25" s="6">
        <v>2</v>
      </c>
      <c r="C25" s="7" t="s">
        <v>6</v>
      </c>
      <c r="D25" s="9">
        <f>SUM(D23:D24)</f>
        <v>717192109.75</v>
      </c>
      <c r="E25" s="9">
        <f>SUM(E23:E24)</f>
        <v>2811506584.538734</v>
      </c>
      <c r="F25" s="9"/>
      <c r="G25" s="8">
        <f>SUM(G23:G24)</f>
        <v>213278528.95665348</v>
      </c>
      <c r="H25" s="11">
        <f t="shared" si="2"/>
        <v>21.327852895665348</v>
      </c>
      <c r="I25" s="5">
        <f>H25-H19</f>
        <v>1.4722687989418262</v>
      </c>
      <c r="J25" s="15"/>
    </row>
    <row r="28" spans="2:13" ht="56" customHeight="1" x14ac:dyDescent="0.2">
      <c r="M28" s="1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df_tot_emis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2023-05-17T17:20:28Z</dcterms:created>
  <dcterms:modified xsi:type="dcterms:W3CDTF">2023-05-18T11:27:30Z</dcterms:modified>
</cp:coreProperties>
</file>