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Space\GitWorkSpace\TBES_2022\"/>
    </mc:Choice>
  </mc:AlternateContent>
  <xr:revisionPtr revIDLastSave="0" documentId="13_ncr:1_{6AEF4640-C972-4713-832F-35443224451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电机T形图控制" sheetId="1" r:id="rId1"/>
    <sheet name="版本管理" sheetId="3" r:id="rId2"/>
    <sheet name="控制逻辑0527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3" i="1" l="1"/>
  <c r="AG23" i="1"/>
  <c r="A6" i="1"/>
  <c r="A10" i="1" s="1"/>
  <c r="N25" i="1" s="1"/>
  <c r="A19" i="1"/>
  <c r="Z33" i="1" l="1"/>
  <c r="AD14" i="1"/>
  <c r="A25" i="1" l="1"/>
  <c r="A23" i="1" s="1"/>
  <c r="A21" i="1" s="1"/>
  <c r="AX25" i="1"/>
  <c r="AG25" i="1"/>
  <c r="BI18" i="1"/>
  <c r="E29" i="1" l="1"/>
  <c r="E35" i="1"/>
  <c r="E41" i="1"/>
  <c r="E47" i="1"/>
  <c r="E53" i="1"/>
  <c r="E59" i="1"/>
  <c r="E65" i="1"/>
  <c r="E71" i="1"/>
  <c r="E77" i="1"/>
  <c r="E37" i="1"/>
  <c r="E49" i="1"/>
  <c r="E67" i="1"/>
  <c r="E30" i="1"/>
  <c r="E36" i="1"/>
  <c r="E42" i="1"/>
  <c r="E48" i="1"/>
  <c r="E54" i="1"/>
  <c r="E60" i="1"/>
  <c r="E66" i="1"/>
  <c r="E72" i="1"/>
  <c r="E78" i="1"/>
  <c r="E31" i="1"/>
  <c r="E43" i="1"/>
  <c r="E73" i="1"/>
  <c r="E32" i="1"/>
  <c r="E38" i="1"/>
  <c r="E44" i="1"/>
  <c r="E50" i="1"/>
  <c r="E56" i="1"/>
  <c r="E62" i="1"/>
  <c r="E68" i="1"/>
  <c r="E74" i="1"/>
  <c r="E80" i="1"/>
  <c r="E34" i="1"/>
  <c r="E46" i="1"/>
  <c r="E58" i="1"/>
  <c r="E70" i="1"/>
  <c r="E55" i="1"/>
  <c r="E79" i="1"/>
  <c r="E33" i="1"/>
  <c r="E39" i="1"/>
  <c r="E45" i="1"/>
  <c r="E51" i="1"/>
  <c r="E57" i="1"/>
  <c r="E63" i="1"/>
  <c r="E69" i="1"/>
  <c r="E75" i="1"/>
  <c r="E81" i="1"/>
  <c r="E40" i="1"/>
  <c r="E52" i="1"/>
  <c r="E64" i="1"/>
  <c r="E76" i="1"/>
  <c r="E28" i="1"/>
  <c r="E61" i="1"/>
  <c r="K40" i="1"/>
  <c r="AG27" i="1"/>
  <c r="AX27" i="1"/>
</calcChain>
</file>

<file path=xl/sharedStrings.xml><?xml version="1.0" encoding="utf-8"?>
<sst xmlns="http://schemas.openxmlformats.org/spreadsheetml/2006/main" count="100" uniqueCount="70">
  <si>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</si>
  <si>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</si>
  <si>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</si>
  <si>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</si>
  <si>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t1</t>
    <phoneticPr fontId="1" type="noConversion"/>
  </si>
  <si>
    <t>t2</t>
  </si>
  <si>
    <t>t3</t>
  </si>
  <si>
    <t>tB</t>
    <phoneticPr fontId="1" type="noConversion"/>
  </si>
  <si>
    <t>tC</t>
    <phoneticPr fontId="1" type="noConversion"/>
  </si>
  <si>
    <t>tN</t>
    <phoneticPr fontId="1" type="noConversion"/>
  </si>
  <si>
    <t>t</t>
    <phoneticPr fontId="1" type="noConversion"/>
  </si>
  <si>
    <t>v</t>
    <phoneticPr fontId="1" type="noConversion"/>
  </si>
  <si>
    <t>Timer-&gt;PSC</t>
  </si>
  <si>
    <t>timerBusCLK</t>
    <phoneticPr fontId="1" type="noConversion"/>
  </si>
  <si>
    <t>timerClk</t>
    <phoneticPr fontId="1" type="noConversion"/>
  </si>
  <si>
    <t>Timer-&gt;ARR</t>
    <phoneticPr fontId="1" type="noConversion"/>
  </si>
  <si>
    <t>电机减速比</t>
    <phoneticPr fontId="1" type="noConversion"/>
  </si>
  <si>
    <t>驱动器细分比例</t>
    <phoneticPr fontId="1" type="noConversion"/>
  </si>
  <si>
    <t>电机轴转动一圈需要脉冲数</t>
    <phoneticPr fontId="1" type="noConversion"/>
  </si>
  <si>
    <t>单边行程所需脉冲数</t>
    <phoneticPr fontId="1" type="noConversion"/>
  </si>
  <si>
    <t>单边路程（脉冲数）</t>
    <phoneticPr fontId="1" type="noConversion"/>
  </si>
  <si>
    <t>pwmMax_ms</t>
    <phoneticPr fontId="1" type="noConversion"/>
  </si>
  <si>
    <t>S=(tBC+tAD)*pwmMax/2</t>
    <phoneticPr fontId="1" type="noConversion"/>
  </si>
  <si>
    <t>S</t>
    <phoneticPr fontId="1" type="noConversion"/>
  </si>
  <si>
    <t>pwmMAX_ms</t>
    <phoneticPr fontId="1" type="noConversion"/>
  </si>
  <si>
    <t>tAD
(ms)</t>
    <phoneticPr fontId="1" type="noConversion"/>
  </si>
  <si>
    <t>tB(%)</t>
    <phoneticPr fontId="1" type="noConversion"/>
  </si>
  <si>
    <t>tB(ms)</t>
    <phoneticPr fontId="1" type="noConversion"/>
  </si>
  <si>
    <t>tC(%)</t>
    <phoneticPr fontId="1" type="noConversion"/>
  </si>
  <si>
    <t>tC(ms)</t>
    <phoneticPr fontId="1" type="noConversion"/>
  </si>
  <si>
    <t>单边行程角度(°)</t>
    <phoneticPr fontId="1" type="noConversion"/>
  </si>
  <si>
    <t>paraFreMax</t>
    <phoneticPr fontId="1" type="noConversion"/>
  </si>
  <si>
    <t>pwmFreMax</t>
    <phoneticPr fontId="1" type="noConversion"/>
  </si>
  <si>
    <t>f = kx+b</t>
  </si>
  <si>
    <t>k</t>
    <phoneticPr fontId="1" type="noConversion"/>
  </si>
  <si>
    <t>b</t>
    <phoneticPr fontId="1" type="noConversion"/>
  </si>
  <si>
    <t>L</t>
    <phoneticPr fontId="1" type="noConversion"/>
  </si>
  <si>
    <t>M</t>
    <phoneticPr fontId="1" type="noConversion"/>
  </si>
  <si>
    <t>R</t>
    <phoneticPr fontId="1" type="noConversion"/>
  </si>
  <si>
    <t>&gt;</t>
    <phoneticPr fontId="1" type="noConversion"/>
  </si>
  <si>
    <t>&lt;=5</t>
    <phoneticPr fontId="1" type="noConversion"/>
  </si>
  <si>
    <t>&lt;=4</t>
    <phoneticPr fontId="1" type="noConversion"/>
  </si>
  <si>
    <t>11-开始界面</t>
  </si>
  <si>
    <t>12-关于</t>
  </si>
  <si>
    <t>14-实时界面</t>
    <phoneticPr fontId="1" type="noConversion"/>
  </si>
  <si>
    <t>采样过程中：当超过95%时，蜂鸣器一直响</t>
    <phoneticPr fontId="1" type="noConversion"/>
  </si>
  <si>
    <t>当点击“确认”后，关闭蜂鸣器</t>
    <phoneticPr fontId="1" type="noConversion"/>
  </si>
  <si>
    <t>采样完成：做 弹窗动作，显示“确认”按钮 ，并且语音播报一次“采样完成”</t>
    <phoneticPr fontId="1" type="noConversion"/>
  </si>
  <si>
    <t>点击“运行”后，界面只显示“暂停”，a.打开管夹阀，b.电机左右摇摆</t>
    <phoneticPr fontId="1" type="noConversion"/>
  </si>
  <si>
    <t>点击“暂停”后，更改显示“运行”，添加显示“结束”，a.关闭管夹阀</t>
    <phoneticPr fontId="1" type="noConversion"/>
  </si>
  <si>
    <t>点击“logo”：进入“12-关于”界面</t>
    <phoneticPr fontId="1" type="noConversion"/>
  </si>
  <si>
    <t>点击“去皮”：清零称上的重量</t>
    <phoneticPr fontId="1" type="noConversion"/>
  </si>
  <si>
    <t>点击“阀开/阀关”：控制管夹阀</t>
    <phoneticPr fontId="1" type="noConversion"/>
  </si>
  <si>
    <t>只有管夹阀为“阀关”时，点击“200/300/400”才能进入“14-实时界面”</t>
    <phoneticPr fontId="1" type="noConversion"/>
  </si>
  <si>
    <t>15-应用参数</t>
  </si>
  <si>
    <t>13-MCU参数</t>
  </si>
  <si>
    <t>进入实时界面：显示“运行”，显示“返回”</t>
    <phoneticPr fontId="1" type="noConversion"/>
  </si>
  <si>
    <t>详见：SDWe设计备注.xlsx</t>
    <phoneticPr fontId="1" type="noConversion"/>
  </si>
  <si>
    <t>点击“结束”时，返回至：200/300/400页面</t>
    <phoneticPr fontId="1" type="noConversion"/>
  </si>
  <si>
    <t>点击“结束”按钮，打开管夹阀，返回至：200/300/400页面</t>
    <phoneticPr fontId="1" type="noConversion"/>
  </si>
  <si>
    <t>SDWe050程序</t>
    <phoneticPr fontId="1" type="noConversion"/>
  </si>
  <si>
    <t>调整日期</t>
    <phoneticPr fontId="1" type="noConversion"/>
  </si>
  <si>
    <t>序号</t>
    <phoneticPr fontId="1" type="noConversion"/>
  </si>
  <si>
    <t>主板程序</t>
    <phoneticPr fontId="1" type="noConversion"/>
  </si>
  <si>
    <t>文件夹</t>
    <phoneticPr fontId="1" type="noConversion"/>
  </si>
  <si>
    <t>版本号</t>
    <phoneticPr fontId="1" type="noConversion"/>
  </si>
  <si>
    <t>STM32F303_Release20220527</t>
    <phoneticPr fontId="1" type="noConversion"/>
  </si>
  <si>
    <t>V0527</t>
    <phoneticPr fontId="1" type="noConversion"/>
  </si>
  <si>
    <t>SDWe050_Release20220527</t>
    <phoneticPr fontId="1" type="noConversion"/>
  </si>
  <si>
    <t>调整内容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</si>
</sst>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8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26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26"/>
      <color theme="10"/>
      <name val="等线"/>
      <family val="2"/>
      <scheme val="minor"/>
    </font>
    <font>
      <sz val="22"/>
      <color theme="1"/>
      <name val="等线"/>
      <family val="2"/>
      <scheme val="minor"/>
    </font>
    <font>
      <b/>
      <sz val="2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3" fillId="0" borderId="0" xfId="0" applyFont="1" applyAlignment="1">
      <alignment vertical="center"/>
    </xf>
    <xf numFmtId="0" fontId="0" fillId="0" borderId="0" xfId="0" applyFill="1" applyAlignment="1"/>
    <xf numFmtId="176" fontId="0" fillId="0" borderId="0" xfId="0" applyNumberFormat="1"/>
    <xf numFmtId="0" fontId="0" fillId="0" borderId="0" xfId="0" applyFill="1"/>
    <xf numFmtId="0" fontId="4" fillId="0" borderId="0" xfId="0" applyFont="1"/>
    <xf numFmtId="0" fontId="7" fillId="0" borderId="0" xfId="1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5</xdr:row>
      <xdr:rowOff>19050</xdr:rowOff>
    </xdr:from>
    <xdr:to>
      <xdr:col>60</xdr:col>
      <xdr:colOff>9525</xdr:colOff>
      <xdr:row>15</xdr:row>
      <xdr:rowOff>152400</xdr:rowOff>
    </xdr:to>
    <xdr:sp macro="" textlink="">
      <xdr:nvSpPr>
        <xdr:cNvPr id="2" name="梯形 1">
          <a:extLst>
            <a:ext uri="{FF2B5EF4-FFF2-40B4-BE49-F238E27FC236}">
              <a16:creationId xmlns:a16="http://schemas.microsoft.com/office/drawing/2014/main" id="{F9E3A6A8-CFC7-F1B5-79F0-C3E73789AF66}"/>
            </a:ext>
          </a:extLst>
        </xdr:cNvPr>
        <xdr:cNvSpPr/>
      </xdr:nvSpPr>
      <xdr:spPr>
        <a:xfrm>
          <a:off x="3000375" y="742950"/>
          <a:ext cx="8667750" cy="1943100"/>
        </a:xfrm>
        <a:prstGeom prst="trapezoid">
          <a:avLst>
            <a:gd name="adj" fmla="val 148530"/>
          </a:avLst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1</xdr:row>
      <xdr:rowOff>9525</xdr:rowOff>
    </xdr:from>
    <xdr:to>
      <xdr:col>9</xdr:col>
      <xdr:colOff>19050</xdr:colOff>
      <xdr:row>25</xdr:row>
      <xdr:rowOff>171450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1A873E9D-1145-3BD4-B000-B969EE0AC8F8}"/>
            </a:ext>
          </a:extLst>
        </xdr:cNvPr>
        <xdr:cNvCxnSpPr/>
      </xdr:nvCxnSpPr>
      <xdr:spPr>
        <a:xfrm>
          <a:off x="2933700" y="9525"/>
          <a:ext cx="0" cy="4505325"/>
        </a:xfrm>
        <a:prstGeom prst="line">
          <a:avLst/>
        </a:prstGeom>
        <a:ln w="38100"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15</xdr:row>
      <xdr:rowOff>161925</xdr:rowOff>
    </xdr:from>
    <xdr:to>
      <xdr:col>66</xdr:col>
      <xdr:colOff>0</xdr:colOff>
      <xdr:row>15</xdr:row>
      <xdr:rowOff>171450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1CE7E063-958D-EAA0-4C62-61A23CF2CFCF}"/>
            </a:ext>
          </a:extLst>
        </xdr:cNvPr>
        <xdr:cNvCxnSpPr/>
      </xdr:nvCxnSpPr>
      <xdr:spPr>
        <a:xfrm flipV="1">
          <a:off x="2581275" y="2695575"/>
          <a:ext cx="10106025" cy="952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473710</xdr:colOff>
      <xdr:row>8</xdr:row>
      <xdr:rowOff>242570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4AA14C-7F62-4211-9A44-74D44BB12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74310" cy="31762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8</xdr:col>
      <xdr:colOff>474421</xdr:colOff>
      <xdr:row>18</xdr:row>
      <xdr:rowOff>299357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E0DDC69-B8AA-3194-027D-39B487CF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57" y="4640036"/>
          <a:ext cx="5236921" cy="3252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</xdr:rowOff>
    </xdr:from>
    <xdr:to>
      <xdr:col>8</xdr:col>
      <xdr:colOff>432808</xdr:colOff>
      <xdr:row>28</xdr:row>
      <xdr:rowOff>258537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B0055A-87C5-DF5A-AA56-34C650F57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10123715"/>
          <a:ext cx="5195308" cy="321128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31</xdr:row>
      <xdr:rowOff>0</xdr:rowOff>
    </xdr:from>
    <xdr:to>
      <xdr:col>8</xdr:col>
      <xdr:colOff>621591</xdr:colOff>
      <xdr:row>38</xdr:row>
      <xdr:rowOff>285750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1F089F2-3C75-0A90-E56E-3EE436419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0358" y="15607393"/>
          <a:ext cx="5384090" cy="32385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9</xdr:col>
      <xdr:colOff>31724</xdr:colOff>
      <xdr:row>48</xdr:row>
      <xdr:rowOff>340179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992BB49-1C27-9BB9-BB42-7D334C531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8" y="21091071"/>
          <a:ext cx="5474580" cy="32929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SoftWare\SDWe\SDWe050_Debug\SDWe&#35774;&#35745;&#22791;&#27880;.xlsx" TargetMode="External"/><Relationship Id="rId1" Type="http://schemas.openxmlformats.org/officeDocument/2006/relationships/hyperlink" Target="SoftWare\SDWe\SDWe050_Debug\SDWe&#35774;&#35745;&#22791;&#27880;.xlsx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81"/>
  <sheetViews>
    <sheetView zoomScaleNormal="100" workbookViewId="0">
      <selection activeCell="BQ22" sqref="BQ22"/>
    </sheetView>
  </sheetViews>
  <sheetFormatPr defaultColWidth="2.25" defaultRowHeight="14.25" x14ac:dyDescent="0.2"/>
  <cols>
    <col min="1" max="1" width="25.5" bestFit="1" customWidth="1"/>
    <col min="2" max="2" width="4.375" customWidth="1"/>
    <col min="4" max="4" width="5" customWidth="1"/>
    <col min="5" max="5" width="10.375" customWidth="1"/>
    <col min="11" max="11" width="3.625" bestFit="1" customWidth="1"/>
    <col min="14" max="14" width="2.375" customWidth="1"/>
    <col min="27" max="27" width="2.375" customWidth="1"/>
    <col min="30" max="30" width="2.125" customWidth="1"/>
    <col min="61" max="61" width="2" customWidth="1"/>
  </cols>
  <sheetData>
    <row r="1" spans="1:68" x14ac:dyDescent="0.2">
      <c r="A1" s="2" t="s">
        <v>16</v>
      </c>
    </row>
    <row r="2" spans="1:68" x14ac:dyDescent="0.2">
      <c r="A2" s="2">
        <v>13.764099999999999</v>
      </c>
      <c r="K2" t="s">
        <v>11</v>
      </c>
    </row>
    <row r="3" spans="1:68" x14ac:dyDescent="0.2">
      <c r="A3" s="2" t="s">
        <v>17</v>
      </c>
    </row>
    <row r="4" spans="1:68" x14ac:dyDescent="0.2">
      <c r="A4" s="2">
        <v>10000</v>
      </c>
    </row>
    <row r="5" spans="1:68" x14ac:dyDescent="0.2">
      <c r="A5" s="2" t="s">
        <v>18</v>
      </c>
      <c r="AA5" t="s">
        <v>1</v>
      </c>
      <c r="AB5" s="4"/>
      <c r="AC5" s="4"/>
      <c r="AD5" s="4"/>
      <c r="AE5" s="4"/>
      <c r="AF5" s="4"/>
      <c r="AR5" t="s">
        <v>2</v>
      </c>
      <c r="AS5" s="4"/>
      <c r="AT5" s="4"/>
      <c r="AU5" s="4"/>
      <c r="AV5" s="4"/>
      <c r="AW5" s="4"/>
    </row>
    <row r="6" spans="1:68" x14ac:dyDescent="0.2">
      <c r="A6" s="2">
        <f>A4*A2</f>
        <v>137641</v>
      </c>
      <c r="J6" t="s">
        <v>24</v>
      </c>
    </row>
    <row r="7" spans="1:68" x14ac:dyDescent="0.2">
      <c r="A7" s="2" t="s">
        <v>30</v>
      </c>
      <c r="K7" s="4"/>
      <c r="L7" s="4"/>
      <c r="M7" s="4"/>
    </row>
    <row r="8" spans="1:68" x14ac:dyDescent="0.2">
      <c r="A8" s="2">
        <v>20</v>
      </c>
    </row>
    <row r="9" spans="1:68" x14ac:dyDescent="0.2">
      <c r="A9" s="2" t="s">
        <v>19</v>
      </c>
      <c r="AD9" s="11" t="s">
        <v>20</v>
      </c>
      <c r="AE9" s="11"/>
      <c r="AF9" s="11"/>
      <c r="AG9" s="11"/>
      <c r="AH9" s="11"/>
      <c r="AI9" s="11"/>
      <c r="AJ9" s="11"/>
      <c r="AK9" s="11"/>
      <c r="AL9" s="11"/>
      <c r="AM9" s="11"/>
    </row>
    <row r="10" spans="1:68" x14ac:dyDescent="0.2">
      <c r="A10" s="2">
        <f>A8/360*A6</f>
        <v>7646.7222222222217</v>
      </c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68" x14ac:dyDescent="0.2"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68" x14ac:dyDescent="0.2"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68" x14ac:dyDescent="0.2"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68" x14ac:dyDescent="0.2">
      <c r="A14" s="2" t="s">
        <v>13</v>
      </c>
      <c r="AD14" s="12">
        <f>A10</f>
        <v>7646.7222222222217</v>
      </c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68" x14ac:dyDescent="0.2">
      <c r="A15" s="2">
        <v>64000000</v>
      </c>
    </row>
    <row r="16" spans="1:68" x14ac:dyDescent="0.2">
      <c r="A16" s="2" t="s">
        <v>12</v>
      </c>
      <c r="BP16" t="s">
        <v>10</v>
      </c>
    </row>
    <row r="17" spans="1:64" x14ac:dyDescent="0.2">
      <c r="A17" s="2">
        <v>64</v>
      </c>
      <c r="J17" t="s">
        <v>0</v>
      </c>
      <c r="BJ17" t="s">
        <v>3</v>
      </c>
    </row>
    <row r="18" spans="1:64" x14ac:dyDescent="0.2">
      <c r="A18" s="2" t="s">
        <v>14</v>
      </c>
      <c r="J18" t="s">
        <v>4</v>
      </c>
      <c r="K18" t="s">
        <v>5</v>
      </c>
      <c r="L18" t="s">
        <v>6</v>
      </c>
      <c r="AA18" t="s">
        <v>7</v>
      </c>
      <c r="AS18" t="s">
        <v>8</v>
      </c>
      <c r="BH18" t="s">
        <v>9</v>
      </c>
      <c r="BI18" s="13" t="e">
        <f>#REF!</f>
        <v>#REF!</v>
      </c>
      <c r="BJ18" s="13"/>
      <c r="BK18" s="13"/>
      <c r="BL18" s="13"/>
    </row>
    <row r="19" spans="1:64" x14ac:dyDescent="0.2">
      <c r="A19" s="2">
        <f>A15/A17</f>
        <v>1000000</v>
      </c>
    </row>
    <row r="20" spans="1:64" x14ac:dyDescent="0.2">
      <c r="A20" s="2" t="s">
        <v>15</v>
      </c>
      <c r="AB20" t="s">
        <v>33</v>
      </c>
      <c r="AS20" t="s">
        <v>33</v>
      </c>
    </row>
    <row r="21" spans="1:64" ht="14.25" customHeight="1" x14ac:dyDescent="0.2">
      <c r="A21" s="2">
        <f>A19/A23</f>
        <v>43.4826832121243</v>
      </c>
      <c r="K21" s="9" t="s">
        <v>25</v>
      </c>
      <c r="L21" s="9"/>
      <c r="M21" s="9"/>
      <c r="N21" s="9"/>
      <c r="O21" s="9"/>
      <c r="P21" s="10">
        <v>1000</v>
      </c>
      <c r="Q21" s="10"/>
      <c r="R21" s="10"/>
      <c r="S21" s="10"/>
      <c r="T21" s="10"/>
      <c r="U21" s="10"/>
      <c r="V21" s="10"/>
      <c r="W21" s="10"/>
      <c r="X21" s="10"/>
      <c r="Y21" s="10"/>
      <c r="AB21" s="9" t="s">
        <v>26</v>
      </c>
      <c r="AC21" s="9"/>
      <c r="AD21" s="9"/>
      <c r="AE21" s="9"/>
      <c r="AF21" s="9"/>
      <c r="AG21" s="10">
        <v>0.33</v>
      </c>
      <c r="AH21" s="10"/>
      <c r="AI21" s="10"/>
      <c r="AJ21" s="10"/>
      <c r="AK21" s="10"/>
      <c r="AL21" s="10"/>
      <c r="AM21" s="10"/>
      <c r="AN21" s="10"/>
      <c r="AO21" s="10"/>
      <c r="AP21" s="10"/>
      <c r="AS21" s="9" t="s">
        <v>28</v>
      </c>
      <c r="AT21" s="9"/>
      <c r="AU21" s="9"/>
      <c r="AV21" s="9"/>
      <c r="AW21" s="9"/>
      <c r="AX21" s="10">
        <v>0.66</v>
      </c>
      <c r="AY21" s="10"/>
      <c r="AZ21" s="10"/>
      <c r="BA21" s="10"/>
      <c r="BB21" s="10"/>
      <c r="BC21" s="10"/>
      <c r="BD21" s="10"/>
      <c r="BE21" s="10"/>
      <c r="BF21" s="10"/>
      <c r="BG21" s="10"/>
    </row>
    <row r="22" spans="1:64" ht="14.25" customHeight="1" x14ac:dyDescent="0.2">
      <c r="A22" s="1" t="s">
        <v>31</v>
      </c>
      <c r="K22" s="9"/>
      <c r="L22" s="9"/>
      <c r="M22" s="9"/>
      <c r="N22" s="9"/>
      <c r="O22" s="9"/>
      <c r="P22" s="10"/>
      <c r="Q22" s="10"/>
      <c r="R22" s="10"/>
      <c r="S22" s="10"/>
      <c r="T22" s="10"/>
      <c r="U22" s="10"/>
      <c r="V22" s="10"/>
      <c r="W22" s="10"/>
      <c r="X22" s="10"/>
      <c r="Y22" s="10"/>
      <c r="AB22" s="9"/>
      <c r="AC22" s="9"/>
      <c r="AD22" s="9"/>
      <c r="AE22" s="9"/>
      <c r="AF22" s="9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S22" s="9"/>
      <c r="AT22" s="9"/>
      <c r="AU22" s="9"/>
      <c r="AV22" s="9"/>
      <c r="AW22" s="9"/>
      <c r="AX22" s="10"/>
      <c r="AY22" s="10"/>
      <c r="AZ22" s="10"/>
      <c r="BA22" s="10"/>
      <c r="BB22" s="10"/>
      <c r="BC22" s="10"/>
      <c r="BD22" s="10"/>
      <c r="BE22" s="10"/>
      <c r="BF22" s="10"/>
      <c r="BG22" s="10"/>
    </row>
    <row r="23" spans="1:64" ht="14.25" customHeight="1" x14ac:dyDescent="0.2">
      <c r="A23" s="1">
        <f>$A25*2</f>
        <v>22997.660818713448</v>
      </c>
      <c r="K23" s="9"/>
      <c r="L23" s="9"/>
      <c r="M23" s="9"/>
      <c r="N23" s="9"/>
      <c r="O23" s="9"/>
      <c r="P23" s="10"/>
      <c r="Q23" s="10"/>
      <c r="R23" s="10"/>
      <c r="S23" s="10"/>
      <c r="T23" s="10"/>
      <c r="U23" s="10"/>
      <c r="V23" s="10"/>
      <c r="W23" s="10"/>
      <c r="X23" s="10"/>
      <c r="Y23" s="10"/>
      <c r="AB23" s="9" t="s">
        <v>27</v>
      </c>
      <c r="AC23" s="9"/>
      <c r="AD23" s="9"/>
      <c r="AE23" s="9"/>
      <c r="AF23" s="9"/>
      <c r="AG23" s="10">
        <f>P21*AG21</f>
        <v>330</v>
      </c>
      <c r="AH23" s="10"/>
      <c r="AI23" s="10"/>
      <c r="AJ23" s="10"/>
      <c r="AK23" s="10"/>
      <c r="AL23" s="10"/>
      <c r="AM23" s="10"/>
      <c r="AN23" s="10"/>
      <c r="AO23" s="10"/>
      <c r="AP23" s="10"/>
      <c r="AS23" s="9" t="s">
        <v>29</v>
      </c>
      <c r="AT23" s="9"/>
      <c r="AU23" s="9"/>
      <c r="AV23" s="9"/>
      <c r="AW23" s="9"/>
      <c r="AX23" s="10">
        <f>P21*AX21</f>
        <v>660</v>
      </c>
      <c r="AY23" s="10"/>
      <c r="AZ23" s="10"/>
      <c r="BA23" s="10"/>
      <c r="BB23" s="10"/>
      <c r="BC23" s="10"/>
      <c r="BD23" s="10"/>
      <c r="BE23" s="10"/>
      <c r="BF23" s="10"/>
      <c r="BG23" s="10"/>
    </row>
    <row r="24" spans="1:64" ht="14.25" customHeight="1" x14ac:dyDescent="0.2">
      <c r="A24" s="1" t="s">
        <v>32</v>
      </c>
      <c r="K24" s="9"/>
      <c r="L24" s="9"/>
      <c r="M24" s="9"/>
      <c r="N24" s="9"/>
      <c r="O24" s="9"/>
      <c r="P24" s="10"/>
      <c r="Q24" s="10"/>
      <c r="R24" s="10"/>
      <c r="S24" s="10"/>
      <c r="T24" s="10"/>
      <c r="U24" s="10"/>
      <c r="V24" s="10"/>
      <c r="W24" s="10"/>
      <c r="X24" s="10"/>
      <c r="Y24" s="10"/>
      <c r="AB24" s="9"/>
      <c r="AC24" s="9"/>
      <c r="AD24" s="9"/>
      <c r="AE24" s="9"/>
      <c r="AF24" s="9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S24" s="9"/>
      <c r="AT24" s="9"/>
      <c r="AU24" s="9"/>
      <c r="AV24" s="9"/>
      <c r="AW24" s="9"/>
      <c r="AX24" s="10"/>
      <c r="AY24" s="10"/>
      <c r="AZ24" s="10"/>
      <c r="BA24" s="10"/>
      <c r="BB24" s="10"/>
      <c r="BC24" s="10"/>
      <c r="BD24" s="10"/>
      <c r="BE24" s="10"/>
      <c r="BF24" s="10"/>
      <c r="BG24" s="10"/>
    </row>
    <row r="25" spans="1:64" ht="14.25" customHeight="1" x14ac:dyDescent="0.2">
      <c r="A25" s="1">
        <f>Z33*1000</f>
        <v>11498.830409356724</v>
      </c>
      <c r="K25" s="16" t="s">
        <v>23</v>
      </c>
      <c r="L25" s="16"/>
      <c r="M25" s="16"/>
      <c r="N25" s="16">
        <f>A10</f>
        <v>7646.7222222222217</v>
      </c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AB25" s="9" t="s">
        <v>34</v>
      </c>
      <c r="AC25" s="9"/>
      <c r="AD25" s="9"/>
      <c r="AE25" s="9"/>
      <c r="AF25" s="9"/>
      <c r="AG25" s="10">
        <f>Z33/AG23</f>
        <v>3.4844940634414318E-2</v>
      </c>
      <c r="AH25" s="10"/>
      <c r="AI25" s="10"/>
      <c r="AJ25" s="10"/>
      <c r="AK25" s="10"/>
      <c r="AL25" s="10"/>
      <c r="AM25" s="10"/>
      <c r="AN25" s="10"/>
      <c r="AO25" s="10"/>
      <c r="AP25" s="10"/>
      <c r="AS25" s="9" t="s">
        <v>34</v>
      </c>
      <c r="AT25" s="9"/>
      <c r="AU25" s="9"/>
      <c r="AV25" s="9"/>
      <c r="AW25" s="9"/>
      <c r="AX25" s="10">
        <f>Z33/(P21-AX23)</f>
        <v>3.3820089439284481E-2</v>
      </c>
      <c r="AY25" s="10"/>
      <c r="AZ25" s="10"/>
      <c r="BA25" s="10"/>
      <c r="BB25" s="10"/>
      <c r="BC25" s="10"/>
      <c r="BD25" s="10"/>
      <c r="BE25" s="10"/>
      <c r="BF25" s="10"/>
      <c r="BG25" s="10"/>
    </row>
    <row r="26" spans="1:64" ht="14.25" customHeight="1" x14ac:dyDescent="0.2"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AB26" s="9"/>
      <c r="AC26" s="9"/>
      <c r="AD26" s="9"/>
      <c r="AE26" s="9"/>
      <c r="AF26" s="9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S26" s="9"/>
      <c r="AT26" s="9"/>
      <c r="AU26" s="9"/>
      <c r="AV26" s="9"/>
      <c r="AW26" s="9"/>
      <c r="AX26" s="10"/>
      <c r="AY26" s="10"/>
      <c r="AZ26" s="10"/>
      <c r="BA26" s="10"/>
      <c r="BB26" s="10"/>
      <c r="BC26" s="10"/>
      <c r="BD26" s="10"/>
      <c r="BE26" s="10"/>
      <c r="BF26" s="10"/>
      <c r="BG26" s="10"/>
    </row>
    <row r="27" spans="1:64" ht="14.25" customHeight="1" x14ac:dyDescent="0.2"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AB27" s="9" t="s">
        <v>35</v>
      </c>
      <c r="AC27" s="9"/>
      <c r="AD27" s="9"/>
      <c r="AE27" s="9"/>
      <c r="AF27" s="9"/>
      <c r="AG27" s="10">
        <f>P25*AG25</f>
        <v>0</v>
      </c>
      <c r="AH27" s="10"/>
      <c r="AI27" s="10"/>
      <c r="AJ27" s="10"/>
      <c r="AK27" s="10"/>
      <c r="AL27" s="10"/>
      <c r="AM27" s="10"/>
      <c r="AN27" s="10"/>
      <c r="AO27" s="10"/>
      <c r="AP27" s="10"/>
      <c r="AS27" s="9" t="s">
        <v>35</v>
      </c>
      <c r="AT27" s="9"/>
      <c r="AU27" s="9"/>
      <c r="AV27" s="9"/>
      <c r="AW27" s="9"/>
      <c r="AX27" s="10">
        <f>AG25*AX25</f>
        <v>1.1784590087624504E-3</v>
      </c>
      <c r="AY27" s="10"/>
      <c r="AZ27" s="10"/>
      <c r="BA27" s="10"/>
      <c r="BB27" s="10"/>
      <c r="BC27" s="10"/>
      <c r="BD27" s="10"/>
      <c r="BE27" s="10"/>
      <c r="BF27" s="10"/>
      <c r="BG27" s="10"/>
    </row>
    <row r="28" spans="1:64" ht="14.25" customHeight="1" x14ac:dyDescent="0.2">
      <c r="D28">
        <v>1</v>
      </c>
      <c r="E28" s="5">
        <f>1000000/(D28*$AG$25*1000)</f>
        <v>28698.570920002039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B28" s="9"/>
      <c r="AC28" s="9"/>
      <c r="AD28" s="9"/>
      <c r="AE28" s="9"/>
      <c r="AF28" s="9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S28" s="9"/>
      <c r="AT28" s="9"/>
      <c r="AU28" s="9"/>
      <c r="AV28" s="9"/>
      <c r="AW28" s="9"/>
      <c r="AX28" s="10"/>
      <c r="AY28" s="10"/>
      <c r="AZ28" s="10"/>
      <c r="BA28" s="10"/>
      <c r="BB28" s="10"/>
      <c r="BC28" s="10"/>
      <c r="BD28" s="10"/>
      <c r="BE28" s="10"/>
      <c r="BF28" s="10"/>
      <c r="BG28" s="10"/>
    </row>
    <row r="29" spans="1:64" x14ac:dyDescent="0.2">
      <c r="D29">
        <v>2</v>
      </c>
      <c r="E29" s="5">
        <f t="shared" ref="E29:E81" si="0">1000000/(D29*$AG$25*1000)</f>
        <v>14349.28546000102</v>
      </c>
      <c r="K29" s="18" t="s">
        <v>22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4" x14ac:dyDescent="0.2">
      <c r="D30">
        <v>3</v>
      </c>
      <c r="E30" s="5">
        <f t="shared" si="0"/>
        <v>9566.190306667344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spans="1:64" x14ac:dyDescent="0.2">
      <c r="D31">
        <v>4</v>
      </c>
      <c r="E31" s="5">
        <f t="shared" si="0"/>
        <v>7174.6427300005098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</row>
    <row r="32" spans="1:64" x14ac:dyDescent="0.2">
      <c r="D32">
        <v>5</v>
      </c>
      <c r="E32" s="5">
        <f t="shared" si="0"/>
        <v>5739.7141840004069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</row>
    <row r="33" spans="4:60" ht="14.25" customHeight="1" x14ac:dyDescent="0.2">
      <c r="D33">
        <v>6</v>
      </c>
      <c r="E33" s="5">
        <f t="shared" si="0"/>
        <v>4783.095153333672</v>
      </c>
      <c r="K33" s="15" t="s">
        <v>21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>
        <f>N25*2/((AX23-AG23)+P21)</f>
        <v>11.498830409356724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4:60" ht="14.25" customHeight="1" x14ac:dyDescent="0.2">
      <c r="D34">
        <v>7</v>
      </c>
      <c r="E34" s="5">
        <f t="shared" si="0"/>
        <v>4099.795845714576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4:60" ht="14.25" customHeight="1" x14ac:dyDescent="0.2">
      <c r="D35">
        <v>8</v>
      </c>
      <c r="E35" s="5">
        <f t="shared" si="0"/>
        <v>3587.3213650002549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4:60" ht="14.25" customHeight="1" x14ac:dyDescent="0.2">
      <c r="D36">
        <v>9</v>
      </c>
      <c r="E36" s="5">
        <f t="shared" si="0"/>
        <v>3188.7301022224478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spans="4:60" x14ac:dyDescent="0.2">
      <c r="D37">
        <v>10</v>
      </c>
      <c r="E37" s="5">
        <f t="shared" si="0"/>
        <v>2869.8570920002035</v>
      </c>
    </row>
    <row r="38" spans="4:60" x14ac:dyDescent="0.2">
      <c r="D38">
        <v>11</v>
      </c>
      <c r="E38" s="5">
        <f t="shared" si="0"/>
        <v>2608.9609927274578</v>
      </c>
    </row>
    <row r="39" spans="4:60" ht="14.25" customHeight="1" x14ac:dyDescent="0.2">
      <c r="D39">
        <v>12</v>
      </c>
      <c r="E39" s="5">
        <f t="shared" si="0"/>
        <v>2391.547576666836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4:60" ht="14.25" customHeight="1" x14ac:dyDescent="0.2">
      <c r="D40">
        <v>13</v>
      </c>
      <c r="E40" s="5">
        <f t="shared" si="0"/>
        <v>2207.5823784616946</v>
      </c>
      <c r="K40" s="3">
        <f>AG25*1</f>
        <v>3.4844940634414318E-2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4:60" x14ac:dyDescent="0.2">
      <c r="D41">
        <v>14</v>
      </c>
      <c r="E41" s="5">
        <f t="shared" si="0"/>
        <v>2049.897922857288</v>
      </c>
    </row>
    <row r="42" spans="4:60" x14ac:dyDescent="0.2">
      <c r="D42">
        <v>15</v>
      </c>
      <c r="E42" s="5">
        <f t="shared" si="0"/>
        <v>1913.2380613334692</v>
      </c>
    </row>
    <row r="43" spans="4:60" x14ac:dyDescent="0.2">
      <c r="D43">
        <v>16</v>
      </c>
      <c r="E43" s="5">
        <f t="shared" si="0"/>
        <v>1793.6606825001275</v>
      </c>
    </row>
    <row r="44" spans="4:60" x14ac:dyDescent="0.2">
      <c r="D44">
        <v>17</v>
      </c>
      <c r="E44" s="5">
        <f t="shared" si="0"/>
        <v>1688.151230588355</v>
      </c>
    </row>
    <row r="45" spans="4:60" x14ac:dyDescent="0.2">
      <c r="D45">
        <v>18</v>
      </c>
      <c r="E45" s="5">
        <f t="shared" si="0"/>
        <v>1594.3650511112239</v>
      </c>
    </row>
    <row r="46" spans="4:60" x14ac:dyDescent="0.2">
      <c r="D46">
        <v>19</v>
      </c>
      <c r="E46" s="5">
        <f t="shared" si="0"/>
        <v>1510.4511010527387</v>
      </c>
    </row>
    <row r="47" spans="4:60" x14ac:dyDescent="0.2">
      <c r="D47">
        <v>20</v>
      </c>
      <c r="E47" s="5">
        <f t="shared" si="0"/>
        <v>1434.9285460001017</v>
      </c>
    </row>
    <row r="48" spans="4:60" x14ac:dyDescent="0.2">
      <c r="D48">
        <v>21</v>
      </c>
      <c r="E48" s="5">
        <f t="shared" si="0"/>
        <v>1366.598615238192</v>
      </c>
      <c r="L48" s="14">
        <v>4</v>
      </c>
      <c r="M48" s="14"/>
      <c r="N48" s="14"/>
      <c r="O48" s="14"/>
      <c r="P48" s="14"/>
      <c r="Q48" s="14"/>
      <c r="R48" s="14"/>
    </row>
    <row r="49" spans="4:26" x14ac:dyDescent="0.2">
      <c r="D49">
        <v>22</v>
      </c>
      <c r="E49" s="5">
        <f t="shared" si="0"/>
        <v>1304.4804963637289</v>
      </c>
      <c r="L49" t="s">
        <v>36</v>
      </c>
      <c r="M49" t="s">
        <v>39</v>
      </c>
      <c r="O49" t="s">
        <v>37</v>
      </c>
      <c r="Q49" s="6"/>
      <c r="R49" t="s">
        <v>38</v>
      </c>
      <c r="Z49" t="s">
        <v>40</v>
      </c>
    </row>
    <row r="50" spans="4:26" x14ac:dyDescent="0.2">
      <c r="D50">
        <v>23</v>
      </c>
      <c r="E50" s="5">
        <f t="shared" si="0"/>
        <v>1247.7639530435667</v>
      </c>
      <c r="L50" t="s">
        <v>36</v>
      </c>
      <c r="N50" t="s">
        <v>39</v>
      </c>
      <c r="O50" t="s">
        <v>37</v>
      </c>
      <c r="Q50" s="6"/>
      <c r="R50" t="s">
        <v>38</v>
      </c>
      <c r="Z50" t="s">
        <v>40</v>
      </c>
    </row>
    <row r="51" spans="4:26" x14ac:dyDescent="0.2">
      <c r="D51">
        <v>24</v>
      </c>
      <c r="E51" s="5">
        <f t="shared" si="0"/>
        <v>1195.773788333418</v>
      </c>
      <c r="L51" t="s">
        <v>36</v>
      </c>
      <c r="O51" t="s">
        <v>37</v>
      </c>
      <c r="P51" t="s">
        <v>39</v>
      </c>
      <c r="Q51" s="6"/>
      <c r="R51" t="s">
        <v>38</v>
      </c>
      <c r="Z51" t="s">
        <v>41</v>
      </c>
    </row>
    <row r="52" spans="4:26" x14ac:dyDescent="0.2">
      <c r="D52">
        <v>25</v>
      </c>
      <c r="E52" s="5">
        <f t="shared" si="0"/>
        <v>1147.9428368000813</v>
      </c>
      <c r="L52" t="s">
        <v>36</v>
      </c>
      <c r="O52" t="s">
        <v>37</v>
      </c>
      <c r="Q52" s="6" t="s">
        <v>39</v>
      </c>
      <c r="R52" t="s">
        <v>38</v>
      </c>
      <c r="Z52" t="s">
        <v>41</v>
      </c>
    </row>
    <row r="53" spans="4:26" x14ac:dyDescent="0.2">
      <c r="D53">
        <v>26</v>
      </c>
      <c r="E53" s="5">
        <f t="shared" si="0"/>
        <v>1103.7911892308473</v>
      </c>
      <c r="L53" t="s">
        <v>36</v>
      </c>
      <c r="O53" t="s">
        <v>37</v>
      </c>
      <c r="Q53" s="6"/>
      <c r="R53" t="s">
        <v>38</v>
      </c>
    </row>
    <row r="54" spans="4:26" x14ac:dyDescent="0.2">
      <c r="D54">
        <v>27</v>
      </c>
      <c r="E54" s="5">
        <f t="shared" si="0"/>
        <v>1062.9100340741495</v>
      </c>
      <c r="L54" t="s">
        <v>36</v>
      </c>
      <c r="O54" t="s">
        <v>37</v>
      </c>
      <c r="Q54" s="6"/>
      <c r="R54" t="s">
        <v>38</v>
      </c>
    </row>
    <row r="55" spans="4:26" x14ac:dyDescent="0.2">
      <c r="D55">
        <v>28</v>
      </c>
      <c r="E55" s="5">
        <f t="shared" si="0"/>
        <v>1024.948961428644</v>
      </c>
      <c r="L55" t="s">
        <v>36</v>
      </c>
      <c r="O55" t="s">
        <v>37</v>
      </c>
      <c r="Q55" s="6"/>
      <c r="R55" t="s">
        <v>38</v>
      </c>
    </row>
    <row r="56" spans="4:26" x14ac:dyDescent="0.2">
      <c r="D56">
        <v>29</v>
      </c>
      <c r="E56" s="5">
        <f t="shared" si="0"/>
        <v>989.60589379317355</v>
      </c>
    </row>
    <row r="57" spans="4:26" x14ac:dyDescent="0.2">
      <c r="D57">
        <v>30</v>
      </c>
      <c r="E57" s="5">
        <f t="shared" si="0"/>
        <v>956.6190306667346</v>
      </c>
    </row>
    <row r="58" spans="4:26" x14ac:dyDescent="0.2">
      <c r="D58">
        <v>31</v>
      </c>
      <c r="E58" s="5">
        <f t="shared" si="0"/>
        <v>925.76035225813007</v>
      </c>
    </row>
    <row r="59" spans="4:26" x14ac:dyDescent="0.2">
      <c r="D59">
        <v>32</v>
      </c>
      <c r="E59" s="5">
        <f t="shared" si="0"/>
        <v>896.83034125006373</v>
      </c>
    </row>
    <row r="60" spans="4:26" x14ac:dyDescent="0.2">
      <c r="D60">
        <v>33</v>
      </c>
      <c r="E60" s="5">
        <f t="shared" si="0"/>
        <v>869.653664242486</v>
      </c>
    </row>
    <row r="61" spans="4:26" x14ac:dyDescent="0.2">
      <c r="D61">
        <v>34</v>
      </c>
      <c r="E61" s="5">
        <f t="shared" si="0"/>
        <v>844.07561529417751</v>
      </c>
    </row>
    <row r="62" spans="4:26" x14ac:dyDescent="0.2">
      <c r="D62">
        <v>35</v>
      </c>
      <c r="E62" s="5">
        <f t="shared" si="0"/>
        <v>819.95916914291536</v>
      </c>
    </row>
    <row r="63" spans="4:26" x14ac:dyDescent="0.2">
      <c r="D63">
        <v>36</v>
      </c>
      <c r="E63" s="5">
        <f t="shared" si="0"/>
        <v>797.18252555561196</v>
      </c>
    </row>
    <row r="64" spans="4:26" x14ac:dyDescent="0.2">
      <c r="D64">
        <v>37</v>
      </c>
      <c r="E64" s="5">
        <f t="shared" si="0"/>
        <v>775.63705189194684</v>
      </c>
    </row>
    <row r="65" spans="4:5" x14ac:dyDescent="0.2">
      <c r="D65">
        <v>38</v>
      </c>
      <c r="E65" s="5">
        <f t="shared" si="0"/>
        <v>755.22555052636937</v>
      </c>
    </row>
    <row r="66" spans="4:5" x14ac:dyDescent="0.2">
      <c r="D66">
        <v>39</v>
      </c>
      <c r="E66" s="5">
        <f t="shared" si="0"/>
        <v>735.86079282056494</v>
      </c>
    </row>
    <row r="67" spans="4:5" x14ac:dyDescent="0.2">
      <c r="D67">
        <v>40</v>
      </c>
      <c r="E67" s="5">
        <f t="shared" si="0"/>
        <v>717.46427300005087</v>
      </c>
    </row>
    <row r="68" spans="4:5" x14ac:dyDescent="0.2">
      <c r="D68">
        <v>41</v>
      </c>
      <c r="E68" s="5">
        <f t="shared" si="0"/>
        <v>699.96514439029363</v>
      </c>
    </row>
    <row r="69" spans="4:5" x14ac:dyDescent="0.2">
      <c r="D69">
        <v>42</v>
      </c>
      <c r="E69" s="5">
        <f t="shared" si="0"/>
        <v>683.299307619096</v>
      </c>
    </row>
    <row r="70" spans="4:5" x14ac:dyDescent="0.2">
      <c r="D70">
        <v>43</v>
      </c>
      <c r="E70" s="5">
        <f t="shared" si="0"/>
        <v>667.40862604655899</v>
      </c>
    </row>
    <row r="71" spans="4:5" x14ac:dyDescent="0.2">
      <c r="D71">
        <v>44</v>
      </c>
      <c r="E71" s="5">
        <f t="shared" si="0"/>
        <v>652.24024818186444</v>
      </c>
    </row>
    <row r="72" spans="4:5" x14ac:dyDescent="0.2">
      <c r="D72">
        <v>45</v>
      </c>
      <c r="E72" s="5">
        <f t="shared" si="0"/>
        <v>637.74602044448966</v>
      </c>
    </row>
    <row r="73" spans="4:5" x14ac:dyDescent="0.2">
      <c r="D73">
        <v>46</v>
      </c>
      <c r="E73" s="5">
        <f t="shared" si="0"/>
        <v>623.88197652178337</v>
      </c>
    </row>
    <row r="74" spans="4:5" x14ac:dyDescent="0.2">
      <c r="D74">
        <v>47</v>
      </c>
      <c r="E74" s="5">
        <f t="shared" si="0"/>
        <v>610.60789191493689</v>
      </c>
    </row>
    <row r="75" spans="4:5" x14ac:dyDescent="0.2">
      <c r="D75">
        <v>48</v>
      </c>
      <c r="E75" s="5">
        <f t="shared" si="0"/>
        <v>597.886894166709</v>
      </c>
    </row>
    <row r="76" spans="4:5" x14ac:dyDescent="0.2">
      <c r="D76">
        <v>49</v>
      </c>
      <c r="E76" s="5">
        <f t="shared" si="0"/>
        <v>585.68512081636811</v>
      </c>
    </row>
    <row r="77" spans="4:5" x14ac:dyDescent="0.2">
      <c r="D77">
        <v>50</v>
      </c>
      <c r="E77" s="5">
        <f t="shared" si="0"/>
        <v>573.97141840004065</v>
      </c>
    </row>
    <row r="78" spans="4:5" x14ac:dyDescent="0.2">
      <c r="D78">
        <v>51</v>
      </c>
      <c r="E78" s="5">
        <f t="shared" si="0"/>
        <v>562.71707686278501</v>
      </c>
    </row>
    <row r="79" spans="4:5" x14ac:dyDescent="0.2">
      <c r="D79">
        <v>52</v>
      </c>
      <c r="E79" s="5">
        <f t="shared" si="0"/>
        <v>551.89559461542365</v>
      </c>
    </row>
    <row r="80" spans="4:5" x14ac:dyDescent="0.2">
      <c r="D80">
        <v>53</v>
      </c>
      <c r="E80" s="5">
        <f t="shared" si="0"/>
        <v>541.48247018871768</v>
      </c>
    </row>
    <row r="81" spans="4:5" x14ac:dyDescent="0.2">
      <c r="D81">
        <v>54</v>
      </c>
      <c r="E81" s="5">
        <f t="shared" si="0"/>
        <v>531.45501703707475</v>
      </c>
    </row>
  </sheetData>
  <mergeCells count="27">
    <mergeCell ref="AD9:AM13"/>
    <mergeCell ref="AD14:AM14"/>
    <mergeCell ref="BI18:BL18"/>
    <mergeCell ref="L48:R48"/>
    <mergeCell ref="Z33:AN36"/>
    <mergeCell ref="AB23:AF24"/>
    <mergeCell ref="AB27:AF28"/>
    <mergeCell ref="AG27:AP28"/>
    <mergeCell ref="N25:Y28"/>
    <mergeCell ref="K33:Y36"/>
    <mergeCell ref="K29:BH32"/>
    <mergeCell ref="K25:M28"/>
    <mergeCell ref="AB25:AF26"/>
    <mergeCell ref="AG25:AP26"/>
    <mergeCell ref="AS25:AW26"/>
    <mergeCell ref="AX25:BG26"/>
    <mergeCell ref="K21:O24"/>
    <mergeCell ref="P21:Y24"/>
    <mergeCell ref="AG21:AP22"/>
    <mergeCell ref="AG23:AP24"/>
    <mergeCell ref="AB21:AF22"/>
    <mergeCell ref="AS27:AW28"/>
    <mergeCell ref="AX27:BG28"/>
    <mergeCell ref="AS21:AW22"/>
    <mergeCell ref="AX21:BG22"/>
    <mergeCell ref="AS23:AW24"/>
    <mergeCell ref="AX23:BG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500C-A2D0-484E-AC94-A6EB26250EC9}">
  <dimension ref="B1:H4"/>
  <sheetViews>
    <sheetView tabSelected="1" zoomScale="85" zoomScaleNormal="85" workbookViewId="0">
      <selection activeCell="H9" sqref="H9"/>
    </sheetView>
  </sheetViews>
  <sheetFormatPr defaultRowHeight="27.75" x14ac:dyDescent="0.2"/>
  <cols>
    <col min="1" max="1" width="3.375" style="19" customWidth="1"/>
    <col min="2" max="2" width="9.625" style="19" bestFit="1" customWidth="1"/>
    <col min="3" max="3" width="52.5" style="19" bestFit="1" customWidth="1"/>
    <col min="4" max="4" width="13.75" style="19" bestFit="1" customWidth="1"/>
    <col min="5" max="5" width="49.5" style="19" bestFit="1" customWidth="1"/>
    <col min="6" max="6" width="13.75" style="19" bestFit="1" customWidth="1"/>
    <col min="7" max="7" width="18.125" style="19" bestFit="1" customWidth="1"/>
    <col min="8" max="8" width="109.25" style="19" customWidth="1"/>
    <col min="9" max="16384" width="9" style="19"/>
  </cols>
  <sheetData>
    <row r="1" spans="2:8" ht="21" customHeight="1" x14ac:dyDescent="0.2"/>
    <row r="2" spans="2:8" x14ac:dyDescent="0.2">
      <c r="B2" s="21" t="s">
        <v>62</v>
      </c>
      <c r="C2" s="21" t="s">
        <v>63</v>
      </c>
      <c r="D2" s="21"/>
      <c r="E2" s="21" t="s">
        <v>60</v>
      </c>
      <c r="F2" s="21"/>
      <c r="G2" s="23" t="s">
        <v>61</v>
      </c>
      <c r="H2" s="23" t="s">
        <v>69</v>
      </c>
    </row>
    <row r="3" spans="2:8" x14ac:dyDescent="0.2">
      <c r="B3" s="21"/>
      <c r="C3" s="20" t="s">
        <v>64</v>
      </c>
      <c r="D3" s="20" t="s">
        <v>65</v>
      </c>
      <c r="E3" s="20" t="s">
        <v>64</v>
      </c>
      <c r="F3" s="20" t="s">
        <v>65</v>
      </c>
      <c r="G3" s="24"/>
      <c r="H3" s="24"/>
    </row>
    <row r="4" spans="2:8" x14ac:dyDescent="0.2">
      <c r="B4" s="20">
        <v>1</v>
      </c>
      <c r="C4" s="20" t="s">
        <v>66</v>
      </c>
      <c r="D4" s="22" t="s">
        <v>67</v>
      </c>
      <c r="E4" s="20" t="s">
        <v>68</v>
      </c>
      <c r="F4" s="22" t="s">
        <v>67</v>
      </c>
      <c r="G4" s="22">
        <v>20220527</v>
      </c>
      <c r="H4" s="20"/>
    </row>
  </sheetData>
  <mergeCells count="5">
    <mergeCell ref="C2:D2"/>
    <mergeCell ref="E2:F2"/>
    <mergeCell ref="B2:B3"/>
    <mergeCell ref="G2:G3"/>
    <mergeCell ref="H2:H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2FE7-2EFE-4E1F-8C23-2E27C175C8D5}">
  <dimension ref="B1:L42"/>
  <sheetViews>
    <sheetView zoomScale="70" zoomScaleNormal="70" workbookViewId="0">
      <selection activeCell="N11" sqref="N11"/>
    </sheetView>
  </sheetViews>
  <sheetFormatPr defaultRowHeight="33" x14ac:dyDescent="0.45"/>
  <cols>
    <col min="1" max="9" width="9" style="7"/>
    <col min="10" max="10" width="11.625" style="7" customWidth="1"/>
    <col min="11" max="11" width="9" style="7"/>
    <col min="12" max="12" width="149.75" style="7" bestFit="1" customWidth="1"/>
    <col min="13" max="19" width="9" style="7"/>
    <col min="20" max="20" width="12.5" style="7" bestFit="1" customWidth="1"/>
    <col min="21" max="21" width="16.5" style="7" bestFit="1" customWidth="1"/>
    <col min="22" max="16384" width="9" style="7"/>
  </cols>
  <sheetData>
    <row r="1" spans="2:12" x14ac:dyDescent="0.45">
      <c r="B1" s="7" t="s">
        <v>42</v>
      </c>
    </row>
    <row r="2" spans="2:12" x14ac:dyDescent="0.45">
      <c r="K2" s="7">
        <v>1</v>
      </c>
      <c r="L2" s="7" t="s">
        <v>50</v>
      </c>
    </row>
    <row r="3" spans="2:12" x14ac:dyDescent="0.45">
      <c r="K3" s="7">
        <v>2</v>
      </c>
      <c r="L3" s="7" t="s">
        <v>51</v>
      </c>
    </row>
    <row r="4" spans="2:12" x14ac:dyDescent="0.45">
      <c r="K4" s="7">
        <v>3</v>
      </c>
      <c r="L4" s="7" t="s">
        <v>52</v>
      </c>
    </row>
    <row r="5" spans="2:12" x14ac:dyDescent="0.45">
      <c r="K5" s="7">
        <v>4</v>
      </c>
      <c r="L5" s="7" t="s">
        <v>53</v>
      </c>
    </row>
    <row r="11" spans="2:12" x14ac:dyDescent="0.45">
      <c r="B11" s="7" t="s">
        <v>43</v>
      </c>
      <c r="K11" s="7">
        <v>1</v>
      </c>
      <c r="L11" s="7" t="s">
        <v>56</v>
      </c>
    </row>
    <row r="12" spans="2:12" x14ac:dyDescent="0.45">
      <c r="K12" s="7">
        <v>2</v>
      </c>
      <c r="L12" s="7" t="s">
        <v>45</v>
      </c>
    </row>
    <row r="13" spans="2:12" x14ac:dyDescent="0.45">
      <c r="K13" s="7">
        <v>3</v>
      </c>
      <c r="L13" s="7" t="s">
        <v>47</v>
      </c>
    </row>
    <row r="14" spans="2:12" x14ac:dyDescent="0.45">
      <c r="K14" s="7">
        <v>4</v>
      </c>
      <c r="L14" s="7" t="s">
        <v>46</v>
      </c>
    </row>
    <row r="15" spans="2:12" x14ac:dyDescent="0.45">
      <c r="K15" s="7">
        <v>5</v>
      </c>
      <c r="L15" s="7" t="s">
        <v>59</v>
      </c>
    </row>
    <row r="21" spans="2:12" x14ac:dyDescent="0.45">
      <c r="B21" s="7" t="s">
        <v>44</v>
      </c>
    </row>
    <row r="22" spans="2:12" x14ac:dyDescent="0.45">
      <c r="K22" s="7">
        <v>1</v>
      </c>
      <c r="L22" s="7" t="s">
        <v>48</v>
      </c>
    </row>
    <row r="23" spans="2:12" x14ac:dyDescent="0.45">
      <c r="K23" s="7">
        <v>2</v>
      </c>
      <c r="L23" s="7" t="s">
        <v>49</v>
      </c>
    </row>
    <row r="24" spans="2:12" x14ac:dyDescent="0.45">
      <c r="K24" s="7">
        <v>3</v>
      </c>
      <c r="L24" s="7" t="s">
        <v>58</v>
      </c>
    </row>
    <row r="31" spans="2:12" x14ac:dyDescent="0.45">
      <c r="B31" s="7" t="s">
        <v>54</v>
      </c>
    </row>
    <row r="32" spans="2:12" x14ac:dyDescent="0.45">
      <c r="L32" s="8" t="s">
        <v>57</v>
      </c>
    </row>
    <row r="41" spans="2:12" x14ac:dyDescent="0.45">
      <c r="B41" s="7" t="s">
        <v>55</v>
      </c>
    </row>
    <row r="42" spans="2:12" x14ac:dyDescent="0.45">
      <c r="L42" s="8" t="s">
        <v>57</v>
      </c>
    </row>
  </sheetData>
  <phoneticPr fontId="1" type="noConversion"/>
  <hyperlinks>
    <hyperlink ref="L32" r:id="rId1" xr:uid="{29A5180C-AE85-4B7D-9514-C76B47327638}"/>
    <hyperlink ref="L42" r:id="rId2" xr:uid="{B502B76C-B291-4E7B-9414-E2C19A84F37C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电机T形图控制</vt:lpstr>
      <vt:lpstr>版本管理</vt:lpstr>
      <vt:lpstr>控制逻辑0527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谭金义</dc:creator>
  <cp:lastModifiedBy>TANJINYI</cp:lastModifiedBy>
  <dcterms:created xsi:type="dcterms:W3CDTF">2015-06-05T18:19:34Z</dcterms:created>
  <dcterms:modified xsi:type="dcterms:W3CDTF">2022-06-07T14:31:52Z</dcterms:modified>
</cp:coreProperties>
</file>