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oot Camp Analysis\Crowdsourcing analysis\"/>
    </mc:Choice>
  </mc:AlternateContent>
  <xr:revisionPtr revIDLastSave="0" documentId="13_ncr:1_{22A52BE6-1AEF-4C76-AFB1-FC58FC084644}" xr6:coauthVersionLast="47" xr6:coauthVersionMax="47" xr10:uidLastSave="{00000000-0000-0000-0000-000000000000}"/>
  <bookViews>
    <workbookView xWindow="1425" yWindow="570" windowWidth="25155" windowHeight="14385" tabRatio="798" activeTab="5" xr2:uid="{00000000-000D-0000-FFFF-FFFF00000000}"/>
  </bookViews>
  <sheets>
    <sheet name="Outcomes Based on Goals" sheetId="15" r:id="rId1"/>
    <sheet name="Theatre Outcomes by Launch Date" sheetId="14" r:id="rId2"/>
    <sheet name="Kickstarter" sheetId="1" r:id="rId3"/>
    <sheet name="Outcomes Based on Launch Date" sheetId="4" r:id="rId4"/>
    <sheet name="Parent Category Outcome" sheetId="13" r:id="rId5"/>
    <sheet name="Edinburgh Research" sheetId="6" r:id="rId6"/>
    <sheet name="Subcategory Statistics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G13" i="15" s="1"/>
  <c r="D8" i="15"/>
  <c r="C8" i="15"/>
  <c r="B3" i="15"/>
  <c r="E3" i="15" s="1"/>
  <c r="C4" i="15"/>
  <c r="H5" i="15"/>
  <c r="H6" i="15"/>
  <c r="H7" i="15"/>
  <c r="H9" i="15"/>
  <c r="H10" i="15"/>
  <c r="H11" i="15"/>
  <c r="H12" i="15"/>
  <c r="H2" i="15"/>
  <c r="G5" i="15"/>
  <c r="G6" i="15"/>
  <c r="G7" i="15"/>
  <c r="G9" i="15"/>
  <c r="G10" i="15"/>
  <c r="G11" i="15"/>
  <c r="G12" i="15"/>
  <c r="G2" i="15"/>
  <c r="F5" i="15"/>
  <c r="F6" i="15"/>
  <c r="F7" i="15"/>
  <c r="F9" i="15"/>
  <c r="F10" i="15"/>
  <c r="F11" i="15"/>
  <c r="F12" i="15"/>
  <c r="F2" i="15"/>
  <c r="E13" i="15"/>
  <c r="H13" i="15" s="1"/>
  <c r="E5" i="15"/>
  <c r="E6" i="15"/>
  <c r="E7" i="15"/>
  <c r="E9" i="15"/>
  <c r="E10" i="15"/>
  <c r="E11" i="15"/>
  <c r="E12" i="15"/>
  <c r="E2" i="15"/>
  <c r="D13" i="15"/>
  <c r="D12" i="15"/>
  <c r="D11" i="15"/>
  <c r="D10" i="15"/>
  <c r="D9" i="15"/>
  <c r="D7" i="15"/>
  <c r="D6" i="15"/>
  <c r="D5" i="15"/>
  <c r="D4" i="15"/>
  <c r="D3" i="15"/>
  <c r="D2" i="15"/>
  <c r="C12" i="15"/>
  <c r="C11" i="15"/>
  <c r="C10" i="15"/>
  <c r="C9" i="15"/>
  <c r="C7" i="15"/>
  <c r="C6" i="15"/>
  <c r="C5" i="15"/>
  <c r="C3" i="15"/>
  <c r="C2" i="15"/>
  <c r="B13" i="15"/>
  <c r="B12" i="15"/>
  <c r="B11" i="15"/>
  <c r="B10" i="15"/>
  <c r="B9" i="15"/>
  <c r="B8" i="15"/>
  <c r="B7" i="15"/>
  <c r="B6" i="15"/>
  <c r="B5" i="15"/>
  <c r="B4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5" l="1"/>
  <c r="E8" i="15"/>
  <c r="F8" i="15" s="1"/>
  <c r="H3" i="15"/>
  <c r="F3" i="15"/>
  <c r="G3" i="15"/>
  <c r="E4" i="15"/>
  <c r="H4" i="15" s="1"/>
  <c r="H8" i="15" l="1"/>
  <c r="G8" i="15"/>
  <c r="F4" i="15"/>
  <c r="G4" i="15"/>
</calcChain>
</file>

<file path=xl/sharedStrings.xml><?xml version="1.0" encoding="utf-8"?>
<sst xmlns="http://schemas.openxmlformats.org/spreadsheetml/2006/main" count="33046" uniqueCount="8405">
  <si>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</si>
  <si>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</si>
  <si>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</si>
  <si>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</si>
  <si>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</si>
  <si>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</si>
  <si>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</si>
  <si>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</si>
  <si>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</si>
  <si>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</si>
  <si>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</si>
  <si>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</si>
  <si>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</si>
  <si>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</si>
  <si>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</si>
  <si>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</si>
  <si>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</si>
  <si>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</si>
  <si>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</si>
  <si>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</si>
  <si>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</si>
  <si>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</si>
  <si>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</si>
  <si>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</si>
  <si>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</si>
  <si>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</si>
  <si>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</si>
  <si>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</si>
  <si>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</si>
  <si>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</si>
  <si>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</si>
  <si>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</si>
  <si>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</si>
  <si>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</si>
  <si>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</si>
  <si>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</si>
  <si>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</si>
  <si>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</si>
  <si>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</si>
  <si>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</si>
  <si>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</si>
  <si>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</si>
  <si>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</si>
  <si>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</si>
  <si>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</si>
  <si>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</si>
  <si>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</si>
  <si>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</si>
  <si>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</si>
  <si>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</si>
  <si>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</si>
  <si>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</si>
  <si>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</si>
  <si>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</si>
  <si>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</si>
  <si>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</si>
  <si>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</si>
  <si>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</si>
  <si>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</si>
  <si>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</si>
  <si>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</si>
  <si>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</si>
  <si>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</si>
  <si>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</si>
  <si>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</si>
  <si>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</si>
  <si>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</si>
  <si>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</si>
  <si>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</si>
  <si>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</si>
  <si>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</si>
  <si>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</si>
  <si>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</si>
  <si>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</si>
  <si>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</si>
  <si>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</si>
  <si>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</si>
  <si>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</si>
  <si>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</si>
  <si>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</si>
  <si>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</si>
  <si>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</si>
  <si>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</si>
  <si>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</si>
  <si>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</si>
  <si>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</si>
  <si>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</si>
  <si>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</si>
  <si>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</si>
  <si>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</si>
  <si>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</si>
  <si>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</si>
  <si>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</si>
  <si>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</si>
  <si>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</si>
  <si>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</si>
  <si>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</si>
  <si>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</si>
  <si>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</si>
  <si>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</si>
  <si>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</si>
  <si>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</si>
  <si>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</si>
  <si>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</si>
  <si>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</si>
  <si>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</si>
  <si>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</si>
  <si>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</si>
  <si>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</si>
  <si>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</si>
  <si>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</si>
  <si>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</si>
  <si>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</si>
  <si>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</si>
  <si>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</si>
  <si>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</si>
  <si>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</si>
  <si>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</si>
  <si>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</si>
  <si>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</si>
  <si>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</si>
  <si>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</si>
  <si>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</si>
  <si>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</si>
  <si>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</si>
  <si>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</si>
  <si>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</si>
  <si>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</si>
  <si>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</si>
  <si>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</si>
  <si>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</si>
  <si>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</si>
  <si>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</si>
  <si>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</si>
  <si>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</si>
  <si>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</si>
  <si>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</si>
  <si>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</si>
  <si>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</si>
  <si>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</si>
  <si>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</si>
  <si>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</si>
  <si>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</si>
  <si>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</si>
  <si>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</si>
  <si>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</si>
  <si>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</si>
  <si>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</si>
  <si>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</si>
  <si>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</si>
  <si>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</si>
  <si>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</si>
  <si>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</si>
  <si>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</si>
  <si>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</si>
  <si>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</si>
  <si>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</si>
  <si>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</si>
  <si>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</si>
  <si>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</si>
  <si>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</si>
  <si>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</si>
  <si>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</si>
  <si>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</si>
  <si>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</si>
  <si>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</si>
  <si>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</si>
  <si>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</si>
  <si>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</si>
  <si>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</si>
  <si>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</si>
  <si>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</si>
  <si>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</si>
  <si>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</si>
  <si>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</si>
  <si>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</si>
  <si>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</si>
  <si>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</si>
  <si>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</si>
  <si>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</si>
  <si>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</si>
  <si>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</si>
  <si>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</si>
  <si>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</si>
  <si>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</si>
  <si>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</si>
  <si>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</si>
  <si>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</si>
  <si>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</si>
  <si>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</si>
  <si>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</si>
  <si>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</si>
  <si>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</si>
  <si>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</si>
  <si>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</si>
  <si>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</si>
  <si>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</si>
  <si>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</si>
  <si>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</si>
  <si>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</si>
  <si>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</si>
  <si>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</si>
  <si>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</si>
  <si>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</si>
  <si>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</si>
  <si>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</si>
  <si>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</si>
  <si>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</si>
  <si>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</si>
  <si>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</si>
  <si>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</si>
  <si>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</si>
  <si>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</si>
  <si>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</si>
  <si>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</si>
  <si>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</si>
  <si>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</si>
  <si>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</si>
  <si>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</si>
  <si>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</si>
  <si>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</si>
  <si>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</si>
  <si>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</si>
  <si>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</si>
  <si>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</si>
  <si>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</si>
  <si>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</si>
  <si>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</si>
  <si>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</si>
  <si>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</si>
  <si>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</si>
  <si>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</si>
  <si>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</si>
  <si>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</si>
  <si>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</si>
  <si>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</si>
  <si>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</si>
  <si>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</si>
  <si>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</si>
  <si>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</si>
  <si>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</si>
  <si>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</si>
  <si>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</si>
  <si>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</si>
  <si>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</si>
  <si>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</si>
  <si>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</si>
  <si>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</si>
  <si>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</si>
  <si>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</si>
  <si>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</si>
  <si>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</si>
  <si>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</si>
  <si>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</si>
  <si>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</si>
  <si>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</si>
  <si>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</si>
  <si>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</si>
  <si>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</si>
  <si>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</si>
  <si>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</si>
  <si>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</si>
  <si>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</si>
  <si>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</si>
  <si>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</si>
  <si>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</si>
  <si>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</si>
  <si>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</si>
  <si>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</si>
  <si>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</si>
  <si>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</si>
  <si>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</si>
  <si>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</si>
  <si>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</si>
  <si>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</si>
  <si>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</si>
  <si>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</si>
  <si>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</si>
  <si>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</si>
  <si>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</si>
  <si>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</si>
  <si>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</si>
  <si>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</si>
  <si>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</si>
  <si>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</si>
  <si>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</si>
  <si>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</si>
  <si>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</si>
  <si>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</si>
  <si>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</si>
  <si>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</si>
  <si>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</si>
  <si>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</si>
  <si>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</si>
  <si>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</si>
  <si>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</si>
  <si>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</si>
  <si>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</si>
  <si>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</si>
  <si>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</si>
  <si>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</si>
  <si>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</si>
  <si>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</si>
  <si>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</si>
  <si>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</si>
  <si>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</si>
  <si>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</si>
  <si>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</si>
  <si>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</si>
  <si>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</si>
  <si>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</si>
  <si>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</si>
  <si>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</si>
  <si>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</si>
  <si>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</si>
  <si>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</si>
  <si>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</si>
  <si>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</si>
  <si>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</si>
  <si>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</si>
  <si>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</si>
  <si>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</si>
  <si>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</si>
  <si>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</si>
  <si>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</si>
  <si>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</si>
  <si>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</si>
  <si>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</si>
  <si>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</si>
  <si>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</si>
  <si>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</si>
  <si>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</si>
  <si>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</si>
  <si>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</si>
  <si>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</si>
  <si>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</si>
  <si>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</si>
  <si>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</si>
  <si>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</si>
  <si>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</si>
  <si>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</si>
  <si>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</si>
  <si>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</si>
  <si>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</si>
  <si>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</si>
  <si>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</si>
  <si>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</si>
  <si>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</si>
  <si>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</si>
  <si>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</si>
  <si>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</si>
  <si>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</si>
  <si>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</si>
  <si>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</si>
  <si>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</si>
  <si>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</si>
  <si>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</si>
  <si>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</si>
  <si>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</si>
  <si>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</si>
  <si>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</si>
  <si>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</si>
  <si>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</si>
  <si>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</si>
  <si>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</si>
  <si>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</si>
  <si>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</si>
  <si>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</si>
  <si>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</si>
  <si>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</si>
  <si>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</si>
  <si>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</si>
  <si>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</si>
  <si>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</si>
  <si>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</si>
  <si>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</si>
  <si>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</si>
  <si>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</si>
  <si>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</si>
  <si>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</si>
  <si>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</si>
  <si>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</si>
  <si>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</si>
  <si>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</si>
  <si>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</si>
  <si>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</si>
  <si>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</si>
  <si>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</si>
  <si>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</si>
  <si>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</si>
  <si>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</si>
  <si>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</si>
  <si>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</si>
  <si>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</si>
  <si>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</si>
  <si>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</si>
  <si>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</si>
  <si>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</si>
  <si>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</si>
  <si>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</si>
  <si>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</si>
  <si>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</si>
  <si>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</si>
  <si>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</si>
  <si>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</si>
  <si>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</si>
  <si>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</si>
  <si>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</si>
  <si>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</si>
  <si>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</si>
  <si>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</si>
  <si>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</si>
  <si>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</si>
  <si>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</si>
  <si>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</si>
  <si>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</si>
  <si>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</si>
  <si>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</si>
  <si>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</si>
  <si>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</si>
  <si>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</si>
  <si>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</si>
  <si>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</si>
  <si>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</si>
  <si>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</si>
  <si>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</si>
  <si>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</si>
  <si>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</si>
  <si>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</si>
  <si>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</si>
  <si>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</si>
  <si>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</si>
  <si>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</si>
  <si>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</si>
  <si>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</si>
  <si>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</si>
  <si>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</si>
  <si>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</si>
  <si>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</si>
  <si>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</si>
  <si>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</si>
  <si>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</si>
  <si>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</si>
  <si>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</si>
  <si>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</si>
  <si>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</si>
  <si>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</si>
  <si>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</si>
  <si>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</si>
  <si>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</si>
  <si>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</si>
  <si>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</si>
  <si>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</si>
  <si>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</si>
  <si>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</si>
  <si>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</si>
  <si>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</si>
  <si>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</si>
  <si>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</si>
  <si>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</si>
  <si>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</si>
  <si>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</si>
  <si>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</si>
  <si>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</si>
  <si>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</si>
  <si>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</si>
  <si>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</si>
  <si>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</si>
  <si>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</si>
  <si>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</si>
  <si>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</si>
  <si>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</si>
  <si>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</si>
  <si>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</si>
  <si>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</si>
  <si>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</si>
  <si>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</si>
  <si>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</si>
  <si>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</si>
  <si>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</si>
  <si>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</si>
  <si>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</si>
  <si>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</si>
  <si>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</si>
  <si>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</si>
  <si>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</si>
  <si>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</si>
  <si>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</si>
  <si>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</si>
  <si>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</si>
  <si>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</si>
  <si>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</si>
  <si>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</si>
  <si>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</si>
  <si>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</si>
  <si>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</si>
  <si>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</si>
  <si>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</si>
  <si>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</si>
  <si>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</si>
  <si>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</si>
  <si>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</si>
  <si>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</si>
  <si>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</si>
  <si>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</si>
  <si>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</si>
  <si>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</si>
  <si>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</si>
  <si>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</si>
  <si>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</si>
  <si>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</si>
  <si>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</si>
  <si>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</si>
  <si>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</si>
  <si>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</si>
  <si>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</si>
  <si>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</si>
  <si>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</si>
  <si>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</si>
  <si>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</si>
  <si>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</si>
  <si>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</si>
  <si>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</si>
  <si>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</si>
  <si>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</si>
  <si>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</si>
  <si>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</si>
  <si>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</si>
  <si>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</si>
  <si>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</si>
  <si>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</si>
  <si>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</si>
  <si>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</si>
  <si>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</si>
  <si>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</si>
  <si>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</si>
  <si>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</si>
  <si>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</si>
  <si>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</si>
  <si>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</si>
  <si>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</si>
  <si>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</si>
  <si>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</si>
  <si>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</si>
  <si>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</si>
  <si>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</si>
  <si>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</si>
  <si>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</si>
  <si>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</si>
  <si>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</si>
  <si>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</si>
  <si>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</si>
  <si>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</si>
  <si>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</si>
  <si>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</si>
  <si>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</si>
  <si>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</si>
  <si>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</si>
  <si>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</si>
  <si>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</si>
  <si>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</si>
  <si>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</si>
  <si>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</si>
  <si>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</si>
  <si>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</si>
  <si>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</si>
  <si>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</si>
  <si>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</si>
  <si>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</si>
  <si>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</si>
  <si>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</si>
  <si>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</si>
  <si>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</si>
  <si>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</si>
  <si>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</si>
  <si>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</si>
  <si>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</si>
  <si>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</si>
  <si>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</si>
  <si>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</si>
  <si>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</si>
  <si>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</si>
  <si>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</si>
  <si>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</si>
  <si>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</si>
  <si>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</si>
  <si>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</si>
  <si>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</si>
  <si>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</si>
  <si>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</si>
  <si>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</si>
  <si>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</si>
  <si>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</si>
  <si>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</si>
  <si>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</si>
  <si>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</si>
  <si>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</si>
  <si>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</si>
  <si>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</si>
  <si>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</si>
  <si>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</si>
  <si>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</si>
  <si>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</si>
  <si>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</si>
  <si>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</si>
  <si>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</si>
  <si>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</si>
  <si>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</si>
  <si>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</si>
  <si>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</si>
  <si>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</si>
  <si>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</si>
  <si>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</si>
  <si>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</si>
  <si>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</si>
  <si>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</si>
  <si>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</si>
  <si>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</si>
  <si>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</si>
  <si>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</si>
  <si>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</si>
  <si>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</si>
  <si>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</si>
  <si>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</si>
  <si>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</si>
  <si>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</si>
  <si>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</si>
  <si>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</si>
  <si>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</si>
  <si>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</si>
  <si>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</si>
  <si>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</si>
  <si>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</si>
  <si>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</si>
  <si>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</si>
  <si>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</si>
  <si>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</si>
  <si>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</si>
  <si>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</si>
  <si>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</si>
  <si>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</si>
  <si>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</si>
  <si>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</si>
  <si>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</si>
  <si>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</si>
  <si>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</si>
  <si>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</si>
  <si>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</si>
  <si>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</si>
  <si>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</si>
  <si>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</si>
  <si>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</si>
  <si>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</si>
  <si>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</si>
  <si>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</si>
  <si>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</si>
  <si>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</si>
  <si>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</si>
  <si>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</si>
  <si>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</si>
  <si>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</si>
  <si>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</si>
  <si>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</si>
  <si>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</si>
  <si>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</si>
  <si>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</si>
  <si>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</si>
  <si>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</si>
  <si>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</si>
  <si>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</si>
  <si>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</si>
  <si>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</si>
  <si>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</si>
  <si>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</si>
  <si>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</si>
  <si>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</si>
  <si>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</si>
  <si>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</si>
  <si>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</si>
  <si>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</si>
  <si>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</si>
  <si>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</si>
  <si>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</si>
  <si>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</si>
  <si>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</si>
  <si>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</si>
  <si>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</si>
  <si>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</si>
  <si>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</si>
  <si>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</si>
  <si>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</si>
  <si>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</si>
  <si>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</si>
  <si>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</si>
  <si>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</si>
  <si>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</si>
  <si>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</si>
  <si>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</si>
  <si>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</si>
  <si>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</si>
  <si>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</si>
  <si>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</si>
  <si>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</si>
  <si>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</si>
  <si>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</si>
  <si>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</si>
  <si>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</si>
  <si>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</si>
  <si>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</si>
  <si>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</si>
  <si>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</si>
  <si>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</si>
  <si>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</si>
  <si>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</si>
  <si>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</si>
  <si>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</si>
  <si>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</si>
  <si>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</si>
  <si>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</si>
  <si>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</si>
  <si>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</si>
  <si>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</si>
  <si>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</si>
  <si>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</si>
  <si>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</si>
  <si>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</si>
  <si>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</si>
  <si>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</si>
  <si>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</si>
  <si>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</si>
  <si>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</si>
  <si>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</si>
  <si>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</si>
  <si>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</si>
  <si>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</si>
  <si>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</si>
  <si>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</si>
  <si>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</si>
  <si>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</si>
  <si>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</si>
  <si>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</si>
  <si>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</si>
  <si>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</si>
  <si>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</si>
  <si>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</si>
  <si>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</si>
  <si>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</si>
  <si>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</si>
  <si>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</si>
  <si>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</si>
  <si>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</si>
  <si>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</si>
  <si>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</si>
  <si>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</si>
  <si>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</si>
  <si>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</si>
  <si>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</si>
  <si>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</si>
  <si>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</si>
  <si>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</si>
  <si>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</si>
  <si>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</si>
  <si>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</si>
  <si>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</si>
  <si>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</si>
  <si>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</si>
  <si>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</si>
  <si>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</si>
  <si>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</si>
  <si>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</si>
  <si>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</si>
  <si>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</si>
  <si>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</si>
  <si>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</si>
  <si>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</si>
  <si>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</si>
  <si>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</si>
  <si>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</si>
  <si>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</si>
  <si>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</si>
  <si>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</si>
  <si>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</si>
  <si>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</si>
  <si>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</si>
  <si>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</si>
  <si>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</si>
  <si>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</si>
  <si>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</si>
  <si>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</si>
  <si>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</si>
  <si>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</si>
  <si>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</si>
  <si>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</si>
  <si>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</si>
  <si>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</si>
  <si>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</si>
  <si>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</si>
  <si>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</si>
  <si>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</si>
  <si>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</si>
  <si>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</si>
  <si>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</si>
  <si>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</si>
  <si>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</si>
  <si>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</si>
  <si>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</si>
  <si>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</si>
  <si>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</si>
  <si>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</si>
  <si>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</si>
  <si>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</si>
  <si>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</si>
  <si>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</si>
  <si>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</si>
  <si>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</si>
  <si>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</si>
  <si>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</si>
  <si>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</si>
  <si>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</si>
  <si>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</si>
  <si>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</si>
  <si>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</si>
  <si>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</si>
  <si>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</si>
  <si>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</si>
  <si>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</si>
  <si>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</si>
  <si>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</si>
  <si>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</si>
  <si>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</si>
  <si>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</si>
  <si>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</si>
  <si>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</si>
  <si>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</si>
  <si>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</si>
  <si>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</si>
  <si>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</si>
  <si>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</si>
  <si>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</si>
  <si>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</si>
  <si>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</si>
  <si>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</si>
  <si>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</si>
  <si>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</si>
  <si>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</si>
  <si>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</si>
  <si>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</si>
  <si>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</si>
  <si>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</si>
  <si>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</si>
  <si>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</si>
  <si>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</si>
  <si>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</si>
  <si>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</si>
  <si>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</si>
  <si>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</si>
  <si>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</si>
  <si>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</si>
  <si>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</si>
  <si>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</si>
  <si>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</si>
  <si>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</si>
  <si>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</si>
  <si>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</si>
  <si>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</si>
  <si>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</si>
  <si>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</si>
  <si>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</si>
  <si>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</si>
  <si>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</si>
  <si>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</si>
  <si>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</si>
  <si>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</si>
  <si>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</si>
  <si>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</si>
  <si>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</si>
  <si>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</si>
  <si>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</si>
  <si>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</si>
  <si>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</si>
  <si>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</si>
  <si>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</si>
  <si>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</si>
  <si>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</si>
  <si>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</si>
  <si>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</si>
  <si>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</si>
  <si>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</si>
  <si>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</si>
  <si>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</si>
  <si>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</si>
  <si>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</si>
  <si>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</si>
  <si>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</si>
  <si>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</si>
  <si>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</si>
  <si>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</si>
  <si>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</si>
  <si>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</si>
  <si>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</si>
  <si>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</si>
  <si>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</si>
  <si>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</si>
  <si>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</si>
  <si>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</si>
  <si>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</si>
  <si>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</si>
  <si>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</si>
  <si>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</si>
  <si>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</si>
  <si>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</si>
  <si>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</si>
  <si>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</si>
  <si>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</si>
  <si>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</si>
  <si>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</si>
  <si>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</si>
  <si>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</si>
  <si>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</si>
  <si>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</si>
  <si>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</si>
  <si>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</si>
  <si>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</si>
  <si>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</si>
  <si>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</si>
  <si>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</si>
  <si>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</si>
  <si>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</si>
  <si>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</si>
  <si>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</si>
  <si>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</si>
  <si>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</si>
  <si>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</si>
  <si>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</si>
  <si>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</si>
  <si>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</si>
  <si>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</si>
  <si>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</si>
  <si>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</si>
  <si>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</si>
  <si>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</si>
  <si>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</si>
  <si>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</si>
  <si>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</si>
  <si>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</si>
  <si>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</si>
  <si>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</si>
  <si>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</si>
  <si>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</si>
  <si>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</si>
  <si>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</si>
  <si>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</si>
  <si>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</si>
  <si>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</si>
  <si>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</si>
  <si>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</si>
  <si>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</si>
  <si>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</si>
  <si>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</si>
  <si>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</si>
  <si>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</si>
  <si>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</si>
  <si>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</si>
  <si>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</si>
  <si>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</si>
  <si>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</si>
  <si>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</si>
  <si>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</si>
  <si>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</si>
  <si>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</si>
  <si>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</si>
  <si>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</si>
  <si>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</si>
  <si>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</si>
  <si>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</si>
  <si>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</si>
  <si>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</si>
  <si>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</si>
  <si>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</si>
  <si>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</si>
  <si>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</si>
  <si>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</si>
  <si>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</si>
  <si>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</si>
  <si>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</si>
  <si>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</si>
  <si>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</si>
  <si>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</si>
  <si>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</si>
  <si>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</si>
  <si>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</si>
  <si>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</si>
  <si>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</si>
  <si>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</si>
  <si>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</si>
  <si>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</si>
  <si>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</si>
  <si>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</si>
  <si>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</si>
  <si>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</si>
  <si>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</si>
  <si>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</si>
  <si>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</si>
  <si>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</si>
  <si>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</si>
  <si>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</si>
  <si>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</si>
  <si>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</si>
  <si>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</si>
  <si>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</si>
  <si>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</si>
  <si>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</si>
  <si>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</si>
  <si>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</si>
  <si>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</si>
  <si>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</si>
  <si>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</si>
  <si>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</si>
  <si>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</si>
  <si>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</si>
  <si>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</si>
  <si>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</si>
  <si>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</si>
  <si>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</si>
  <si>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</si>
  <si>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</si>
  <si>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</si>
  <si>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</si>
  <si>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</si>
  <si>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</si>
  <si>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</si>
  <si>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</si>
  <si>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</si>
  <si>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</si>
  <si>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</si>
  <si>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</si>
  <si>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</si>
  <si>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</si>
  <si>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</si>
  <si>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</si>
  <si>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</si>
  <si>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</si>
  <si>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</si>
  <si>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</si>
  <si>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</si>
  <si>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</si>
  <si>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</si>
  <si>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</si>
  <si>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</si>
  <si>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</si>
  <si>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</si>
  <si>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</si>
  <si>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</si>
  <si>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</si>
  <si>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</si>
  <si>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</si>
  <si>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</si>
  <si>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</si>
  <si>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</si>
  <si>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</si>
  <si>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</si>
  <si>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</si>
  <si>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</si>
  <si>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</si>
  <si>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</si>
  <si>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</si>
  <si>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</si>
  <si>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</si>
  <si>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</si>
  <si>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</si>
  <si>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</si>
  <si>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</si>
  <si>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</si>
  <si>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</si>
  <si>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</si>
  <si>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</si>
  <si>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</si>
  <si>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</si>
  <si>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</si>
  <si>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</si>
  <si>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</si>
  <si>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</si>
  <si>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</si>
  <si>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</si>
  <si>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</si>
  <si>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</si>
  <si>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</si>
  <si>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</si>
  <si>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</si>
  <si>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</si>
  <si>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</si>
  <si>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</si>
  <si>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</si>
  <si>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</si>
  <si>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</si>
  <si>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</si>
  <si>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</si>
  <si>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</si>
  <si>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</si>
  <si>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</si>
  <si>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</si>
  <si>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</si>
  <si>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</si>
  <si>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</si>
  <si>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</si>
  <si>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</si>
  <si>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</si>
  <si>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</si>
  <si>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</si>
  <si>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</si>
  <si>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</si>
  <si>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</si>
  <si>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</si>
  <si>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</si>
  <si>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</si>
  <si>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</si>
  <si>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</si>
  <si>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</si>
  <si>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</si>
  <si>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</si>
  <si>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</si>
  <si>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</si>
  <si>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</si>
  <si>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</si>
  <si>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</si>
  <si>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</si>
  <si>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</si>
  <si>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</si>
  <si>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</si>
  <si>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</si>
  <si>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</si>
  <si>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</si>
  <si>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</si>
  <si>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</si>
  <si>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</si>
  <si>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</si>
  <si>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</si>
  <si>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</si>
  <si>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</si>
  <si>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</si>
  <si>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</si>
  <si>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</si>
  <si>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</si>
  <si>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</si>
  <si>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</si>
  <si>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</si>
  <si>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</si>
  <si>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</si>
  <si>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</si>
  <si>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</si>
  <si>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</si>
  <si>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</si>
  <si>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</si>
  <si>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</si>
  <si>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</si>
  <si>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</si>
  <si>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</si>
  <si>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</si>
  <si>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</si>
  <si>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</si>
  <si>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</si>
  <si>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</si>
  <si>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</si>
  <si>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</si>
  <si>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</si>
  <si>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</si>
  <si>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</si>
  <si>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</si>
  <si>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</si>
  <si>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</si>
  <si>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</si>
  <si>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</si>
  <si>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</si>
  <si>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</si>
  <si>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</si>
  <si>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</si>
  <si>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</si>
  <si>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</si>
  <si>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</si>
  <si>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</si>
  <si>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</si>
  <si>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</si>
  <si>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</si>
  <si>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</si>
  <si>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</si>
  <si>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</si>
  <si>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</si>
  <si>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</si>
  <si>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</si>
  <si>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</si>
  <si>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</si>
  <si>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</si>
  <si>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</si>
  <si>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</si>
  <si>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</si>
  <si>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</si>
  <si>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</si>
  <si>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</si>
  <si>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</si>
  <si>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</si>
  <si>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</si>
  <si>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</si>
  <si>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</si>
  <si>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</si>
  <si>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</si>
  <si>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</si>
  <si>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</si>
  <si>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</si>
  <si>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</si>
  <si>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</si>
  <si>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</si>
  <si>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</si>
  <si>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</si>
  <si>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</si>
  <si>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</si>
  <si>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</si>
  <si>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</si>
  <si>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</si>
  <si>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</si>
  <si>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</si>
  <si>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</si>
  <si>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</si>
  <si>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</si>
  <si>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</si>
  <si>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</si>
  <si>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</si>
  <si>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</si>
  <si>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</si>
  <si>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</si>
  <si>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</si>
  <si>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</si>
  <si>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</si>
  <si>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</si>
  <si>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</si>
  <si>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</si>
  <si>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</si>
  <si>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</si>
  <si>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</si>
  <si>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</si>
  <si>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</si>
  <si>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</si>
  <si>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</si>
  <si>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</si>
  <si>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</si>
  <si>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</si>
  <si>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</si>
  <si>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</si>
  <si>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</si>
  <si>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</si>
  <si>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</si>
  <si>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</si>
  <si>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</si>
  <si>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</si>
  <si>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</si>
  <si>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</si>
  <si>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</si>
  <si>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</si>
  <si>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</si>
  <si>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</si>
  <si>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</si>
  <si>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</si>
  <si>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</si>
  <si>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</si>
  <si>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</si>
  <si>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</si>
  <si>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</si>
  <si>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</si>
  <si>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</si>
  <si>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</si>
  <si>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</si>
  <si>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</si>
  <si>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</si>
  <si>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</si>
  <si>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</si>
  <si>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</si>
  <si>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</si>
  <si>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</si>
  <si>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</si>
  <si>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</si>
  <si>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</si>
  <si>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</si>
  <si>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</si>
  <si>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</si>
  <si>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</si>
  <si>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</si>
  <si>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</si>
  <si>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</si>
  <si>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</si>
  <si>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</si>
  <si>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</si>
  <si>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</si>
  <si>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</si>
  <si>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</si>
  <si>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</si>
  <si>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</si>
  <si>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</si>
  <si>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</si>
  <si>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</si>
  <si>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</si>
  <si>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</si>
  <si>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</si>
  <si>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</si>
  <si>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</si>
  <si>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</si>
  <si>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</si>
  <si>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</si>
  <si>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</si>
  <si>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</si>
  <si>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</si>
  <si>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</si>
  <si>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</si>
  <si>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</si>
  <si>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</si>
  <si>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</si>
  <si>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</si>
  <si>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</si>
  <si>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</si>
  <si>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</si>
  <si>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</si>
  <si>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</si>
  <si>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</si>
  <si>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</si>
  <si>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</si>
  <si>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</si>
  <si>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</si>
  <si>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</si>
  <si>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</si>
  <si>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</si>
  <si>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</si>
  <si>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</si>
  <si>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</si>
  <si>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</si>
  <si>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</si>
  <si>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</si>
  <si>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</si>
  <si>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</si>
  <si>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</si>
  <si>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</si>
  <si>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</si>
  <si>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</si>
  <si>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</si>
  <si>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</si>
  <si>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</si>
  <si>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</si>
  <si>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</si>
  <si>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</si>
  <si>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</si>
  <si>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</si>
  <si>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</si>
  <si>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</si>
  <si>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</si>
  <si>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</si>
  <si>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</si>
  <si>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</si>
  <si>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</si>
  <si>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</si>
  <si>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</si>
  <si>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</si>
  <si>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</si>
  <si>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</si>
  <si>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</si>
  <si>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</si>
  <si>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</si>
  <si>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</si>
  <si>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</si>
  <si>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</si>
  <si>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</si>
  <si>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</si>
  <si>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</si>
  <si>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</si>
  <si>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</si>
  <si>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</si>
  <si>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</si>
  <si>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</si>
  <si>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</si>
  <si>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</si>
  <si>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</si>
  <si>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</si>
  <si>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</si>
  <si>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</si>
  <si>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</si>
  <si>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</si>
  <si>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</si>
  <si>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</si>
  <si>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</si>
  <si>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</si>
  <si>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</si>
  <si>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</si>
  <si>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</si>
  <si>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</si>
  <si>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</si>
  <si>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</si>
  <si>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</si>
  <si>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</si>
  <si>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</si>
  <si>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</si>
  <si>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</si>
  <si>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</si>
  <si>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</si>
  <si>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</si>
  <si>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</si>
  <si>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</si>
  <si>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</si>
  <si>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</si>
  <si>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</si>
  <si>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</si>
  <si>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</si>
  <si>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</si>
  <si>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</si>
  <si>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</si>
  <si>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</si>
  <si>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</si>
  <si>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</si>
  <si>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</si>
  <si>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</si>
  <si>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</si>
  <si>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</si>
  <si>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</si>
  <si>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</si>
  <si>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</si>
  <si>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</si>
  <si>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</si>
  <si>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</si>
  <si>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</si>
  <si>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</si>
  <si>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</si>
  <si>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</si>
  <si>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</si>
  <si>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</si>
  <si>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</si>
  <si>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</si>
  <si>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</si>
  <si>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</si>
  <si>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</si>
  <si>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</si>
  <si>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</si>
  <si>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</si>
  <si>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</si>
  <si>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</si>
  <si>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</si>
  <si>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</si>
  <si>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</si>
  <si>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</si>
  <si>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</si>
  <si>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</si>
  <si>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</si>
  <si>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</si>
  <si>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</si>
  <si>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</si>
  <si>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</si>
  <si>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</si>
  <si>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</si>
  <si>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</si>
  <si>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</si>
  <si>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</si>
  <si>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</si>
  <si>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</si>
  <si>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</si>
  <si>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</si>
  <si>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</si>
  <si>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</si>
  <si>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</si>
  <si>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</si>
  <si>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</si>
  <si>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</si>
  <si>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</si>
  <si>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</si>
  <si>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</si>
  <si>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</si>
  <si>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</si>
  <si>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</si>
  <si>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</si>
  <si>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</si>
  <si>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</si>
  <si>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</si>
  <si>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</si>
  <si>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</si>
  <si>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</si>
  <si>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</si>
  <si>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</si>
  <si>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</si>
  <si>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</si>
  <si>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</si>
  <si>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</si>
  <si>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</si>
  <si>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</si>
  <si>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</si>
  <si>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</si>
  <si>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</si>
  <si>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</si>
  <si>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</si>
  <si>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</si>
  <si>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</si>
  <si>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</si>
  <si>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</si>
  <si>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</si>
  <si>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</si>
  <si>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</si>
  <si>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</si>
  <si>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</si>
  <si>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</si>
  <si>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</si>
  <si>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</si>
  <si>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</si>
  <si>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</si>
  <si>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</si>
  <si>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</si>
  <si>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</si>
  <si>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</si>
  <si>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</si>
  <si>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</si>
  <si>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</si>
  <si>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</si>
  <si>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</si>
  <si>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</si>
  <si>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</si>
  <si>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</si>
  <si>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</si>
  <si>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</si>
  <si>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</si>
  <si>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</si>
  <si>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</si>
  <si>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</si>
  <si>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</si>
  <si>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</si>
  <si>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</si>
  <si>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</si>
  <si>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</si>
  <si>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</si>
  <si>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</si>
  <si>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</si>
  <si>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</si>
  <si>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</si>
  <si>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</si>
  <si>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</si>
  <si>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</si>
  <si>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</si>
  <si>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</si>
  <si>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</si>
  <si>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</si>
  <si>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</si>
  <si>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</si>
  <si>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</si>
  <si>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</si>
  <si>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</si>
  <si>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</si>
  <si>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</si>
  <si>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</si>
  <si>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</si>
  <si>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</si>
  <si>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</si>
  <si>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</si>
  <si>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</si>
  <si>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</si>
  <si>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</si>
  <si>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</si>
  <si>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</si>
  <si>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</si>
  <si>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</si>
  <si>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</si>
  <si>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</si>
  <si>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</si>
  <si>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</si>
  <si>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</si>
  <si>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</si>
  <si>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</si>
  <si>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</si>
  <si>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</si>
  <si>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</si>
  <si>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</si>
  <si>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</si>
  <si>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</si>
  <si>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</si>
  <si>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</si>
  <si>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</si>
  <si>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</si>
  <si>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</si>
  <si>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</si>
  <si>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</si>
  <si>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</si>
  <si>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</si>
  <si>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</si>
  <si>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</si>
  <si>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</si>
  <si>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</si>
  <si>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</si>
  <si>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</si>
  <si>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</si>
  <si>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</si>
  <si>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</si>
  <si>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</si>
  <si>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</si>
  <si>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</si>
  <si>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</si>
  <si>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</si>
  <si>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</si>
  <si>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</si>
  <si>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</si>
  <si>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</si>
  <si>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</si>
  <si>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</si>
  <si>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</si>
  <si>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</si>
  <si>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</si>
  <si>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</si>
  <si>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</si>
  <si>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</si>
  <si>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</si>
  <si>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</si>
  <si>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</si>
  <si>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</si>
  <si>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</si>
  <si>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</si>
  <si>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</si>
  <si>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</si>
  <si>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</si>
  <si>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</si>
  <si>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</si>
  <si>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</si>
  <si>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</si>
  <si>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</si>
  <si>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</si>
  <si>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</si>
  <si>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</si>
  <si>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</si>
  <si>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</si>
  <si>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</si>
  <si>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</si>
  <si>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</si>
  <si>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</si>
  <si>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</si>
  <si>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</si>
  <si>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</si>
  <si>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</si>
  <si>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</si>
  <si>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</si>
  <si>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</si>
  <si>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</si>
  <si>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</si>
  <si>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</si>
  <si>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</si>
  <si>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</si>
  <si>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</si>
  <si>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</si>
  <si>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</si>
  <si>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</si>
  <si>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</si>
  <si>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</si>
  <si>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</si>
  <si>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</si>
  <si>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</si>
  <si>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</si>
  <si>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</si>
  <si>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</si>
  <si>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</si>
  <si>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</si>
  <si>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</si>
  <si>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</si>
  <si>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</si>
  <si>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</si>
  <si>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</si>
  <si>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</si>
  <si>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</si>
  <si>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</si>
  <si>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</si>
  <si>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</si>
  <si>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</si>
  <si>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</si>
  <si>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</si>
  <si>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</si>
  <si>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</si>
  <si>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</si>
  <si>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</si>
  <si>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</si>
  <si>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</si>
  <si>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</si>
  <si>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</si>
  <si>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</si>
  <si>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</si>
  <si>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</si>
  <si>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</si>
  <si>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</si>
  <si>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</si>
  <si>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</si>
  <si>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</si>
  <si>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</si>
  <si>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</si>
  <si>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</si>
  <si>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</si>
  <si>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</si>
  <si>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</si>
  <si>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</si>
  <si>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</si>
  <si>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</si>
  <si>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</si>
  <si>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</si>
  <si>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</si>
  <si>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</si>
  <si>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</si>
  <si>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</si>
  <si>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</si>
  <si>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</si>
  <si>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</si>
  <si>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</si>
  <si>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</si>
  <si>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</si>
  <si>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</si>
  <si>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</si>
  <si>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</si>
  <si>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</si>
  <si>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</si>
  <si>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</si>
  <si>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</si>
  <si>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</si>
  <si>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</si>
  <si>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</si>
  <si>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</si>
  <si>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</si>
  <si>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</si>
  <si>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</si>
  <si>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</si>
  <si>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</si>
  <si>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</si>
  <si>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</si>
  <si>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</si>
  <si>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</si>
  <si>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</si>
  <si>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</si>
  <si>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</si>
  <si>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</si>
  <si>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</si>
  <si>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</si>
  <si>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</si>
  <si>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</si>
  <si>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</si>
  <si>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</si>
  <si>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</si>
  <si>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</si>
  <si>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</si>
  <si>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</si>
  <si>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</si>
  <si>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</si>
  <si>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</si>
  <si>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</si>
  <si>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</si>
  <si>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</si>
  <si>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</si>
  <si>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</si>
  <si>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</si>
  <si>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</si>
  <si>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</si>
  <si>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</si>
  <si>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</si>
  <si>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</si>
  <si>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</si>
  <si>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</si>
  <si>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</si>
  <si>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</si>
  <si>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</si>
  <si>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</si>
  <si>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</si>
  <si>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</si>
  <si>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</si>
  <si>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</si>
  <si>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</si>
  <si>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</si>
  <si>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</si>
  <si>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</si>
  <si>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</si>
  <si>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</si>
  <si>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</si>
  <si>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</si>
  <si>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</si>
  <si>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</si>
  <si>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</si>
  <si>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</si>
  <si>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</si>
  <si>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</si>
  <si>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</si>
  <si>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</si>
  <si>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</si>
  <si>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</si>
  <si>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</si>
  <si>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</si>
  <si>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</si>
  <si>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</si>
  <si>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</si>
  <si>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</si>
  <si>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</si>
  <si>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</si>
  <si>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</si>
  <si>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</si>
  <si>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</si>
  <si>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</si>
  <si>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</si>
  <si>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</si>
  <si>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</si>
  <si>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</si>
  <si>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</si>
  <si>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</si>
  <si>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</si>
  <si>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</si>
  <si>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</si>
  <si>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</si>
  <si>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</si>
  <si>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</si>
  <si>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</si>
  <si>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</si>
  <si>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</si>
  <si>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</si>
  <si>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</si>
  <si>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</si>
  <si>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</si>
  <si>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</si>
  <si>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</si>
  <si>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</si>
  <si>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</si>
  <si>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</si>
  <si>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</si>
  <si>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</si>
  <si>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</si>
  <si>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</si>
  <si>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</si>
  <si>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</si>
  <si>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</si>
  <si>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</si>
  <si>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</si>
  <si>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</si>
  <si>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</si>
  <si>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</si>
  <si>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</si>
  <si>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</si>
  <si>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</si>
  <si>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</si>
  <si>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</si>
  <si>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</si>
  <si>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</si>
  <si>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</si>
  <si>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</si>
  <si>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</si>
  <si>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</si>
  <si>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</si>
  <si>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</si>
  <si>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</si>
  <si>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</si>
  <si>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</si>
  <si>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</si>
  <si>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</si>
  <si>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</si>
  <si>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</si>
  <si>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</si>
  <si>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</si>
  <si>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</si>
  <si>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</si>
  <si>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</si>
  <si>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</si>
  <si>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</si>
  <si>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</si>
  <si>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</si>
  <si>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</si>
  <si>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</si>
  <si>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</si>
  <si>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</si>
  <si>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</si>
  <si>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</si>
  <si>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</si>
  <si>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</si>
  <si>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</si>
  <si>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</si>
  <si>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</si>
  <si>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</si>
  <si>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</si>
  <si>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</si>
  <si>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</si>
  <si>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</si>
  <si>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</si>
  <si>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</si>
  <si>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</si>
  <si>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</si>
  <si>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</si>
  <si>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</si>
  <si>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</si>
  <si>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</si>
  <si>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</si>
  <si>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</si>
  <si>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</si>
  <si>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</si>
  <si>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</si>
  <si>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</si>
  <si>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</si>
  <si>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</si>
  <si>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</si>
  <si>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</si>
  <si>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</si>
  <si>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</si>
  <si>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</si>
  <si>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</si>
  <si>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</si>
  <si>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</si>
  <si>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</si>
  <si>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</si>
  <si>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</si>
  <si>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</si>
  <si>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</si>
  <si>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</si>
  <si>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</si>
  <si>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</si>
  <si>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</si>
  <si>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</si>
  <si>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</si>
  <si>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</si>
  <si>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</si>
  <si>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</si>
  <si>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</si>
  <si>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</si>
  <si>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</si>
  <si>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</si>
  <si>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</si>
  <si>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</si>
  <si>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</si>
  <si>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</si>
  <si>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</si>
  <si>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</si>
  <si>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</si>
  <si>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</si>
  <si>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</si>
  <si>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</si>
  <si>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</si>
  <si>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</si>
  <si>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</si>
  <si>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</si>
  <si>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</si>
  <si>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</si>
  <si>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</si>
  <si>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</si>
  <si>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</si>
  <si>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</si>
  <si>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</si>
  <si>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</si>
  <si>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</si>
  <si>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</si>
  <si>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</si>
  <si>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</si>
  <si>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</si>
  <si>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</si>
  <si>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</si>
  <si>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</si>
  <si>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</si>
  <si>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</si>
  <si>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</si>
  <si>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</si>
  <si>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</si>
  <si>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</si>
  <si>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</si>
  <si>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</si>
  <si>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</si>
  <si>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</si>
  <si>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</si>
  <si>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</si>
  <si>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</si>
  <si>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</si>
  <si>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</si>
  <si>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</si>
  <si>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</si>
  <si>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</si>
  <si>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</si>
  <si>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</si>
  <si>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</si>
  <si>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</si>
  <si>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</si>
  <si>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</si>
  <si>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</si>
  <si>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</si>
  <si>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</si>
  <si>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</si>
  <si>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</si>
  <si>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</si>
  <si>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</si>
  <si>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</si>
  <si>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</si>
  <si>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</si>
  <si>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</si>
  <si>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</si>
  <si>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</si>
  <si>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</si>
  <si>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</si>
  <si>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</si>
  <si>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</si>
  <si>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</si>
  <si>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</si>
  <si>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</si>
  <si>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</si>
  <si>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</si>
  <si>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</si>
  <si>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</si>
  <si>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</si>
  <si>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</si>
  <si>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</si>
  <si>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</si>
  <si>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</si>
  <si>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</si>
  <si>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</si>
  <si>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</si>
  <si>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</si>
  <si>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</si>
  <si>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</si>
  <si>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</si>
  <si>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</si>
  <si>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</si>
  <si>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</si>
  <si>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</si>
  <si>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</si>
  <si>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</si>
  <si>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</si>
  <si>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</si>
  <si>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</si>
  <si>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</si>
  <si>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</si>
  <si>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</si>
  <si>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</si>
  <si>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</si>
  <si>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</si>
  <si>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</si>
  <si>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</si>
  <si>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</si>
  <si>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</si>
  <si>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</si>
  <si>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</si>
  <si>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</si>
  <si>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</si>
  <si>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</si>
  <si>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</si>
  <si>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</si>
  <si>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</si>
  <si>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</si>
  <si>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</si>
  <si>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</si>
  <si>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</si>
  <si>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</si>
  <si>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</si>
  <si>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</si>
  <si>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</si>
  <si>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</si>
  <si>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</si>
  <si>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</si>
  <si>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</si>
  <si>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</si>
  <si>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</si>
  <si>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</si>
  <si>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</si>
  <si>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</si>
  <si>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</si>
  <si>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</si>
  <si>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</si>
  <si>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</si>
  <si>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</si>
  <si>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</si>
  <si>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</si>
  <si>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</si>
  <si>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</si>
  <si>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</si>
  <si>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</si>
  <si>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</si>
  <si>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</si>
  <si>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</si>
  <si>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</si>
  <si>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</si>
  <si>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</si>
  <si>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</si>
  <si>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</si>
  <si>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</si>
  <si>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</si>
  <si>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</si>
  <si>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</si>
  <si>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</si>
  <si>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</si>
  <si>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</si>
  <si>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</si>
  <si>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</si>
  <si>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</si>
  <si>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</si>
  <si>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</si>
  <si>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</si>
  <si>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</si>
  <si>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</si>
  <si>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</si>
  <si>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</si>
  <si>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</si>
  <si>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</si>
  <si>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</si>
  <si>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</si>
  <si>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</si>
  <si>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</si>
  <si>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</si>
  <si>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</si>
  <si>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</si>
  <si>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</si>
  <si>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</si>
  <si>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</si>
  <si>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</si>
  <si>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</si>
  <si>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</si>
  <si>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</si>
  <si>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</si>
  <si>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</si>
  <si>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</si>
  <si>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</si>
  <si>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</si>
  <si>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</si>
  <si>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</si>
  <si>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</si>
  <si>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</si>
  <si>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</si>
  <si>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</si>
  <si>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</si>
  <si>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</si>
  <si>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</si>
  <si>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</si>
  <si>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</si>
  <si>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</si>
  <si>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</si>
  <si>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</si>
  <si>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</si>
  <si>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</si>
  <si>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</si>
  <si>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</si>
  <si>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</si>
  <si>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</si>
  <si>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</si>
  <si>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</si>
  <si>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</si>
  <si>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</si>
  <si>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</si>
  <si>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</si>
  <si>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</si>
  <si>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</si>
  <si>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</si>
  <si>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</si>
  <si>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</si>
  <si>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</si>
  <si>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</si>
  <si>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</si>
  <si>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</si>
  <si>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</si>
  <si>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</si>
  <si>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</si>
  <si>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</si>
  <si>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</si>
  <si>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</si>
  <si>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</si>
  <si>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</si>
  <si>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</si>
  <si>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</si>
  <si>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</si>
  <si>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</si>
  <si>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</si>
  <si>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</si>
  <si>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</si>
  <si>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</si>
  <si>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</si>
  <si>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</si>
  <si>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</si>
  <si>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</si>
  <si>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</si>
  <si>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</si>
  <si>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</si>
  <si>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</si>
  <si>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</si>
  <si>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</si>
  <si>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</si>
  <si>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</si>
  <si>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</si>
  <si>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</si>
  <si>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</si>
  <si>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</si>
  <si>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</si>
  <si>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</si>
  <si>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</si>
  <si>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</si>
  <si>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</si>
  <si>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</si>
  <si>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</si>
  <si>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</si>
  <si>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</si>
  <si>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</si>
  <si>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</si>
  <si>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</si>
  <si>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</si>
  <si>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</si>
  <si>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</si>
  <si>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</si>
  <si>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</si>
  <si>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</si>
  <si>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</si>
  <si>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</si>
  <si>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</si>
  <si>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</si>
  <si>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</si>
  <si>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</si>
  <si>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</si>
  <si>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</si>
  <si>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</si>
  <si>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</si>
  <si>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</si>
  <si>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</si>
  <si>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</si>
  <si>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</si>
  <si>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</si>
  <si>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</si>
  <si>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</si>
  <si>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</si>
  <si>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</si>
  <si>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</si>
  <si>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</si>
  <si>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</si>
  <si>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</si>
  <si>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</si>
  <si>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</si>
  <si>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</si>
  <si>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</si>
  <si>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</si>
  <si>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</si>
  <si>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</si>
  <si>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</si>
  <si>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</si>
  <si>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</si>
  <si>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</si>
  <si>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</si>
  <si>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</si>
  <si>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</si>
  <si>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</si>
  <si>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</si>
  <si>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</si>
  <si>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</si>
  <si>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</si>
  <si>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</si>
  <si>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</si>
  <si>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</si>
  <si>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</si>
  <si>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</si>
  <si>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</si>
  <si>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</si>
  <si>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</si>
  <si>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</si>
  <si>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</si>
  <si>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</si>
  <si>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</si>
  <si>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</si>
  <si>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</si>
  <si>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</si>
  <si>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</si>
  <si>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</si>
  <si>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</si>
  <si>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</si>
  <si>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</si>
  <si>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</si>
  <si>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</si>
  <si>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</si>
  <si>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</si>
  <si>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</si>
  <si>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</si>
  <si>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</si>
  <si>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</si>
  <si>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</si>
  <si>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</si>
  <si>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</si>
  <si>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</si>
  <si>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</si>
  <si>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</si>
  <si>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</si>
  <si>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</si>
  <si>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</si>
  <si>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</si>
  <si>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</si>
  <si>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</si>
  <si>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</si>
  <si>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</si>
  <si>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</si>
  <si>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</si>
  <si>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</si>
  <si>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</si>
  <si>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</si>
  <si>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</si>
  <si>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</si>
  <si>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</si>
  <si>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</si>
  <si>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</si>
  <si>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</si>
  <si>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</si>
  <si>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</si>
  <si>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</si>
  <si>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</si>
  <si>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</si>
  <si>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</si>
  <si>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</si>
  <si>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</si>
  <si>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</si>
  <si>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</si>
  <si>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</si>
  <si>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</si>
  <si>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</si>
  <si>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</si>
  <si>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</si>
  <si>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</si>
  <si>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</si>
  <si>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</si>
  <si>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</si>
  <si>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</si>
  <si>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</si>
  <si>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</si>
  <si>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</si>
  <si>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</si>
  <si>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</si>
  <si>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</si>
  <si>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</si>
  <si>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</si>
  <si>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</si>
  <si>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</si>
  <si>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</si>
  <si>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</si>
  <si>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</si>
  <si>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</si>
  <si>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</si>
  <si>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</si>
  <si>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</si>
  <si>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</si>
  <si>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</si>
  <si>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</si>
  <si>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</si>
  <si>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</si>
  <si>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</si>
  <si>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</si>
  <si>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</si>
  <si>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</si>
  <si>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</si>
  <si>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</si>
  <si>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</si>
  <si>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</si>
  <si>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</si>
  <si>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</si>
  <si>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</si>
  <si>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</si>
  <si>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</si>
  <si>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</si>
  <si>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</si>
  <si>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</si>
  <si>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</si>
  <si>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</si>
  <si>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</si>
  <si>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</si>
  <si>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</si>
  <si>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</si>
  <si>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</si>
  <si>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</si>
  <si>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</si>
  <si>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</si>
  <si>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</si>
  <si>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</si>
  <si>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</si>
  <si>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</si>
  <si>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</si>
  <si>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</si>
  <si>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</si>
  <si>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</si>
  <si>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</si>
  <si>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</si>
  <si>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</si>
  <si>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</si>
  <si>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</si>
  <si>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</si>
  <si>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</si>
  <si>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</si>
  <si>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</si>
  <si>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</si>
  <si>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</si>
  <si>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</si>
  <si>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</si>
  <si>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</si>
  <si>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</si>
  <si>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</si>
  <si>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</si>
  <si>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</si>
  <si>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</si>
  <si>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</si>
  <si>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</si>
  <si>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</si>
  <si>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</si>
  <si>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</si>
  <si>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</si>
  <si>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</si>
  <si>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</si>
  <si>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</si>
  <si>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</si>
  <si>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</si>
  <si>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</si>
  <si>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</si>
  <si>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</si>
  <si>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</si>
  <si>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</si>
  <si>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</si>
  <si>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</si>
  <si>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</si>
  <si>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</si>
  <si>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</si>
  <si>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</si>
  <si>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</si>
  <si>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</si>
  <si>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</si>
  <si>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</si>
  <si>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</si>
  <si>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</si>
  <si>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</si>
  <si>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</si>
  <si>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</si>
  <si>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</si>
  <si>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</si>
  <si>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</si>
  <si>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</si>
  <si>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</si>
  <si>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</si>
  <si>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</si>
  <si>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</si>
  <si>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</si>
  <si>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</si>
  <si>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</si>
  <si>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</si>
  <si>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</si>
  <si>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</si>
  <si>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</si>
  <si>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</si>
  <si>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</si>
  <si>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</si>
  <si>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</si>
  <si>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</si>
  <si>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</si>
  <si>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</si>
  <si>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</si>
  <si>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</si>
  <si>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</si>
  <si>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</si>
  <si>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</si>
  <si>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</si>
  <si>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</si>
  <si>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</si>
  <si>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</si>
  <si>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</si>
  <si>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</si>
  <si>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</si>
  <si>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</si>
  <si>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</si>
  <si>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</si>
  <si>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</si>
  <si>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</si>
  <si>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</si>
  <si>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</si>
  <si>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</si>
  <si>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</si>
  <si>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</si>
  <si>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</si>
  <si>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</si>
  <si>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</si>
  <si>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</si>
  <si>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</si>
  <si>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</si>
  <si>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</si>
  <si>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</si>
  <si>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</si>
  <si>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</si>
  <si>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</si>
  <si>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</si>
  <si>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</si>
  <si>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</si>
  <si>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</si>
  <si>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</si>
  <si>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</si>
  <si>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</si>
  <si>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</si>
  <si>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</si>
  <si>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</si>
  <si>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</si>
  <si>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</si>
  <si>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</si>
  <si>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</si>
  <si>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</si>
  <si>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</si>
  <si>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</si>
  <si>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</si>
  <si>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</si>
  <si>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</si>
  <si>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</si>
  <si>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</si>
  <si>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</si>
  <si>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</si>
  <si>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</si>
  <si>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</si>
  <si>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</si>
  <si>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</si>
  <si>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</si>
  <si>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</si>
  <si>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</si>
  <si>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</si>
  <si>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</si>
  <si>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</si>
  <si>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</si>
  <si>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</si>
  <si>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</si>
  <si>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</si>
  <si>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</si>
  <si>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</si>
  <si>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</si>
  <si>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</si>
  <si>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</si>
  <si>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</si>
  <si>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</si>
  <si>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</si>
  <si>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</si>
  <si>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</si>
  <si>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</si>
  <si>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</si>
  <si>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</si>
  <si>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</si>
  <si>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</si>
  <si>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</si>
  <si>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</si>
  <si>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</si>
  <si>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</si>
  <si>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</si>
  <si>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</si>
  <si>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</si>
  <si>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</si>
  <si>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</si>
  <si>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</si>
  <si>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</si>
  <si>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</si>
  <si>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</si>
  <si>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</si>
  <si>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</si>
  <si>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</si>
  <si>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</si>
  <si>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</si>
  <si>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</si>
  <si>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</si>
  <si>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</si>
  <si>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</si>
  <si>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</si>
  <si>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</si>
  <si>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</si>
  <si>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</si>
  <si>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</si>
  <si>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</si>
  <si>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</si>
  <si>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</si>
  <si>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</si>
  <si>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</si>
  <si>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</si>
  <si>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</si>
  <si>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</si>
  <si>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</si>
  <si>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</si>
  <si>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</si>
  <si>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</si>
  <si>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</si>
  <si>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</si>
  <si>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</si>
  <si>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</si>
  <si>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</si>
  <si>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</si>
  <si>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</si>
  <si>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</si>
  <si>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</si>
  <si>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</si>
  <si>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</si>
  <si>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</si>
  <si>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</si>
  <si>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</si>
  <si>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</si>
  <si>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</si>
  <si>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</si>
  <si>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</si>
  <si>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</si>
  <si>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</si>
  <si>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</si>
  <si>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</si>
  <si>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</si>
  <si>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</si>
  <si>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</si>
  <si>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</si>
  <si>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</si>
  <si>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</si>
  <si>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</si>
  <si>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</si>
  <si>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</si>
  <si>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</si>
  <si>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</si>
  <si>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</si>
  <si>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</si>
  <si>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</si>
  <si>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</si>
  <si>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</si>
  <si>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</si>
  <si>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</si>
  <si>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</si>
  <si>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</si>
  <si>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</si>
  <si>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</si>
  <si>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</si>
  <si>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</si>
  <si>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</si>
  <si>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</si>
  <si>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</si>
  <si>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</si>
  <si>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</si>
  <si>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</si>
  <si>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</si>
  <si>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</si>
  <si>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</si>
  <si>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</si>
  <si>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</si>
  <si>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</si>
  <si>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</si>
  <si>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</si>
  <si>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</si>
  <si>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</si>
  <si>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</si>
  <si>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</si>
  <si>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</si>
  <si>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</si>
  <si>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</si>
  <si>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</si>
  <si>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</si>
  <si>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</si>
  <si>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</si>
  <si>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</si>
  <si>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</si>
  <si>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</si>
  <si>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</si>
  <si>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</si>
  <si>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</si>
  <si>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</si>
  <si>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</si>
  <si>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</si>
  <si>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</si>
  <si>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</si>
  <si>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</si>
  <si>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</si>
  <si>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</si>
  <si>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</si>
  <si>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</si>
  <si>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</si>
  <si>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</si>
  <si>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</si>
  <si>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</si>
  <si>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</si>
  <si>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</si>
  <si>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</si>
  <si>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</si>
  <si>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</si>
  <si>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</si>
  <si>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</si>
  <si>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</si>
  <si>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</si>
  <si>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</si>
  <si>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</si>
  <si>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</si>
  <si>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</si>
  <si>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</si>
  <si>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</si>
  <si>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</si>
  <si>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</si>
  <si>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</si>
  <si>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</si>
  <si>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</si>
  <si>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</si>
  <si>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</si>
  <si>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</si>
  <si>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</si>
  <si>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</si>
  <si>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</si>
  <si>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</si>
  <si>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</si>
  <si>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</si>
  <si>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</si>
  <si>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</si>
  <si>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</si>
  <si>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</si>
  <si>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</si>
  <si>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</si>
  <si>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</si>
  <si>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</si>
  <si>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</si>
  <si>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</si>
  <si>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</si>
  <si>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</si>
  <si>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</si>
  <si>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</si>
  <si>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</si>
  <si>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</si>
  <si>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</si>
  <si>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</si>
  <si>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</si>
  <si>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</si>
  <si>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</si>
  <si>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</si>
  <si>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</si>
  <si>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</si>
  <si>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</si>
  <si>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</si>
  <si>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</si>
  <si>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</si>
  <si>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</si>
  <si>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</si>
  <si>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</si>
  <si>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</si>
  <si>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</si>
  <si>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</si>
  <si>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</si>
  <si>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</si>
  <si>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</si>
  <si>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</si>
  <si>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</si>
  <si>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</si>
  <si>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</si>
  <si>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</si>
  <si>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</si>
  <si>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</si>
  <si>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</si>
  <si>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</si>
  <si>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</si>
  <si>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</si>
  <si>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</si>
  <si>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</si>
  <si>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</si>
  <si>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</si>
  <si>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</si>
  <si>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</si>
  <si>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</si>
  <si>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</si>
  <si>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</si>
  <si>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</si>
  <si>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</si>
  <si>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</si>
  <si>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</si>
  <si>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</si>
  <si>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</si>
  <si>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</si>
  <si>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</si>
  <si>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</si>
  <si>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</si>
  <si>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</si>
  <si>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</si>
  <si>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</si>
  <si>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</si>
  <si>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</si>
  <si>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</si>
  <si>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</si>
  <si>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</si>
  <si>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</si>
  <si>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</si>
  <si>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</si>
  <si>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</si>
  <si>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</si>
  <si>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</si>
  <si>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</si>
  <si>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</si>
  <si>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</si>
  <si>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</si>
  <si>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</si>
  <si>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</si>
  <si>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</si>
  <si>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</si>
  <si>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</si>
  <si>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</si>
  <si>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</si>
  <si>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</si>
  <si>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</si>
  <si>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</si>
  <si>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</si>
  <si>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</si>
  <si>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</si>
  <si>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</si>
  <si>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</si>
  <si>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</si>
  <si>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</si>
  <si>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</si>
  <si>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</si>
  <si>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</si>
  <si>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</si>
  <si>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</si>
  <si>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</si>
  <si>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</si>
  <si>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</si>
  <si>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</si>
  <si>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</si>
  <si>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</si>
  <si>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</si>
  <si>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</si>
  <si>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</si>
  <si>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</si>
  <si>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</si>
  <si>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</si>
  <si>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</si>
  <si>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</si>
  <si>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</si>
  <si>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</si>
  <si>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</si>
  <si>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</si>
  <si>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</si>
  <si>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</si>
  <si>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</si>
  <si>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</si>
  <si>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</si>
  <si>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</si>
  <si>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</si>
  <si>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</si>
  <si>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</si>
  <si>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</si>
  <si>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</si>
  <si>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</si>
  <si>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</si>
  <si>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</si>
  <si>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</si>
  <si>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</si>
  <si>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</si>
  <si>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</si>
  <si>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</si>
  <si>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</si>
  <si>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</si>
  <si>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</si>
  <si>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</si>
  <si>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</si>
  <si>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</si>
  <si>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</si>
  <si>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</si>
  <si>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</si>
  <si>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</si>
  <si>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</si>
  <si>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</si>
  <si>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</si>
  <si>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</si>
  <si>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</si>
  <si>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</si>
  <si>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</si>
  <si>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</si>
  <si>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</si>
  <si>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</si>
  <si>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</si>
  <si>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</si>
  <si>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</si>
  <si>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</si>
  <si>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</si>
  <si>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</si>
  <si>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</si>
  <si>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</si>
  <si>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</si>
  <si>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</si>
  <si>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</si>
  <si>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</si>
  <si>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</si>
  <si>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</si>
  <si>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</si>
  <si>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</si>
  <si>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</si>
  <si>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</si>
  <si>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</si>
  <si>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</si>
  <si>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</si>
  <si>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</si>
  <si>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</si>
  <si>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</si>
  <si>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</si>
  <si>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</si>
  <si>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</si>
  <si>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</si>
  <si>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</si>
  <si>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</si>
  <si>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</si>
  <si>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</si>
  <si>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</si>
  <si>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</si>
  <si>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</si>
  <si>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</si>
  <si>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</si>
  <si>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</si>
  <si>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</si>
  <si>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</si>
  <si>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</si>
  <si>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</si>
  <si>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</si>
  <si>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</si>
  <si>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</si>
  <si>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</si>
  <si>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</si>
  <si>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</si>
  <si>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</si>
  <si>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</si>
  <si>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</si>
  <si>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</si>
  <si>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</si>
  <si>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</si>
  <si>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</si>
  <si>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</si>
  <si>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</si>
  <si>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</si>
  <si>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</si>
  <si>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</si>
  <si>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</si>
  <si>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</si>
  <si>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</si>
  <si>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</si>
  <si>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</si>
  <si>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</si>
  <si>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</si>
  <si>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</si>
  <si>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</si>
  <si>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</si>
  <si>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</si>
  <si>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</si>
  <si>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</si>
  <si>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</si>
  <si>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</si>
  <si>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</si>
  <si>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</si>
  <si>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</si>
  <si>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</si>
  <si>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</si>
  <si>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</si>
  <si>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</si>
  <si>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</si>
  <si>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</si>
  <si>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</si>
  <si>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</si>
  <si>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</si>
  <si>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</si>
  <si>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</si>
  <si>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</si>
  <si>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</si>
  <si>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</si>
  <si>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</si>
  <si>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</si>
  <si>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</si>
  <si>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</si>
  <si>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</si>
  <si>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</si>
  <si>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</si>
  <si>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</si>
  <si>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</si>
  <si>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</si>
  <si>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</si>
  <si>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</si>
  <si>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</si>
  <si>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</si>
  <si>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</si>
  <si>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</si>
  <si>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</si>
  <si>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</si>
  <si>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</si>
  <si>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</si>
  <si>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</si>
  <si>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</si>
  <si>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</si>
  <si>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</si>
  <si>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</si>
  <si>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</si>
  <si>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</si>
  <si>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</si>
  <si>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</si>
  <si>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</si>
  <si>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</si>
  <si>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</si>
  <si>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</si>
  <si>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</si>
  <si>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</si>
  <si>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</si>
  <si>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</si>
  <si>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</si>
  <si>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</si>
  <si>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</si>
  <si>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</si>
  <si>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</si>
  <si>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</si>
  <si>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</si>
  <si>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</si>
  <si>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</si>
  <si>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</si>
  <si>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</si>
  <si>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</si>
  <si>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</si>
  <si>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</si>
  <si>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</si>
  <si>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</si>
  <si>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</si>
  <si>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</si>
  <si>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</si>
  <si>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</si>
  <si>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</si>
  <si>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</si>
  <si>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</si>
  <si>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</si>
  <si>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</si>
  <si>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</si>
  <si>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</si>
  <si>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</si>
  <si>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</si>
  <si>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</si>
  <si>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</si>
  <si>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</si>
  <si>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</si>
  <si>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</si>
  <si>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</si>
  <si>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</si>
  <si>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</si>
  <si>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</si>
  <si>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</si>
  <si>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</si>
  <si>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</si>
  <si>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</si>
  <si>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</si>
  <si>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</si>
  <si>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</si>
  <si>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</si>
  <si>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</si>
  <si>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</si>
  <si>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</si>
  <si>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</si>
  <si>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</si>
  <si>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</si>
  <si>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</si>
  <si>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</si>
  <si>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</si>
  <si>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</si>
  <si>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</si>
  <si>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</si>
  <si>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</si>
  <si>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</si>
  <si>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</si>
  <si>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</si>
  <si>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</si>
  <si>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</si>
  <si>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</si>
  <si>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</si>
  <si>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</si>
  <si>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</si>
  <si>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</si>
  <si>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</si>
  <si>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</si>
  <si>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</si>
  <si>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</si>
  <si>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</si>
  <si>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</si>
  <si>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</si>
  <si>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</si>
  <si>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</si>
  <si>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</si>
  <si>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</si>
  <si>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</si>
  <si>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</si>
  <si>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</si>
  <si>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</si>
  <si>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</si>
  <si>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</si>
  <si>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</si>
  <si>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</si>
  <si>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</si>
  <si>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</si>
  <si>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</si>
  <si>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</si>
  <si>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</si>
  <si>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</si>
  <si>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</si>
  <si>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</si>
  <si>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</si>
  <si>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</si>
  <si>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</si>
  <si>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</si>
  <si>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</si>
  <si>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</si>
  <si>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</si>
  <si>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</si>
  <si>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</si>
  <si>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</si>
  <si>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</si>
  <si>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</si>
  <si>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</si>
  <si>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</si>
  <si>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</si>
  <si>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</si>
  <si>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</si>
  <si>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</si>
  <si>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</si>
  <si>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</si>
  <si>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</si>
  <si>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</si>
  <si>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</si>
  <si>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</si>
  <si>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</si>
  <si>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</si>
  <si>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</si>
  <si>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</si>
  <si>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</si>
  <si>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</si>
  <si>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</si>
  <si>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</si>
  <si>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</si>
  <si>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</si>
  <si>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</si>
  <si>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</si>
  <si>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</si>
  <si>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</si>
  <si>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</si>
  <si>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</si>
  <si>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</si>
  <si>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</si>
  <si>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</si>
  <si>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</si>
  <si>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</si>
  <si>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</si>
  <si>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</si>
  <si>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</si>
  <si>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</si>
  <si>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</si>
  <si>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</si>
  <si>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</si>
  <si>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</si>
  <si>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</si>
  <si>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</si>
  <si>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</si>
  <si>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</si>
  <si>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</si>
  <si>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</si>
  <si>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</si>
  <si>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</si>
  <si>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</si>
  <si>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</si>
  <si>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</si>
  <si>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</si>
  <si>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</si>
  <si>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</si>
  <si>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</si>
  <si>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</si>
  <si>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</si>
  <si>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</si>
  <si>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</si>
  <si>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</si>
  <si>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</si>
  <si>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</si>
  <si>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</si>
  <si>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</si>
  <si>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</si>
  <si>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</si>
  <si>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</si>
  <si>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</si>
  <si>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</si>
  <si>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</si>
  <si>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</si>
  <si>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</si>
  <si>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</si>
  <si>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</si>
  <si>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</si>
  <si>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</si>
  <si>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</si>
  <si>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</si>
  <si>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</si>
  <si>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</si>
  <si>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</si>
  <si>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</si>
  <si>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</si>
  <si>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</si>
  <si>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</si>
  <si>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</si>
  <si>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</si>
  <si>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</si>
  <si>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</si>
  <si>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</si>
  <si>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</si>
  <si>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</si>
  <si>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</si>
  <si>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</si>
  <si>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</si>
  <si>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</si>
  <si>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</si>
  <si>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</si>
  <si>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</si>
  <si>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</si>
  <si>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</si>
  <si>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</si>
  <si>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</si>
  <si>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</si>
  <si>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</si>
  <si>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</si>
  <si>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</si>
  <si>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</si>
  <si>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</si>
  <si>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</si>
  <si>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</si>
  <si>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</si>
  <si>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</si>
  <si>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</si>
  <si>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</si>
  <si>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</si>
  <si>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</si>
  <si>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</si>
  <si>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</si>
  <si>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</si>
  <si>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</si>
  <si>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</si>
  <si>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</si>
  <si>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</si>
  <si>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</si>
  <si>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</si>
  <si>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</si>
  <si>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</si>
  <si>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</si>
  <si>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</si>
  <si>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</si>
  <si>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</si>
  <si>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</si>
  <si>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</si>
  <si>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</si>
  <si>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</si>
  <si>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</si>
  <si>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</si>
  <si>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</si>
  <si>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</si>
  <si>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</si>
  <si>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</si>
  <si>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</si>
  <si>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</si>
  <si>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</si>
  <si>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</si>
  <si>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</si>
  <si>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</si>
  <si>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</si>
  <si>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</si>
  <si>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</si>
  <si>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</si>
  <si>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</si>
  <si>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</si>
  <si>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</si>
  <si>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</si>
  <si>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</si>
  <si>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</si>
  <si>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</si>
  <si>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</si>
  <si>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</si>
  <si>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</si>
  <si>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</si>
  <si>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</si>
  <si>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</si>
  <si>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</si>
  <si>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</si>
  <si>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</si>
  <si>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</si>
  <si>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</si>
  <si>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</si>
  <si>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</si>
  <si>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</si>
  <si>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</si>
  <si>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</si>
  <si>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</si>
  <si>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</si>
  <si>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</si>
  <si>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</si>
  <si>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</si>
  <si>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</si>
  <si>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</si>
  <si>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</si>
  <si>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</si>
  <si>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</si>
  <si>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</si>
  <si>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</si>
  <si>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</si>
  <si>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</si>
  <si>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</si>
  <si>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</si>
  <si>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</si>
  <si>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</si>
  <si>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</si>
  <si>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</si>
  <si>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</si>
  <si>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</si>
  <si>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</si>
  <si>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</si>
  <si>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</si>
  <si>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</si>
  <si>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</si>
  <si>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</si>
  <si>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</si>
  <si>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</si>
  <si>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</si>
  <si>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</si>
  <si>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</si>
  <si>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</si>
  <si>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</si>
  <si>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</si>
  <si>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</si>
  <si>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</si>
  <si>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</si>
  <si>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</si>
  <si>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</si>
  <si>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</si>
  <si>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</si>
  <si>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</si>
  <si>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</si>
  <si>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</si>
  <si>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</si>
  <si>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</si>
  <si>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</si>
  <si>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</si>
  <si>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</si>
  <si>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</si>
  <si>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</si>
  <si>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</si>
  <si>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</si>
  <si>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</si>
  <si>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</si>
  <si>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</si>
  <si>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</si>
  <si>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</si>
  <si>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</si>
  <si>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</si>
  <si>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</si>
  <si>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</si>
  <si>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</si>
  <si>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</si>
  <si>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</si>
  <si>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</si>
  <si>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</si>
  <si>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</si>
  <si>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</si>
  <si>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</si>
  <si>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</si>
  <si>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</si>
  <si>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</si>
  <si>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</si>
  <si>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</si>
  <si>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</si>
  <si>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</si>
  <si>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</si>
  <si>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</si>
  <si>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</si>
  <si>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</si>
  <si>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</si>
  <si>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</si>
  <si>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</si>
  <si>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</si>
  <si>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</si>
  <si>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</si>
  <si>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</si>
  <si>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</si>
  <si>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</si>
  <si>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</si>
  <si>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</si>
  <si>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</si>
  <si>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</si>
  <si>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</si>
  <si>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</si>
  <si>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</si>
  <si>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</si>
  <si>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</si>
  <si>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</si>
  <si>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</si>
  <si>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</si>
  <si>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</si>
  <si>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</si>
  <si>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</si>
  <si>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</si>
  <si>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</si>
  <si>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</si>
  <si>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</si>
  <si>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</si>
  <si>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</si>
  <si>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</si>
  <si>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</si>
  <si>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</si>
  <si>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</si>
  <si>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</si>
  <si>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</si>
  <si>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</si>
  <si>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</si>
  <si>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</si>
  <si>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</si>
  <si>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</si>
  <si>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</si>
  <si>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</si>
  <si>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</si>
  <si>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</si>
  <si>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</si>
  <si>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</si>
  <si>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</si>
  <si>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</si>
  <si>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</si>
  <si>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</si>
  <si>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</si>
  <si>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</si>
  <si>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</si>
  <si>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</si>
  <si>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</si>
  <si>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</si>
  <si>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</si>
  <si>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</si>
  <si>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</si>
  <si>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</si>
  <si>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</si>
  <si>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</si>
  <si>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</si>
  <si>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</si>
  <si>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</si>
  <si>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</si>
  <si>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</si>
  <si>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</si>
  <si>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</si>
  <si>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</si>
  <si>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</si>
  <si>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</si>
  <si>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</si>
  <si>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</si>
  <si>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</si>
  <si>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</si>
  <si>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</si>
  <si>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</si>
  <si>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</si>
  <si>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</si>
  <si>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</si>
  <si>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</si>
  <si>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</si>
  <si>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</si>
  <si>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</si>
  <si>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</si>
  <si>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</si>
  <si>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</si>
  <si>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</si>
  <si>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</si>
  <si>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</si>
  <si>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</si>
  <si>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</si>
  <si>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</si>
  <si>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</si>
  <si>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</si>
  <si>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</si>
  <si>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</si>
  <si>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</si>
  <si>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</si>
  <si>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</si>
  <si>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</si>
  <si>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</si>
  <si>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</si>
  <si>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</si>
  <si>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</si>
  <si>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</si>
  <si>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</si>
  <si>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</si>
  <si>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</si>
  <si>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</si>
  <si>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</si>
  <si>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</si>
  <si>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</si>
  <si>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</si>
  <si>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</si>
  <si>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</si>
  <si>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</si>
  <si>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</si>
  <si>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</si>
  <si>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</si>
  <si>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</si>
  <si>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</si>
  <si>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</si>
  <si>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</si>
  <si>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</si>
  <si>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</si>
  <si>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</si>
  <si>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</si>
  <si>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</si>
  <si>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</si>
  <si>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</si>
  <si>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</si>
  <si>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</si>
  <si>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</si>
  <si>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</si>
  <si>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</si>
  <si>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</si>
  <si>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</si>
  <si>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</si>
  <si>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</si>
  <si>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</si>
  <si>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</si>
  <si>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</si>
  <si>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</si>
  <si>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</si>
  <si>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</si>
  <si>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</si>
  <si>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</si>
  <si>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</si>
  <si>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</si>
  <si>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</si>
  <si>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</si>
  <si>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</si>
  <si>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</si>
  <si>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</si>
  <si>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</si>
  <si>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</si>
  <si>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</si>
  <si>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</si>
  <si>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</si>
  <si>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</si>
  <si>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</si>
  <si>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</si>
  <si>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</si>
  <si>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</si>
  <si>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</si>
  <si>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</si>
  <si>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</si>
  <si>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</si>
  <si>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</si>
  <si>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</si>
  <si>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</si>
  <si>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</si>
  <si>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</si>
  <si>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</si>
  <si>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</si>
  <si>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</si>
  <si>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</si>
  <si>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</si>
  <si>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</si>
  <si>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</si>
  <si>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</si>
  <si>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</si>
  <si>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</si>
  <si>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</si>
  <si>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</si>
  <si>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</si>
  <si>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</si>
  <si>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</si>
  <si>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</si>
  <si>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</si>
  <si>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</si>
  <si>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</si>
  <si>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</si>
  <si>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</si>
  <si>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</si>
  <si>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</si>
  <si>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</si>
  <si>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</si>
  <si>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</si>
  <si>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</si>
  <si>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</si>
  <si>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</si>
  <si>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</si>
  <si>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</si>
  <si>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</si>
  <si>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</si>
  <si>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</si>
  <si>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</si>
  <si>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</si>
  <si>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</si>
  <si>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</si>
  <si>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</si>
  <si>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</si>
  <si>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</si>
  <si>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</si>
  <si>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</si>
  <si>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</si>
  <si>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</si>
  <si>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</si>
  <si>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</si>
  <si>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</si>
  <si>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</si>
  <si>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</si>
  <si>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</si>
  <si>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</si>
  <si>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</si>
  <si>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</si>
  <si>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</si>
  <si>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</si>
  <si>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</si>
  <si>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</si>
  <si>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</si>
  <si>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</si>
  <si>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</si>
  <si>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</si>
  <si>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</si>
  <si>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</si>
  <si>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</si>
  <si>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</si>
  <si>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</si>
  <si>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</si>
  <si>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</si>
  <si>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</si>
  <si>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</si>
  <si>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</si>
  <si>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</si>
  <si>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</si>
  <si>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</si>
  <si>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</si>
  <si>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</si>
  <si>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</si>
  <si>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</si>
  <si>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</si>
  <si>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</si>
  <si>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</si>
  <si>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</si>
  <si>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</si>
  <si>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</si>
  <si>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</si>
  <si>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</si>
  <si>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</si>
  <si>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</si>
  <si>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</si>
  <si>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</si>
  <si>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</si>
  <si>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</si>
  <si>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</si>
  <si>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</si>
  <si>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</si>
  <si>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</si>
  <si>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</si>
  <si>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</si>
  <si>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</si>
  <si>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</si>
  <si>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</si>
  <si>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</si>
  <si>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</si>
  <si>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</si>
  <si>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</si>
  <si>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</si>
  <si>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</si>
  <si>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</si>
  <si>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</si>
  <si>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</si>
  <si>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</si>
  <si>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</si>
  <si>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</si>
  <si>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</si>
  <si>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</si>
  <si>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</si>
  <si>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</si>
  <si>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</si>
  <si>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</si>
  <si>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</si>
  <si>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</si>
  <si>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</si>
  <si>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</si>
  <si>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</si>
  <si>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</si>
  <si>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</si>
  <si>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</si>
  <si>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</si>
  <si>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</si>
  <si>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</si>
  <si>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</si>
  <si>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</si>
  <si>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</si>
  <si>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</si>
  <si>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</si>
  <si>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</si>
  <si>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</si>
  <si>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</si>
  <si>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</si>
  <si>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</si>
  <si>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</si>
  <si>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</si>
  <si>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</si>
  <si>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</si>
  <si>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</si>
  <si>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</si>
  <si>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</si>
  <si>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</si>
  <si>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</si>
  <si>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</si>
  <si>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</si>
  <si>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</si>
  <si>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</si>
  <si>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</si>
  <si>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</si>
  <si>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</si>
  <si>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</si>
  <si>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</si>
  <si>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</si>
  <si>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</si>
  <si>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</si>
  <si>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</si>
  <si>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</si>
  <si>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</si>
  <si>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</si>
  <si>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</si>
  <si>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</si>
  <si>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</si>
  <si>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</si>
  <si>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</si>
  <si>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</si>
  <si>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</si>
  <si>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</si>
  <si>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</si>
  <si>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</si>
  <si>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</si>
  <si>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</si>
  <si>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</si>
  <si>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</si>
  <si>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</si>
  <si>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</si>
  <si>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</si>
  <si>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</si>
  <si>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</si>
  <si>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</si>
  <si>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</si>
  <si>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</si>
  <si>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</si>
  <si>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</si>
  <si>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</si>
  <si>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</si>
  <si>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</si>
  <si>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</si>
  <si>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</si>
  <si>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</si>
  <si>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</si>
  <si>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</si>
  <si>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</si>
  <si>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</si>
  <si>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</si>
  <si>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</si>
  <si>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</si>
  <si>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</si>
  <si>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</si>
  <si>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</si>
  <si>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</si>
  <si>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</si>
  <si>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</si>
  <si>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</si>
  <si>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</si>
  <si>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</si>
  <si>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</si>
  <si>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</si>
  <si>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</si>
  <si>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</si>
  <si>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</si>
  <si>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</si>
  <si>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</si>
  <si>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</si>
  <si>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</si>
  <si>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</si>
  <si>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</si>
  <si>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</si>
  <si>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</si>
  <si>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</si>
  <si>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</si>
  <si>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</si>
  <si>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</si>
  <si>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</si>
  <si>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</si>
  <si>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</si>
  <si>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</si>
  <si>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</si>
  <si>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</si>
  <si>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</si>
  <si>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</si>
  <si>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</si>
  <si>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</si>
  <si>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</si>
  <si>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</si>
  <si>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</si>
  <si>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</si>
  <si>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</si>
  <si>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</si>
  <si>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</si>
  <si>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</si>
  <si>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</si>
  <si>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</si>
  <si>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</si>
  <si>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</si>
  <si>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</si>
  <si>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</si>
  <si>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</si>
  <si>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</si>
  <si>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</si>
  <si>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</si>
  <si>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</si>
  <si>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</si>
  <si>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</si>
  <si>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</si>
  <si>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</si>
  <si>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</si>
  <si>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</si>
  <si>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</si>
  <si>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</si>
  <si>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</si>
  <si>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</si>
  <si>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</si>
  <si>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</si>
  <si>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</si>
  <si>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</si>
  <si>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</si>
  <si>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</si>
  <si>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</si>
  <si>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</si>
  <si>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</si>
  <si>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</si>
  <si>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</si>
  <si>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</si>
  <si>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</si>
  <si>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</si>
  <si>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</si>
  <si>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</si>
  <si>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</si>
  <si>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</si>
  <si>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</si>
  <si>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</si>
  <si>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</si>
  <si>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</si>
  <si>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</si>
  <si>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</si>
  <si>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</si>
  <si>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</si>
  <si>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</si>
  <si>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</si>
  <si>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</si>
  <si>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</si>
  <si>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</si>
  <si>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</si>
  <si>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</si>
  <si>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</si>
  <si>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</si>
  <si>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</si>
  <si>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</si>
  <si>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</si>
  <si>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</si>
  <si>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</si>
  <si>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</si>
  <si>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</si>
  <si>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</si>
  <si>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</si>
  <si>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</si>
  <si>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</si>
  <si>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</si>
  <si>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</si>
  <si>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</si>
  <si>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</si>
  <si>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</si>
  <si>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</si>
  <si>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</si>
  <si>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</si>
  <si>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</si>
  <si>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</si>
  <si>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</si>
  <si>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</si>
  <si>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</si>
  <si>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</si>
  <si>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</si>
  <si>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</si>
  <si>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</si>
  <si>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</si>
  <si>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</si>
  <si>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</si>
  <si>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</si>
  <si>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</si>
  <si>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</si>
  <si>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</si>
  <si>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</si>
  <si>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</si>
  <si>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</si>
  <si>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</si>
  <si>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</si>
  <si>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</si>
  <si>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</si>
  <si>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</si>
  <si>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</si>
  <si>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</si>
  <si>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</si>
  <si>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</si>
  <si>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</si>
  <si>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</si>
  <si>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</si>
  <si>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</si>
  <si>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</si>
  <si>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</si>
  <si>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</si>
  <si>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</si>
  <si>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</si>
  <si>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</si>
  <si>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</si>
  <si>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</si>
  <si>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</si>
  <si>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</si>
  <si>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</si>
  <si>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</si>
  <si>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</si>
  <si>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</si>
  <si>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</si>
  <si>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</si>
  <si>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</si>
  <si>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</si>
  <si>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</si>
  <si>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</si>
  <si>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</si>
  <si>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</si>
  <si>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</si>
  <si>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</si>
  <si>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</si>
  <si>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</si>
  <si>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</si>
  <si>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</si>
  <si>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</si>
  <si>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</si>
  <si>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</si>
  <si>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</si>
  <si>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</si>
  <si>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</si>
  <si>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</si>
  <si>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</si>
  <si>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</si>
  <si>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</si>
  <si>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</si>
  <si>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</si>
  <si>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</si>
  <si>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</si>
  <si>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</si>
  <si>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</si>
  <si>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</si>
  <si>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</si>
  <si>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</si>
  <si>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</si>
  <si>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</si>
  <si>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</si>
  <si>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</si>
  <si>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</si>
  <si>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</si>
  <si>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</si>
  <si>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</si>
  <si>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</si>
  <si>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</si>
  <si>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</si>
  <si>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</si>
  <si>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</si>
  <si>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</si>
  <si>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</si>
  <si>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</si>
  <si>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</si>
  <si>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</si>
  <si>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</si>
  <si>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</si>
  <si>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</si>
  <si>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</si>
  <si>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</si>
  <si>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</si>
  <si>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</si>
  <si>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</si>
  <si>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</si>
  <si>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</si>
  <si>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</si>
  <si>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</si>
  <si>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</si>
  <si>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</si>
  <si>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</si>
  <si>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</si>
  <si>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</si>
  <si>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</si>
  <si>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</si>
  <si>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</si>
  <si>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</si>
  <si>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</si>
  <si>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</si>
  <si>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</si>
  <si>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</si>
  <si>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</si>
  <si>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</si>
  <si>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</si>
  <si>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</si>
  <si>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</si>
  <si>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</si>
  <si>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</si>
  <si>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</si>
  <si>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</si>
  <si>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</si>
  <si>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</si>
  <si>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</si>
  <si>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</si>
  <si>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</si>
  <si>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</si>
  <si>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</si>
  <si>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</si>
  <si>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</si>
  <si>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</si>
  <si>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</si>
  <si>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</si>
  <si>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</si>
  <si>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</si>
  <si>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</si>
  <si>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</si>
  <si>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</si>
  <si>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</si>
  <si>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</si>
  <si>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</si>
  <si>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</si>
  <si>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</si>
  <si>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</si>
  <si>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</si>
  <si>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</si>
  <si>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</si>
  <si>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</si>
  <si>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</si>
  <si>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</si>
  <si>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</si>
  <si>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</si>
  <si>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</si>
  <si>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</si>
  <si>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</si>
  <si>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</si>
  <si>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</si>
  <si>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</si>
  <si>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</si>
  <si>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</si>
  <si>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</si>
  <si>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</si>
  <si>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</si>
  <si>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</si>
  <si>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</si>
  <si>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</si>
  <si>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</si>
  <si>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</si>
  <si>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</si>
  <si>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</si>
  <si>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</si>
  <si>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</si>
  <si>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</si>
  <si>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</si>
  <si>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</si>
  <si>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</si>
  <si>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</si>
  <si>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</si>
  <si>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</si>
  <si>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</si>
  <si>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</si>
  <si>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</si>
  <si>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</si>
  <si>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</si>
  <si>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</si>
  <si>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</si>
  <si>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</si>
  <si>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</si>
  <si>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</si>
  <si>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</si>
  <si>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</si>
  <si>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</si>
  <si>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</si>
  <si>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</si>
  <si>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</si>
  <si>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</si>
  <si>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</si>
  <si>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</si>
  <si>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</si>
  <si>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</si>
  <si>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</si>
  <si>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</si>
  <si>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</si>
  <si>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</si>
  <si>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</si>
  <si>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</si>
  <si>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</si>
  <si>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</si>
  <si>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</si>
  <si>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</si>
  <si>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</si>
  <si>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</si>
  <si>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</si>
  <si>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</si>
  <si>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</si>
  <si>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</si>
  <si>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</si>
  <si>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</si>
  <si>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</si>
  <si>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</si>
  <si>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</si>
  <si>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</si>
  <si>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</si>
  <si>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</si>
  <si>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</si>
  <si>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</si>
  <si>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</si>
  <si>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</si>
  <si>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</si>
  <si>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</si>
  <si>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</si>
  <si>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</si>
  <si>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</si>
  <si>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</si>
  <si>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</si>
  <si>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</si>
  <si>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</si>
  <si>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</si>
  <si>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</si>
  <si>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</si>
  <si>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</si>
  <si>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</si>
  <si>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</si>
  <si>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</si>
  <si>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</si>
  <si>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</si>
  <si>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</si>
  <si>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</si>
  <si>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</si>
  <si>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</si>
  <si>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</si>
  <si>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</si>
  <si>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</si>
  <si>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</si>
  <si>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</si>
  <si>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</si>
  <si>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</si>
  <si>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</si>
  <si>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</si>
  <si>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</si>
  <si>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</si>
  <si>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</si>
  <si>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</si>
  <si>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</si>
  <si>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</si>
  <si>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</si>
  <si>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</si>
  <si>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</si>
  <si>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</si>
  <si>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</si>
  <si>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</si>
  <si>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</si>
  <si>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</si>
  <si>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</si>
  <si>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</si>
  <si>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</si>
  <si>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</si>
  <si>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</si>
  <si>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</si>
  <si>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</si>
  <si>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</si>
  <si>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</si>
  <si>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</si>
  <si>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</si>
  <si>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</si>
  <si>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</si>
  <si>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</si>
  <si>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</si>
  <si>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</si>
  <si>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</si>
  <si>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</si>
  <si>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</si>
  <si>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</si>
  <si>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</si>
  <si>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</si>
  <si>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</si>
  <si>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</si>
  <si>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</si>
  <si>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</si>
  <si>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</si>
  <si>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</si>
  <si>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</si>
  <si>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</si>
  <si>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</si>
  <si>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</si>
  <si>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</si>
  <si>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</si>
  <si>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</si>
  <si>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</si>
  <si>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</si>
  <si>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</si>
  <si>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</si>
  <si>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</si>
  <si>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</si>
  <si>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</si>
  <si>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</si>
  <si>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</si>
  <si>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</si>
  <si>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</si>
  <si>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</si>
  <si>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</si>
  <si>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</si>
  <si>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</si>
  <si>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</si>
  <si>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</si>
  <si>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</si>
  <si>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</si>
  <si>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</si>
  <si>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</si>
  <si>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</si>
  <si>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</si>
  <si>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</si>
  <si>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</si>
  <si>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</si>
  <si>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</si>
  <si>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</si>
  <si>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</si>
  <si>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</si>
  <si>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</si>
  <si>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</si>
  <si>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</si>
  <si>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</si>
  <si>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</si>
  <si>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</si>
  <si>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</si>
  <si>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</si>
  <si>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</si>
  <si>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</si>
  <si>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</si>
  <si>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</si>
  <si>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</si>
  <si>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</si>
  <si>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</si>
  <si>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</si>
  <si>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</si>
  <si>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</si>
  <si>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</si>
  <si>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</si>
  <si>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</si>
  <si>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</si>
  <si>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</si>
  <si>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</si>
  <si>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</si>
  <si>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</si>
  <si>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</si>
  <si>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</si>
  <si>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</si>
  <si>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</si>
  <si>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</si>
  <si>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</si>
  <si>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</si>
  <si>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</si>
  <si>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</si>
  <si>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</si>
  <si>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</si>
  <si>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</si>
  <si>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</si>
  <si>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</si>
  <si>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</si>
  <si>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</si>
  <si>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</si>
  <si>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</si>
  <si>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</si>
  <si>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</si>
  <si>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</si>
  <si>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</si>
  <si>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</si>
  <si>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</si>
  <si>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</si>
  <si>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</si>
  <si>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</si>
  <si>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</si>
  <si>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</si>
  <si>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</si>
  <si>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</si>
  <si>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</si>
  <si>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</si>
  <si>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</si>
  <si>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</si>
  <si>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</si>
  <si>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</si>
  <si>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</si>
  <si>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</si>
  <si>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</si>
  <si>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</si>
  <si>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</si>
  <si>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</si>
  <si>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</si>
  <si>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</si>
  <si>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</si>
  <si>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</si>
  <si>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</si>
  <si>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</si>
  <si>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</si>
  <si>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</si>
  <si>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</si>
  <si>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</si>
  <si>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</si>
  <si>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</si>
  <si>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</si>
  <si>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</si>
  <si>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</si>
  <si>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</si>
  <si>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</si>
  <si>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</si>
  <si>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</si>
  <si>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</si>
  <si>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</si>
  <si>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</si>
  <si>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</si>
  <si>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</si>
  <si>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</si>
  <si>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</si>
  <si>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</si>
  <si>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</si>
  <si>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</si>
  <si>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</si>
  <si>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</si>
  <si>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</si>
  <si>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</si>
  <si>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</si>
  <si>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</si>
  <si>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</si>
  <si>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</si>
  <si>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</si>
  <si>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</si>
  <si>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</si>
  <si>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</si>
  <si>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</si>
  <si>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</si>
  <si>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</si>
  <si>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</si>
  <si>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</si>
  <si>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</si>
  <si>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</si>
  <si>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</si>
  <si>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</si>
  <si>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</si>
  <si>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</si>
  <si>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</si>
  <si>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</si>
  <si>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</si>
  <si>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</si>
  <si>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</si>
  <si>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</si>
  <si>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</si>
  <si>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</si>
  <si>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</si>
  <si>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</si>
  <si>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</si>
  <si>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</si>
  <si>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</si>
  <si>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</si>
  <si>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</si>
  <si>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</si>
  <si>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</si>
  <si>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</si>
  <si>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</si>
  <si>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</si>
  <si>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</si>
  <si>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</si>
  <si>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</si>
  <si>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</si>
  <si>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</si>
  <si>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</si>
  <si>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</si>
  <si>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</si>
  <si>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</si>
  <si>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</si>
  <si>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</si>
  <si>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</si>
  <si>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</si>
  <si>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</si>
  <si>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</si>
  <si>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</si>
  <si>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</si>
  <si>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</si>
  <si>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</si>
  <si>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</si>
  <si>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</si>
  <si>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</si>
  <si>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</si>
  <si>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</si>
  <si>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</si>
  <si>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</si>
  <si>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</si>
  <si>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</si>
  <si>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</si>
  <si>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</si>
  <si>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</si>
  <si>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</si>
  <si>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</si>
  <si>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</si>
  <si>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</si>
  <si>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</si>
  <si>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</si>
  <si>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</si>
  <si>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</si>
  <si>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</si>
  <si>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</si>
  <si>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</si>
  <si>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</si>
  <si>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</si>
  <si>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</si>
  <si>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</si>
  <si>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</si>
  <si>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</si>
  <si>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</si>
  <si>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</si>
  <si>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</si>
  <si>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</si>
  <si>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</si>
  <si>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</si>
  <si>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</si>
  <si>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</si>
  <si>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</si>
  <si>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</si>
  <si>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</si>
  <si>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</si>
  <si>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</si>
  <si>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</si>
  <si>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</si>
  <si>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</si>
  <si>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</si>
  <si>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</si>
  <si>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</si>
  <si>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</si>
  <si>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</si>
  <si>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</si>
  <si>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</si>
  <si>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</si>
  <si>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</si>
  <si>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</si>
  <si>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</si>
  <si>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</si>
  <si>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</si>
  <si>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</si>
  <si>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</si>
  <si>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</si>
  <si>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</si>
  <si>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</si>
  <si>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</si>
  <si>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</si>
  <si>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</si>
  <si>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</si>
  <si>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</si>
  <si>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</si>
  <si>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</si>
  <si>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</si>
  <si>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</si>
  <si>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</si>
  <si>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</si>
  <si>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</si>
  <si>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</si>
  <si>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</si>
  <si>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</si>
  <si>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</si>
  <si>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</si>
  <si>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</si>
  <si>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</si>
  <si>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</si>
  <si>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</si>
  <si>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</si>
  <si>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</si>
  <si>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</si>
  <si>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</si>
  <si>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</si>
  <si>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</si>
  <si>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</si>
  <si>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</si>
  <si>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</si>
  <si>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</si>
  <si>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</si>
  <si>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</si>
  <si>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</si>
  <si>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</si>
  <si>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</si>
  <si>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</si>
  <si>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</si>
  <si>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</si>
  <si>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</si>
  <si>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</si>
  <si>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</si>
  <si>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</si>
  <si>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</si>
  <si>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</si>
  <si>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</si>
  <si>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</si>
  <si>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</si>
  <si>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</si>
  <si>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</si>
  <si>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</si>
  <si>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</si>
  <si>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</si>
  <si>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</si>
  <si>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</si>
  <si>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</si>
  <si>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</si>
  <si>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</si>
  <si>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</si>
  <si>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</si>
  <si>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</si>
  <si>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</si>
  <si>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</si>
  <si>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</si>
  <si>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</si>
  <si>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</si>
  <si>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</si>
  <si>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</si>
  <si>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</si>
  <si>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</si>
  <si>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</si>
  <si>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</si>
  <si>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</si>
  <si>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</si>
  <si>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</si>
  <si>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</si>
  <si>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</si>
  <si>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</si>
  <si>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</si>
  <si>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</si>
  <si>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</si>
  <si>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</si>
  <si>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</si>
  <si>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</si>
  <si>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</si>
  <si>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</si>
  <si>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</si>
  <si>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</si>
  <si>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</si>
  <si>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</si>
  <si>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</si>
  <si>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</si>
  <si>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</si>
  <si>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</si>
  <si>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</si>
  <si>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</si>
  <si>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</si>
  <si>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</si>
  <si>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</si>
  <si>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</si>
  <si>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</si>
  <si>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</si>
  <si>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</si>
  <si>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</si>
  <si>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</si>
  <si>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</si>
  <si>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</si>
  <si>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</si>
  <si>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</si>
  <si>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</si>
  <si>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</si>
  <si>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</si>
  <si>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</si>
  <si>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</si>
  <si>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</si>
  <si>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</si>
  <si>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</si>
  <si>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</si>
  <si>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</si>
  <si>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</si>
  <si>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</si>
  <si>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</si>
  <si>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</si>
  <si>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</si>
  <si>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</si>
  <si>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</si>
  <si>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</si>
  <si>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</si>
  <si>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</si>
  <si>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</si>
  <si>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</si>
  <si>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</si>
  <si>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</si>
  <si>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</si>
  <si>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</si>
  <si>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</si>
  <si>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</si>
  <si>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</si>
  <si>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</si>
  <si>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</si>
  <si>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</si>
  <si>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</si>
  <si>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</si>
  <si>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</si>
  <si>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</si>
  <si>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</si>
  <si>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</si>
  <si>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</si>
  <si>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</si>
  <si>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</si>
  <si>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</si>
  <si>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</si>
  <si>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</si>
  <si>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</si>
  <si>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</si>
  <si>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</si>
  <si>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</si>
  <si>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</si>
  <si>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</si>
  <si>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</si>
  <si>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</si>
  <si>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</si>
  <si>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</si>
  <si>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</si>
  <si>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</si>
  <si>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</si>
  <si>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</si>
  <si>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</si>
  <si>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</si>
  <si>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</si>
  <si>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</si>
  <si>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</si>
  <si>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</si>
  <si>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</si>
  <si>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</si>
  <si>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</si>
  <si>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</si>
  <si>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</si>
  <si>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</si>
  <si>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</si>
  <si>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</si>
  <si>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</si>
  <si>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</si>
  <si>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</si>
  <si>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</si>
  <si>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</si>
  <si>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</si>
  <si>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</si>
  <si>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</si>
  <si>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</si>
  <si>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</si>
  <si>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</si>
  <si>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</si>
  <si>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</si>
  <si>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</si>
  <si>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</si>
  <si>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</si>
  <si>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</si>
  <si>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</si>
  <si>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</si>
  <si>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</si>
  <si>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</si>
  <si>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</si>
  <si>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</si>
  <si>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</si>
  <si>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</si>
  <si>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</si>
  <si>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</si>
  <si>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</si>
  <si>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</si>
  <si>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</si>
  <si>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</si>
  <si>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</si>
  <si>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</si>
  <si>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</si>
  <si>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</si>
  <si>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</si>
  <si>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</si>
  <si>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</si>
  <si>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</si>
  <si>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</si>
  <si>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</si>
  <si>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</si>
  <si>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</si>
  <si>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</si>
  <si>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</si>
  <si>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</si>
  <si>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</si>
  <si>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</si>
  <si>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</si>
  <si>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</si>
  <si>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</si>
  <si>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</si>
  <si>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</si>
  <si>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</si>
  <si>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</si>
  <si>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</si>
  <si>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</si>
  <si>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</si>
  <si>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</si>
  <si>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</si>
  <si>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</si>
  <si>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</si>
  <si>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</si>
  <si>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</si>
  <si>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</si>
  <si>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</si>
  <si>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</si>
  <si>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</si>
  <si>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</si>
  <si>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</si>
  <si>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</si>
  <si>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</si>
  <si>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</si>
  <si>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</si>
  <si>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</si>
  <si>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</si>
  <si>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</si>
  <si>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</si>
  <si>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</si>
  <si>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</si>
  <si>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</si>
  <si>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</si>
  <si>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</si>
  <si>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</si>
  <si>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</si>
  <si>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</si>
  <si>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</si>
  <si>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</si>
  <si>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</si>
  <si>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</si>
  <si>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</si>
  <si>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</si>
  <si>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</si>
  <si>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</si>
  <si>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</si>
  <si>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</si>
  <si>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</si>
  <si>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</si>
  <si>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</si>
  <si>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</si>
  <si>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</si>
  <si>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</si>
  <si>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</si>
  <si>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</si>
  <si>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</si>
  <si>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</si>
  <si>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</si>
  <si>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</si>
  <si>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</si>
  <si>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</si>
  <si>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</si>
  <si>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</si>
  <si>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</si>
  <si>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</si>
  <si>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</si>
  <si>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</si>
  <si>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</si>
  <si>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</si>
  <si>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</si>
  <si>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</si>
  <si>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</si>
  <si>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</si>
  <si>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</si>
  <si>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</si>
  <si>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</si>
  <si>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</si>
  <si>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</si>
  <si>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</si>
  <si>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</si>
  <si>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</si>
  <si>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</si>
  <si>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</si>
  <si>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</si>
  <si>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</si>
  <si>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</si>
  <si>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</si>
  <si>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</si>
  <si>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</si>
  <si>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</si>
  <si>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</si>
  <si>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</si>
  <si>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</si>
  <si>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</si>
  <si>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</si>
  <si>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</si>
  <si>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</si>
  <si>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</si>
  <si>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</si>
  <si>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</si>
  <si>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</si>
  <si>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</si>
  <si>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</si>
  <si>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</si>
  <si>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</si>
  <si>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</si>
  <si>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</si>
  <si>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</si>
  <si>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</si>
  <si>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</si>
  <si>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</si>
  <si>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</si>
  <si>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</si>
  <si>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</si>
  <si>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</si>
  <si>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</si>
  <si>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</si>
  <si>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</si>
  <si>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</si>
  <si>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</si>
  <si>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</si>
  <si>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</si>
  <si>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</si>
  <si>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</si>
  <si>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</si>
  <si>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</si>
  <si>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</si>
  <si>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</si>
  <si>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</si>
  <si>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</si>
  <si>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</si>
  <si>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</si>
  <si>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</si>
  <si>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</si>
  <si>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</si>
  <si>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</si>
  <si>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</si>
  <si>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</si>
  <si>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</si>
  <si>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</si>
  <si>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</si>
  <si>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</si>
  <si>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</si>
  <si>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</si>
  <si>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</si>
  <si>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</si>
  <si>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</si>
  <si>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</si>
  <si>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</si>
  <si>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</si>
  <si>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</si>
  <si>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</si>
  <si>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</si>
  <si>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</si>
  <si>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</si>
  <si>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</si>
  <si>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</si>
  <si>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</si>
  <si>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</si>
  <si>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</si>
  <si>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</si>
  <si>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</si>
  <si>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</si>
  <si>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</si>
  <si>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</si>
  <si>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</si>
  <si>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</si>
  <si>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</si>
  <si>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</si>
  <si>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</si>
  <si>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</si>
  <si>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</si>
  <si>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</si>
  <si>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</si>
  <si>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</si>
  <si>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</si>
  <si>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</si>
  <si>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</si>
  <si>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</si>
  <si>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</si>
  <si>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</si>
  <si>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</si>
  <si>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</si>
  <si>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</si>
  <si>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</si>
  <si>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</si>
  <si>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</si>
  <si>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</si>
  <si>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</si>
  <si>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</si>
  <si>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</si>
  <si>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</si>
  <si>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</si>
  <si>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</si>
  <si>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</si>
  <si>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</si>
  <si>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</si>
  <si>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</si>
  <si>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</si>
  <si>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</si>
  <si>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</si>
  <si>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</si>
  <si>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</si>
  <si>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</si>
  <si>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</si>
  <si>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</si>
  <si>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</si>
  <si>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</si>
  <si>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</si>
  <si>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</si>
  <si>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</si>
  <si>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</si>
  <si>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</si>
  <si>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</si>
  <si>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</si>
  <si>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</si>
  <si>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</si>
  <si>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</si>
  <si>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</si>
  <si>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</si>
  <si>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</si>
  <si>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</si>
  <si>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</si>
  <si>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</si>
  <si>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</si>
  <si>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</si>
  <si>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</si>
  <si>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</si>
  <si>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</si>
  <si>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</si>
  <si>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</si>
  <si>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</si>
  <si>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</si>
  <si>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</si>
  <si>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</si>
  <si>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</si>
  <si>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</si>
  <si>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</si>
  <si>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</si>
  <si>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</si>
  <si>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</si>
  <si>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</si>
  <si>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</si>
  <si>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</si>
  <si>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</si>
  <si>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</si>
  <si>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</si>
  <si>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</si>
  <si>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</si>
  <si>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</si>
  <si>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</si>
  <si>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</si>
  <si>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</si>
  <si>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</si>
  <si>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</si>
  <si>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</si>
  <si>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</si>
  <si>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</si>
  <si>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</si>
  <si>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</si>
  <si>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</si>
  <si>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</si>
  <si>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</si>
  <si>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</si>
  <si>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</si>
  <si>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</si>
  <si>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</si>
  <si>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</si>
  <si>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</si>
  <si>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</si>
  <si>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</si>
  <si>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</si>
  <si>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</si>
  <si>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</si>
  <si>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</si>
  <si>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</si>
  <si>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</si>
  <si>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</si>
  <si>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</si>
  <si>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</si>
  <si>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</si>
  <si>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</si>
  <si>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</si>
  <si>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</si>
  <si>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</si>
  <si>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</si>
  <si>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</si>
  <si>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</si>
  <si>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</si>
  <si>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</si>
  <si>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</si>
  <si>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</si>
  <si>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</si>
  <si>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</si>
  <si>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</si>
  <si>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</si>
  <si>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</si>
  <si>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</si>
  <si>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</si>
  <si>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</si>
  <si>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</si>
  <si>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</si>
  <si>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</si>
  <si>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</si>
  <si>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</si>
  <si>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</si>
  <si>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</si>
  <si>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</si>
  <si>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</si>
  <si>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</si>
  <si>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</si>
  <si>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</si>
  <si>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</si>
  <si>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</si>
  <si>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</si>
  <si>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</si>
  <si>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</si>
  <si>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</si>
  <si>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</si>
  <si>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</si>
  <si>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</si>
  <si>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</si>
  <si>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</si>
  <si>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</si>
  <si>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</si>
  <si>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</si>
  <si>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</si>
  <si>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</si>
  <si>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</si>
  <si>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</si>
  <si>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</si>
  <si>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</si>
  <si>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</si>
  <si>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</si>
  <si>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</si>
  <si>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</si>
  <si>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</si>
  <si>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</si>
  <si>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</si>
  <si>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</si>
  <si>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</si>
  <si>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</si>
  <si>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</si>
  <si>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</si>
  <si>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</si>
  <si>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</si>
  <si>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</si>
  <si>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</si>
  <si>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</si>
  <si>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</si>
  <si>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</si>
  <si>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</si>
  <si>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</si>
  <si>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</si>
  <si>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</si>
  <si>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</si>
  <si>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</si>
  <si>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</si>
  <si>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</si>
  <si>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</si>
  <si>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</si>
  <si>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</si>
  <si>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</si>
  <si>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</si>
  <si>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</si>
  <si>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</si>
  <si>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</si>
  <si>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</si>
  <si>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</si>
  <si>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</si>
  <si>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</si>
  <si>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</si>
  <si>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</si>
  <si>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</si>
  <si>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</si>
  <si>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</si>
  <si>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</si>
  <si>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</si>
  <si>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</si>
  <si>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</si>
  <si>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</si>
  <si>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</si>
  <si>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</si>
  <si>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</si>
  <si>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</si>
  <si>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</si>
  <si>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</si>
  <si>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</si>
  <si>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</si>
  <si>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</si>
  <si>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</si>
  <si>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</si>
  <si>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</si>
  <si>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</si>
  <si>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</si>
  <si>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</si>
  <si>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</si>
  <si>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</si>
  <si>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</si>
  <si>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</si>
  <si>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</si>
  <si>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</si>
  <si>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</si>
  <si>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</si>
  <si>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</si>
  <si>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</si>
  <si>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</si>
  <si>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</si>
  <si>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</si>
  <si>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</si>
  <si>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</si>
  <si>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</si>
  <si>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</si>
  <si>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</si>
  <si>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</si>
  <si>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</si>
  <si>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</si>
  <si>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</si>
  <si>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</si>
  <si>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</si>
  <si>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</si>
  <si>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</si>
  <si>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</si>
  <si>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</si>
  <si>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</si>
  <si>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</si>
  <si>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</si>
  <si>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</si>
  <si>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</si>
  <si>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</si>
  <si>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</si>
  <si>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</si>
  <si>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</si>
  <si>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</si>
  <si>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</si>
  <si>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</si>
  <si>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</si>
  <si>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</si>
  <si>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</si>
  <si>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</si>
  <si>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</si>
  <si>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</si>
  <si>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</si>
  <si>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</si>
  <si>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</si>
  <si>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</si>
  <si>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</si>
  <si>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</si>
  <si>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</si>
  <si>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</si>
  <si>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</si>
  <si>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</si>
  <si>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</si>
  <si>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</si>
  <si>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</si>
  <si>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</si>
  <si>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</si>
  <si>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</si>
  <si>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</si>
  <si>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</si>
  <si>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</si>
  <si>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</si>
  <si>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</si>
  <si>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</si>
  <si>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</si>
  <si>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</si>
  <si>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</si>
  <si>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</si>
  <si>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</si>
  <si>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</si>
  <si>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</si>
  <si>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</si>
  <si>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</si>
  <si>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</si>
  <si>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</si>
  <si>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</si>
  <si>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</si>
  <si>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</si>
  <si>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</si>
  <si>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</si>
  <si>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</si>
  <si>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</si>
  <si>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</si>
  <si>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</si>
  <si>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</si>
  <si>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</si>
  <si>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</si>
  <si>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</si>
  <si>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</si>
  <si>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</si>
  <si>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</si>
  <si>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</si>
  <si>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</si>
  <si>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</si>
  <si>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</si>
  <si>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</si>
  <si>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</si>
  <si>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</si>
  <si>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</si>
  <si>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</si>
  <si>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</si>
  <si>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</si>
  <si>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</si>
  <si>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</si>
  <si>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</si>
  <si>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</si>
  <si>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</si>
  <si>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</si>
  <si>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</si>
  <si>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</si>
  <si>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</si>
  <si>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</si>
  <si>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</si>
  <si>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</si>
  <si>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</si>
  <si>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</si>
  <si>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</si>
  <si>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</si>
  <si>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</si>
  <si>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</si>
  <si>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</si>
  <si>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</si>
  <si>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</si>
  <si>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</si>
  <si>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</si>
  <si>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</si>
  <si>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</si>
  <si>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</si>
  <si>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</si>
  <si>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</si>
  <si>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</si>
  <si>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</si>
  <si>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</si>
  <si>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</si>
  <si>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</si>
  <si>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</si>
  <si>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</si>
  <si>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</si>
  <si>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</si>
  <si>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</si>
  <si>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</si>
  <si>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</si>
  <si>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</si>
  <si>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</si>
  <si>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</si>
  <si>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</si>
  <si>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</si>
  <si>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</si>
  <si>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</si>
  <si>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</si>
  <si>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</si>
  <si>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</si>
  <si>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</si>
  <si>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</si>
  <si>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</si>
  <si>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</si>
  <si>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</si>
  <si>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</si>
  <si>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</si>
  <si>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</si>
  <si>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</si>
  <si>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</si>
  <si>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</si>
  <si>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</si>
  <si>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</si>
  <si>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</si>
  <si>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</si>
  <si>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</si>
  <si>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</si>
  <si>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</si>
  <si>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</si>
  <si>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</si>
  <si>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</si>
  <si>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</si>
  <si>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</si>
  <si>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</si>
  <si>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</si>
  <si>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</si>
  <si>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</si>
  <si>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</si>
  <si>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</si>
  <si>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</si>
  <si>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</si>
  <si>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</si>
  <si>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</si>
  <si>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</si>
  <si>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</si>
  <si>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</si>
  <si>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</si>
  <si>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</si>
  <si>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</si>
  <si>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</si>
  <si>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</si>
  <si>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</si>
  <si>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</si>
  <si>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</si>
  <si>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</si>
  <si>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</si>
  <si>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</si>
  <si>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</si>
  <si>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</si>
  <si>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</si>
  <si>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</si>
  <si>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</si>
  <si>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</si>
  <si>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</si>
  <si>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</si>
  <si>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</si>
  <si>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</si>
  <si>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</si>
  <si>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</si>
  <si>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</si>
  <si>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</si>
  <si>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</si>
  <si>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</si>
  <si>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</si>
  <si>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</si>
  <si>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</si>
  <si>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</si>
  <si>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</si>
  <si>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</si>
  <si>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</si>
  <si>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</si>
  <si>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</si>
  <si>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</si>
  <si>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</si>
  <si>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</si>
  <si>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</si>
  <si>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</si>
  <si>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</si>
  <si>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</si>
  <si>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</si>
  <si>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</si>
  <si>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</si>
  <si>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</si>
  <si>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</si>
  <si>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</si>
  <si>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</si>
  <si>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</si>
  <si>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</si>
  <si>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</si>
  <si>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</si>
  <si>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</si>
  <si>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</si>
  <si>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</si>
  <si>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</si>
  <si>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</si>
  <si>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</si>
  <si>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</si>
  <si>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</si>
  <si>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</si>
  <si>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</si>
  <si>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</si>
  <si>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</si>
  <si>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</si>
  <si>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</si>
  <si>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</si>
  <si>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</si>
  <si>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</si>
  <si>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</si>
  <si>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</si>
  <si>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</si>
  <si>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</si>
  <si>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</si>
  <si>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</si>
  <si>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</si>
  <si>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</si>
  <si>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</si>
  <si>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</si>
  <si>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</si>
  <si>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</si>
  <si>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</si>
  <si>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</si>
  <si>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</si>
  <si>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</si>
  <si>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</si>
  <si>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</si>
  <si>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</si>
  <si>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</si>
  <si>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</si>
  <si>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</si>
  <si>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</si>
  <si>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</si>
  <si>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</si>
  <si>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</si>
  <si>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</si>
  <si>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</si>
  <si>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</si>
  <si>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</si>
  <si>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</si>
  <si>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</si>
  <si>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</si>
  <si>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</si>
  <si>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</si>
  <si>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</si>
  <si>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</si>
  <si>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</si>
  <si>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</si>
  <si>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</si>
  <si>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</si>
  <si>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</si>
  <si>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</si>
  <si>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</si>
  <si>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</si>
  <si>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</si>
  <si>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</si>
  <si>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</si>
  <si>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</si>
  <si>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</si>
  <si>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</si>
  <si>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</si>
  <si>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</si>
  <si>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</si>
  <si>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</si>
  <si>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</si>
  <si>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</si>
  <si>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</si>
  <si>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</si>
  <si>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</si>
  <si>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</si>
  <si>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</si>
  <si>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</si>
  <si>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</si>
  <si>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</si>
  <si>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</si>
  <si>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</si>
  <si>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</si>
  <si>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</si>
  <si>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</si>
  <si>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</si>
  <si>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</si>
  <si>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</si>
  <si>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</si>
  <si>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</si>
  <si>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</si>
  <si>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</si>
  <si>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</si>
  <si>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</si>
  <si>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</si>
  <si>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</si>
  <si>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</si>
  <si>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</si>
  <si>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</si>
  <si>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</si>
  <si>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</si>
  <si>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</si>
  <si>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</si>
  <si>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</si>
  <si>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</si>
  <si>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</si>
  <si>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</si>
  <si>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</si>
  <si>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</si>
  <si>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</si>
  <si>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</si>
  <si>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</si>
  <si>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</si>
  <si>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</si>
  <si>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</si>
  <si>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</si>
  <si>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</si>
  <si>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</si>
  <si>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</si>
  <si>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</si>
  <si>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</si>
  <si>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</si>
  <si>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</si>
  <si>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</si>
  <si>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</si>
  <si>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</si>
  <si>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</si>
  <si>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</si>
  <si>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</si>
  <si>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</si>
  <si>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</si>
  <si>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</si>
  <si>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</si>
  <si>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</si>
  <si>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</si>
  <si>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</si>
  <si>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</si>
  <si>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</si>
  <si>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</si>
  <si>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</si>
  <si>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</si>
  <si>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</si>
  <si>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</si>
  <si>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</si>
  <si>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</si>
  <si>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</si>
  <si>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</si>
  <si>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</si>
  <si>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</si>
  <si>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</si>
  <si>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</si>
  <si>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</si>
  <si>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</si>
  <si>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</si>
  <si>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</si>
  <si>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</si>
  <si>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</si>
  <si>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</si>
  <si>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</si>
  <si>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</si>
  <si>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</si>
  <si>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</si>
  <si>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</si>
  <si>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</si>
  <si>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</si>
  <si>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</si>
  <si>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</si>
  <si>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</si>
  <si>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</si>
  <si>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</si>
  <si>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</si>
  <si>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</si>
  <si>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</si>
  <si>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</si>
  <si>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</si>
  <si>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</si>
  <si>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</si>
  <si>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</si>
  <si>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</si>
  <si>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</si>
  <si>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</si>
  <si>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</si>
  <si>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</si>
  <si>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</si>
  <si>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</si>
  <si>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</si>
  <si>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</si>
  <si>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</si>
  <si>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</si>
  <si>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</si>
  <si>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</si>
  <si>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</si>
  <si>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</si>
  <si>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</si>
  <si>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</si>
  <si>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</si>
  <si>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</si>
  <si>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</si>
  <si>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</si>
  <si>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</si>
  <si>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</si>
  <si>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</si>
  <si>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</si>
  <si>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</si>
  <si>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</si>
  <si>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</si>
  <si>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</si>
  <si>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</si>
  <si>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</si>
  <si>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</si>
  <si>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</si>
  <si>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</si>
  <si>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</si>
  <si>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</si>
  <si>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</si>
  <si>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</si>
  <si>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</si>
  <si>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</si>
  <si>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</si>
  <si>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</si>
  <si>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</si>
  <si>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</si>
  <si>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</si>
  <si>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</si>
  <si>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</si>
  <si>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</si>
  <si>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</si>
  <si>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</si>
  <si>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</si>
  <si>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</si>
  <si>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</si>
  <si>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</si>
  <si>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</si>
  <si>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</si>
  <si>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</si>
  <si>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</si>
  <si>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</si>
  <si>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</si>
  <si>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</si>
  <si>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</si>
  <si>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</si>
  <si>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</si>
  <si>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</si>
  <si>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</si>
  <si>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</si>
  <si>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</si>
  <si>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</si>
  <si>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</si>
  <si>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</si>
  <si>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</si>
  <si>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</si>
  <si>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</si>
  <si>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</si>
  <si>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</si>
  <si>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</si>
  <si>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</si>
  <si>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</si>
  <si>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</si>
  <si>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</si>
  <si>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</si>
  <si>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</si>
  <si>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</si>
  <si>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</si>
  <si>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</si>
  <si>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</si>
  <si>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</si>
  <si>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</si>
  <si>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</si>
  <si>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</si>
  <si>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</si>
  <si>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</si>
  <si>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</si>
  <si>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</si>
  <si>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</si>
  <si>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</si>
  <si>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</si>
  <si>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</si>
  <si>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</si>
  <si>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</si>
  <si>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</si>
  <si>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</si>
  <si>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</si>
  <si>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</si>
  <si>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</si>
  <si>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</si>
  <si>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</si>
  <si>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</si>
  <si>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</si>
  <si>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</si>
  <si>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</si>
  <si>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</si>
  <si>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</si>
  <si>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</si>
  <si>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</si>
  <si>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</si>
  <si>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</si>
  <si>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</si>
  <si>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</si>
  <si>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</si>
  <si>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</si>
  <si>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</si>
  <si>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</si>
  <si>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</si>
  <si>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</si>
  <si>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</si>
  <si>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</si>
  <si>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</si>
  <si>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</si>
  <si>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</si>
  <si>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</si>
  <si>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</si>
  <si>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</si>
  <si>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</si>
  <si>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</si>
  <si>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</si>
  <si>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</si>
  <si>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</si>
  <si>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</si>
  <si>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</si>
  <si>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</si>
  <si>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</si>
  <si>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</si>
  <si>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</si>
  <si>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</si>
  <si>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</si>
  <si>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</si>
  <si>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</si>
  <si>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</si>
  <si>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</si>
  <si>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</si>
  <si>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</si>
  <si>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</si>
  <si>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</si>
  <si>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</si>
  <si>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</si>
  <si>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</si>
  <si>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</si>
  <si>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</si>
  <si>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</si>
  <si>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</si>
  <si>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</si>
  <si>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</si>
  <si>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</si>
  <si>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</si>
  <si>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</si>
  <si>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</si>
  <si>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</si>
  <si>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</si>
  <si>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</si>
  <si>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</si>
  <si>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</si>
  <si>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</si>
  <si>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</si>
  <si>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</si>
  <si>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</si>
  <si>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</si>
  <si>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</si>
  <si>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</si>
  <si>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</si>
  <si>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</si>
  <si>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</si>
  <si>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</si>
  <si>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</si>
  <si>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</si>
  <si>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</si>
  <si>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</si>
  <si>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</si>
  <si>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</si>
  <si>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</si>
  <si>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</si>
  <si>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</si>
  <si>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</si>
  <si>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</si>
  <si>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</si>
  <si>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</si>
  <si>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</si>
  <si>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</si>
  <si>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</si>
  <si>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</si>
  <si>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</si>
  <si>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</si>
  <si>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</si>
  <si>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</si>
  <si>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</si>
  <si>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</si>
  <si>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</si>
  <si>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</si>
  <si>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</si>
  <si>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</si>
  <si>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</si>
  <si>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</si>
  <si>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</si>
  <si>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</si>
  <si>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</si>
  <si>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</si>
  <si>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</si>
  <si>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</si>
  <si>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</si>
  <si>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</si>
  <si>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</si>
  <si>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</si>
  <si>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</si>
  <si>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</si>
  <si>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</si>
  <si>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</si>
  <si>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</si>
  <si>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</si>
  <si>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</si>
  <si>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</si>
  <si>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</si>
  <si>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</si>
  <si>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</si>
  <si>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</si>
  <si>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</si>
  <si>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</si>
  <si>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</si>
  <si>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</si>
  <si>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</si>
  <si>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</si>
  <si>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</si>
  <si>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</si>
  <si>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</si>
  <si>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</si>
  <si>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</si>
  <si>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</si>
  <si>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</si>
  <si>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</si>
  <si>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</si>
  <si>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</si>
  <si>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</si>
  <si>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</si>
  <si>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</si>
  <si>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</si>
  <si>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</si>
  <si>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</si>
  <si>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</si>
  <si>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</si>
  <si>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</si>
  <si>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</si>
  <si>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</si>
  <si>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</si>
  <si>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</si>
  <si>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</si>
  <si>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</si>
  <si>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</si>
  <si>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</si>
  <si>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</si>
  <si>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</si>
  <si>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</si>
  <si>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</si>
  <si>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</si>
  <si>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</si>
  <si>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</si>
  <si>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</si>
  <si>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</si>
  <si>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</si>
  <si>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</si>
  <si>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</si>
  <si>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</si>
  <si>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</si>
  <si>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</si>
  <si>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</si>
  <si>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</si>
  <si>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</si>
  <si>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</si>
  <si>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</si>
  <si>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</si>
  <si>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</si>
  <si>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</si>
  <si>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</si>
  <si>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</si>
  <si>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</si>
  <si>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</si>
  <si>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</si>
  <si>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</si>
  <si>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</si>
  <si>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</si>
  <si>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</si>
  <si>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</si>
  <si>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</si>
  <si>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</si>
  <si>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</si>
  <si>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</si>
  <si>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</si>
  <si>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</si>
  <si>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</si>
  <si>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</si>
  <si>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</si>
  <si>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</si>
  <si>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</si>
  <si>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</si>
  <si>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</si>
  <si>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</si>
  <si>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</si>
  <si>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</si>
  <si>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</si>
  <si>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</si>
  <si>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</si>
  <si>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</si>
  <si>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</si>
  <si>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</si>
  <si>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</si>
  <si>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</si>
  <si>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</si>
  <si>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</si>
  <si>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</si>
  <si>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</si>
  <si>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</si>
  <si>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</si>
  <si>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</si>
  <si>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</si>
  <si>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</si>
  <si>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</si>
  <si>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</si>
  <si>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</si>
  <si>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</si>
  <si>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</si>
  <si>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</si>
  <si>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</si>
  <si>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</si>
  <si>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</si>
  <si>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</si>
  <si>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</si>
  <si>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</si>
  <si>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</si>
  <si>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</si>
  <si>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</si>
  <si>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</si>
  <si>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</si>
  <si>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</si>
  <si>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</si>
  <si>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</si>
  <si>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</si>
  <si>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</si>
  <si>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</si>
  <si>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</si>
  <si>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</si>
  <si>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</si>
  <si>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</si>
  <si>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</si>
  <si>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</si>
  <si>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</si>
  <si>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</si>
  <si>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</si>
  <si>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</si>
  <si>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</si>
  <si>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</si>
  <si>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</si>
  <si>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</si>
  <si>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</si>
  <si>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</si>
  <si>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</si>
  <si>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</si>
  <si>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</si>
  <si>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</si>
  <si>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</si>
  <si>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</si>
  <si>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</si>
  <si>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</si>
  <si>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</si>
  <si>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</si>
  <si>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</si>
  <si>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</si>
  <si>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</si>
  <si>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</si>
  <si>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</si>
  <si>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</si>
  <si>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</si>
  <si>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</si>
  <si>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</si>
  <si>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</si>
  <si>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</si>
  <si>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</si>
  <si>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</si>
  <si>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</si>
  <si>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</si>
  <si>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</si>
  <si>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</si>
  <si>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</si>
  <si>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</si>
  <si>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</si>
  <si>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</si>
  <si>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</si>
  <si>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</si>
  <si>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</si>
  <si>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</si>
  <si>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</si>
  <si>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</si>
  <si>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</si>
  <si>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</si>
  <si>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</si>
  <si>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</si>
  <si>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</si>
  <si>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</si>
  <si>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</si>
  <si>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</si>
  <si>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</si>
  <si>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</si>
  <si>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</si>
  <si>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</si>
  <si>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</si>
  <si>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</si>
  <si>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</si>
  <si>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</si>
  <si>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</si>
  <si>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</si>
  <si>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</si>
  <si>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</si>
  <si>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</si>
  <si>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</si>
  <si>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</si>
  <si>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</si>
  <si>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</si>
  <si>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</si>
  <si>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</si>
  <si>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</si>
  <si>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</si>
  <si>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</si>
  <si>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</si>
  <si>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</si>
  <si>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</si>
  <si>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</si>
  <si>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</si>
  <si>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</si>
  <si>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</si>
  <si>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</si>
  <si>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</si>
  <si>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</si>
  <si>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</si>
  <si>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</si>
  <si>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</si>
  <si>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</si>
  <si>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</si>
  <si>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</si>
  <si>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</si>
  <si>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</si>
  <si>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</si>
  <si>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</si>
  <si>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</si>
  <si>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</si>
  <si>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</si>
  <si>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</si>
  <si>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</si>
  <si>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</si>
  <si>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</si>
  <si>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</si>
  <si>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</si>
  <si>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</si>
  <si>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</si>
  <si>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</si>
  <si>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</si>
  <si>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</si>
  <si>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</si>
  <si>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</si>
  <si>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</si>
  <si>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</si>
  <si>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</si>
  <si>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</si>
  <si>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</si>
  <si>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</si>
  <si>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</si>
  <si>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</si>
  <si>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</si>
  <si>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</si>
  <si>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</si>
  <si>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</si>
  <si>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</si>
  <si>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</si>
  <si>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</si>
  <si>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</si>
  <si>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</si>
  <si>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</si>
  <si>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</si>
  <si>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</si>
  <si>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</si>
  <si>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</si>
  <si>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</si>
  <si>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</si>
  <si>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</si>
  <si>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</si>
  <si>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</si>
  <si>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</si>
  <si>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</si>
  <si>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</si>
  <si>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</si>
  <si>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</si>
  <si>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</si>
  <si>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</si>
  <si>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</si>
  <si>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</si>
  <si>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</si>
  <si>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</si>
  <si>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</si>
  <si>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</si>
  <si>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</si>
  <si>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</si>
  <si>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</si>
  <si>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</si>
  <si>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</si>
  <si>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</si>
  <si>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</si>
  <si>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</si>
  <si>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</si>
  <si>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</si>
  <si>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</si>
  <si>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</si>
  <si>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</si>
  <si>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</si>
  <si>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</si>
  <si>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</si>
  <si>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</si>
  <si>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</si>
  <si>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</si>
  <si>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</si>
  <si>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</si>
  <si>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</si>
  <si>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</si>
  <si>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</si>
  <si>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</si>
  <si>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</si>
  <si>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</si>
  <si>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</si>
  <si>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</si>
  <si>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</si>
  <si>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</si>
  <si>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</si>
  <si>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</si>
  <si>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</si>
  <si>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</si>
  <si>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</si>
  <si>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</si>
  <si>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</si>
  <si>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</si>
  <si>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</si>
  <si>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</si>
  <si>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</si>
  <si>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</si>
  <si>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</si>
  <si>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</si>
  <si>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</si>
  <si>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</si>
  <si>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</si>
  <si>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</si>
  <si>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</si>
  <si>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</si>
  <si>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</si>
  <si>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</si>
  <si>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</si>
  <si>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</si>
  <si>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</si>
  <si>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</si>
  <si>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</si>
  <si>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</si>
  <si>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</si>
  <si>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</si>
  <si>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</si>
  <si>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</si>
  <si>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</si>
  <si>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</si>
  <si>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</si>
  <si>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</si>
  <si>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</si>
  <si>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</si>
  <si>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</si>
  <si>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</si>
  <si>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</si>
  <si>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</si>
  <si>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</si>
  <si>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</si>
  <si>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</si>
  <si>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</si>
  <si>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</si>
  <si>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</si>
  <si>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</si>
  <si>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</si>
  <si>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</si>
  <si>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</si>
  <si>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</si>
  <si>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</si>
  <si>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</si>
  <si>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</si>
  <si>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</si>
  <si>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</si>
  <si>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</si>
  <si>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</si>
  <si>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</si>
  <si>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</si>
  <si>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</si>
  <si>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</si>
  <si>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</si>
  <si>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</si>
  <si>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</si>
  <si>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</si>
  <si>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</si>
  <si>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</si>
  <si>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</si>
  <si>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</si>
  <si>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</si>
  <si>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</si>
  <si>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</si>
  <si>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</si>
  <si>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</si>
  <si>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</si>
  <si>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</si>
  <si>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</si>
  <si>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</si>
  <si>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</si>
  <si>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</si>
  <si>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</si>
  <si>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</si>
  <si>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</si>
  <si>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</si>
  <si>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</si>
  <si>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</si>
  <si>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</si>
  <si>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</si>
  <si>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</si>
  <si>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</si>
  <si>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</si>
  <si>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</si>
  <si>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</si>
  <si>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</si>
  <si>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</si>
  <si>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</si>
  <si>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</si>
  <si>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</si>
  <si>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</si>
  <si>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</si>
  <si>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</si>
  <si>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</si>
  <si>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</si>
  <si>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</si>
  <si>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</si>
  <si>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</si>
  <si>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</si>
  <si>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</si>
  <si>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</si>
  <si>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</si>
  <si>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</si>
  <si>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</si>
  <si>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</si>
  <si>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</si>
  <si>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</si>
  <si>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</si>
  <si>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</si>
  <si>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</si>
  <si>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</si>
  <si>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</si>
  <si>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</si>
  <si>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</si>
  <si>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</si>
  <si>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</si>
  <si>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</si>
  <si>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</si>
  <si>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</si>
  <si>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</si>
  <si>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</si>
  <si>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</si>
  <si>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</si>
  <si>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</si>
  <si>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</si>
  <si>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</si>
  <si>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</si>
  <si>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</si>
  <si>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</si>
  <si>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</si>
  <si>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</si>
  <si>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</si>
  <si>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</si>
  <si>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</si>
  <si>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</si>
  <si>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</si>
  <si>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</si>
  <si>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</si>
  <si>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</si>
  <si>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</si>
  <si>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</si>
  <si>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</si>
  <si>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</si>
  <si>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</si>
  <si>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</si>
  <si>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</si>
  <si>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</si>
  <si>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</si>
  <si>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</si>
  <si>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</si>
  <si>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</si>
  <si>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</si>
  <si>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</si>
  <si>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</si>
  <si>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</si>
  <si>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</si>
  <si>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</si>
  <si>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</si>
  <si>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</si>
  <si>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</si>
  <si>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</si>
  <si>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</si>
  <si>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</si>
  <si>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</si>
  <si>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</si>
  <si>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</si>
  <si>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</si>
  <si>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</si>
  <si>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</si>
  <si>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</si>
  <si>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</si>
  <si>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</si>
  <si>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</si>
  <si>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</si>
  <si>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</si>
  <si>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</si>
  <si>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</si>
  <si>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</si>
  <si>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</si>
  <si>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</si>
  <si>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</si>
  <si>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</si>
  <si>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</si>
  <si>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</si>
  <si>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</si>
  <si>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</si>
  <si>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</si>
  <si>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</si>
  <si>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</si>
  <si>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</si>
  <si>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</si>
  <si>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</si>
  <si>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</si>
  <si>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</si>
  <si>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</si>
  <si>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</si>
  <si>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</si>
  <si>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</si>
  <si>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</si>
  <si>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</si>
  <si>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</si>
  <si>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</si>
  <si>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</si>
  <si>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</si>
  <si>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</si>
  <si>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</si>
  <si>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</si>
  <si>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</si>
  <si>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</si>
  <si>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</si>
  <si>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</si>
  <si>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</si>
  <si>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</si>
  <si>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</si>
  <si>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</si>
  <si>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</si>
  <si>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</si>
  <si>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</si>
  <si>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</si>
  <si>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</si>
  <si>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</si>
  <si>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</si>
  <si>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</si>
  <si>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</si>
  <si>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</si>
  <si>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</si>
  <si>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</si>
  <si>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</si>
  <si>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</si>
  <si>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</si>
  <si>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</si>
  <si>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</si>
  <si>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</si>
  <si>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</si>
  <si>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</si>
  <si>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</si>
  <si>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</si>
  <si>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</si>
  <si>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</si>
  <si>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</si>
  <si>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</si>
  <si>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</si>
  <si>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</si>
  <si>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</si>
  <si>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</si>
  <si>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</si>
  <si>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</si>
  <si>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</si>
  <si>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</si>
  <si>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</si>
  <si>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</si>
  <si>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</si>
  <si>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</si>
  <si>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</si>
  <si>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</si>
  <si>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</si>
  <si>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</si>
  <si>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</si>
  <si>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</si>
  <si>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</si>
  <si>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</si>
  <si>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</si>
  <si>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</si>
  <si>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</si>
  <si>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</si>
  <si>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</si>
  <si>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</si>
  <si>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</si>
  <si>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</si>
  <si>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</si>
  <si>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</si>
  <si>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</si>
  <si>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</si>
  <si>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</si>
  <si>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</si>
  <si>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</si>
  <si>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</si>
  <si>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</si>
  <si>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</si>
  <si>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</si>
  <si>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</si>
  <si>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</si>
  <si>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</si>
  <si>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</si>
  <si>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</si>
  <si>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</si>
  <si>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</si>
  <si>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</si>
  <si>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</si>
  <si>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</si>
  <si>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</si>
  <si>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</si>
  <si>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</si>
  <si>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</si>
  <si>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</si>
  <si>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</si>
  <si>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</si>
  <si>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</si>
  <si>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</si>
  <si>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</si>
  <si>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</si>
  <si>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</si>
  <si>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</si>
  <si>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</si>
  <si>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</si>
  <si>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</si>
  <si>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</si>
  <si>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</si>
  <si>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</si>
  <si>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</si>
  <si>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</si>
  <si>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</si>
  <si>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</si>
  <si>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</si>
  <si>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</si>
  <si>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</si>
  <si>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</si>
  <si>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</si>
  <si>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</si>
  <si>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</si>
  <si>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</si>
  <si>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</si>
  <si>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</si>
  <si>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</si>
  <si>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</si>
  <si>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</si>
  <si>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</si>
  <si>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</si>
  <si>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</si>
  <si>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</si>
  <si>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</si>
  <si>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</si>
  <si>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</si>
  <si>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</si>
  <si>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</si>
  <si>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</si>
  <si>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</si>
  <si>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</si>
  <si>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</si>
  <si>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</si>
  <si>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</si>
  <si>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</si>
  <si>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</si>
  <si>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</si>
  <si>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</si>
  <si>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</si>
  <si>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</si>
  <si>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</si>
  <si>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</si>
  <si>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</si>
  <si>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</si>
  <si>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</si>
  <si>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</si>
  <si>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</si>
  <si>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</si>
  <si>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</si>
  <si>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</si>
  <si>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</si>
  <si>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</si>
  <si>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</si>
  <si>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</si>
  <si>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</si>
  <si>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</si>
  <si>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</si>
  <si>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</si>
  <si>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</si>
  <si>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</si>
  <si>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</si>
  <si>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</si>
  <si>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</si>
  <si>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</si>
  <si>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</si>
  <si>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</si>
  <si>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</si>
  <si>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</si>
  <si>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</si>
  <si>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</si>
  <si>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</si>
  <si>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</si>
  <si>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</si>
  <si>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</si>
  <si>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</si>
  <si>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</si>
  <si>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</si>
  <si>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</si>
  <si>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</si>
  <si>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</si>
  <si>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</si>
  <si>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</si>
  <si>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</si>
  <si>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</si>
  <si>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</si>
  <si>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</si>
  <si>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</si>
  <si>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</si>
  <si>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</si>
  <si>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</si>
  <si>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</si>
  <si>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</si>
  <si>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</si>
  <si>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</si>
  <si>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</si>
  <si>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</si>
  <si>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</si>
  <si>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</si>
  <si>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</si>
  <si>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</si>
  <si>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</si>
  <si>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</si>
  <si>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</si>
  <si>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</si>
  <si>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</si>
  <si>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</si>
  <si>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</si>
  <si>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</si>
  <si>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</si>
  <si>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</si>
  <si>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</si>
  <si>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</si>
  <si>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</si>
  <si>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</si>
  <si>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</si>
  <si>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</si>
  <si>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</si>
  <si>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</si>
  <si>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</si>
  <si>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</si>
  <si>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</si>
  <si>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</si>
  <si>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</si>
  <si>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</si>
  <si>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</si>
  <si>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</si>
  <si>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</si>
  <si>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</si>
  <si>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</si>
  <si>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</si>
  <si>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</si>
  <si>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</si>
  <si>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</si>
  <si>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</si>
  <si>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</si>
  <si>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</si>
  <si>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</si>
  <si>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</si>
  <si>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</si>
  <si>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</si>
  <si>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</si>
  <si>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</si>
  <si>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</si>
  <si>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</si>
  <si>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</si>
  <si>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</si>
  <si>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</si>
  <si>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</si>
  <si>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</si>
  <si>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</si>
  <si>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</si>
  <si>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</si>
  <si>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</si>
  <si>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</si>
  <si>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</si>
  <si>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</si>
  <si>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</si>
  <si>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</si>
  <si>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</si>
  <si>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</si>
  <si>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</si>
  <si>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</si>
  <si>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</si>
  <si>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</si>
  <si>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</si>
  <si>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</si>
  <si>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</si>
  <si>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</si>
  <si>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</si>
  <si>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</si>
  <si>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</si>
  <si>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</si>
  <si>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</si>
  <si>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</si>
  <si>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</si>
  <si>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</si>
  <si>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</si>
  <si>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</si>
  <si>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</si>
  <si>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</si>
  <si>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</si>
  <si>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</si>
  <si>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</si>
  <si>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</si>
  <si>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</si>
  <si>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</si>
  <si>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</si>
  <si>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</si>
  <si>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</si>
  <si>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</si>
  <si>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</si>
  <si>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</si>
  <si>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</si>
  <si>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</si>
  <si>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</si>
  <si>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</si>
  <si>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</si>
  <si>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</si>
  <si>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</si>
  <si>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</si>
  <si>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</si>
  <si>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</si>
  <si>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</si>
  <si>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</si>
  <si>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</si>
  <si>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</si>
  <si>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</si>
  <si>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</si>
  <si>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</si>
  <si>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</si>
  <si>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</si>
  <si>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</si>
  <si>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</si>
  <si>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</si>
  <si>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</si>
  <si>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</si>
  <si>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</si>
  <si>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</si>
  <si>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</si>
  <si>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</si>
  <si>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</si>
  <si>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</si>
  <si>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</si>
  <si>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</si>
  <si>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</si>
  <si>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</si>
  <si>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</si>
  <si>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</si>
  <si>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</si>
  <si>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</si>
  <si>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</si>
  <si>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</si>
  <si>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</si>
  <si>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</si>
  <si>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</si>
  <si>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</si>
  <si>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</si>
  <si>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</si>
  <si>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</si>
  <si>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</si>
  <si>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</si>
  <si>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</si>
  <si>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</si>
  <si>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</si>
  <si>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</si>
  <si>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</si>
  <si>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</si>
  <si>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</si>
  <si>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</si>
  <si>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</si>
  <si>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</si>
  <si>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</si>
  <si>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</si>
  <si>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</si>
  <si>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</si>
  <si>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</si>
  <si>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</si>
  <si>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</si>
  <si>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</si>
  <si>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</si>
  <si>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</si>
  <si>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</si>
  <si>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</si>
  <si>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</si>
  <si>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</si>
  <si>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</si>
  <si>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</si>
  <si>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</si>
  <si>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</si>
  <si>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</si>
  <si>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</si>
  <si>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</si>
  <si>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</si>
  <si>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</si>
  <si>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</si>
  <si>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</si>
  <si>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</si>
  <si>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</si>
  <si>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</si>
  <si>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</si>
  <si>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</si>
  <si>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</si>
  <si>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</si>
  <si>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</si>
  <si>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</si>
  <si>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</si>
  <si>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</si>
  <si>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</si>
  <si>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</si>
  <si>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</si>
  <si>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</si>
  <si>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</si>
  <si>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</si>
  <si>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</si>
  <si>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</si>
  <si>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</si>
  <si>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</si>
  <si>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</si>
  <si>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</si>
  <si>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</si>
  <si>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</si>
  <si>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</si>
  <si>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</si>
  <si>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</si>
  <si>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</si>
  <si>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</si>
  <si>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</si>
  <si>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</si>
  <si>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</si>
  <si>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</si>
  <si>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</si>
  <si>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</si>
  <si>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</si>
  <si>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</si>
  <si>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</si>
  <si>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</si>
  <si>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</si>
  <si>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</si>
  <si>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</si>
  <si>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</si>
  <si>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</si>
  <si>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</si>
  <si>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</si>
  <si>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</si>
  <si>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</si>
  <si>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</si>
  <si>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</si>
  <si>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</si>
  <si>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</si>
  <si>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</si>
  <si>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</si>
  <si>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</si>
  <si>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</si>
  <si>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</si>
  <si>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</si>
  <si>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</si>
  <si>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</si>
  <si>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</si>
  <si>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</si>
  <si>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</si>
  <si>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</si>
  <si>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</si>
  <si>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</si>
  <si>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</si>
  <si>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</si>
  <si>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</si>
  <si>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</si>
  <si>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</si>
  <si>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</si>
  <si>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</si>
  <si>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</si>
  <si>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</si>
  <si>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</si>
  <si>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</si>
  <si>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</si>
  <si>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</si>
  <si>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</si>
  <si>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</si>
  <si>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</si>
  <si>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</si>
  <si>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</si>
  <si>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</si>
  <si>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</si>
  <si>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</si>
  <si>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</si>
  <si>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</si>
  <si>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</si>
  <si>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</si>
  <si>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</si>
  <si>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</si>
  <si>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</si>
  <si>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</si>
  <si>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</si>
  <si>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</si>
  <si>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</si>
  <si>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</si>
  <si>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</si>
  <si>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</si>
  <si>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</si>
  <si>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</si>
  <si>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</si>
  <si>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</si>
  <si>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</si>
  <si>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</si>
  <si>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</si>
  <si>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</si>
  <si>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</si>
  <si>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</si>
  <si>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</si>
  <si>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</si>
  <si>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</si>
  <si>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</si>
  <si>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</si>
  <si>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</si>
  <si>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</si>
  <si>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</si>
  <si>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</si>
  <si>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</si>
  <si>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</si>
  <si>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</si>
  <si>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</si>
  <si>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</si>
  <si>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</si>
  <si>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</si>
  <si>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</si>
  <si>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</si>
  <si>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</si>
  <si>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</si>
  <si>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</si>
  <si>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</si>
  <si>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</si>
  <si>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</si>
  <si>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</si>
  <si>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</si>
  <si>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</si>
  <si>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</si>
  <si>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</si>
  <si>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</si>
  <si>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</si>
  <si>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</si>
  <si>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</si>
  <si>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</si>
  <si>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</si>
  <si>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</si>
  <si>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</si>
  <si>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</si>
  <si>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</si>
  <si>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</si>
  <si>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</si>
  <si>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</si>
  <si>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</si>
  <si>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</si>
  <si>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</si>
  <si>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</si>
  <si>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</si>
  <si>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</si>
  <si>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</si>
  <si>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</si>
  <si>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</si>
  <si>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</si>
  <si>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</si>
  <si>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</si>
  <si>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</si>
  <si>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</si>
  <si>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</si>
  <si>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</si>
  <si>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</si>
  <si>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</si>
  <si>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</si>
  <si>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</si>
  <si>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</si>
  <si>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</si>
  <si>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</si>
  <si>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</si>
  <si>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</si>
  <si>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</si>
  <si>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</si>
  <si>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</si>
  <si>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</si>
  <si>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</si>
  <si>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</si>
  <si>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</si>
  <si>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</si>
  <si>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</si>
  <si>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</si>
  <si>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</si>
  <si>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</si>
  <si>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</si>
  <si>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</si>
  <si>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</si>
  <si>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</si>
  <si>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</si>
  <si>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</si>
  <si>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</si>
  <si>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</si>
  <si>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</si>
  <si>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</si>
  <si>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</si>
  <si>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</si>
  <si>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</si>
  <si>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</si>
  <si>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</si>
  <si>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</si>
  <si>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</si>
  <si>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</si>
  <si>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</si>
  <si>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</si>
  <si>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</si>
  <si>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</si>
  <si>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</si>
  <si>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</si>
  <si>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</si>
  <si>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</si>
  <si>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</si>
  <si>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</si>
  <si>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</si>
  <si>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</si>
  <si>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</si>
  <si>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</si>
  <si>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</si>
  <si>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</si>
  <si>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</si>
  <si>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</si>
  <si>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</si>
  <si>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</si>
  <si>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</si>
  <si>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</si>
  <si>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</si>
  <si>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</si>
  <si>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</si>
  <si>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</si>
  <si>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</si>
  <si>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</si>
  <si>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</si>
  <si>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</si>
  <si>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</si>
  <si>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</si>
  <si>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</si>
  <si>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</si>
  <si>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</si>
  <si>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</si>
  <si>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</si>
  <si>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</si>
  <si>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</si>
  <si>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</si>
  <si>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</si>
  <si>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</si>
  <si>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</si>
  <si>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</si>
  <si>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</si>
  <si>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</si>
  <si>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</si>
  <si>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</si>
  <si>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</si>
  <si>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</si>
  <si>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</si>
  <si>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</si>
  <si>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</si>
  <si>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</si>
  <si>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</si>
  <si>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</si>
  <si>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</si>
  <si>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</si>
  <si>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</si>
  <si>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</si>
  <si>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</si>
  <si>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</si>
  <si>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</si>
  <si>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</si>
  <si>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</si>
  <si>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</si>
  <si>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</si>
  <si>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</si>
  <si>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</si>
  <si>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</si>
  <si>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</si>
  <si>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</si>
  <si>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</si>
  <si>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</si>
  <si>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</si>
  <si>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</si>
  <si>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</si>
  <si>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</si>
  <si>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</si>
  <si>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</si>
  <si>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</si>
  <si>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</si>
  <si>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</si>
  <si>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</si>
  <si>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</si>
  <si>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</si>
  <si>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</si>
  <si>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</si>
  <si>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</si>
  <si>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</si>
  <si>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</si>
  <si>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</si>
  <si>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</si>
  <si>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</si>
  <si>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</si>
  <si>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</si>
  <si>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</si>
  <si>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</si>
  <si>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</si>
  <si>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</si>
  <si>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</si>
  <si>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</si>
  <si>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</si>
  <si>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</si>
  <si>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</si>
  <si>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</si>
  <si>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</si>
  <si>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</si>
  <si>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</si>
  <si>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</si>
  <si>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</si>
  <si>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</si>
  <si>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</si>
  <si>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</si>
  <si>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</si>
  <si>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</si>
  <si>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</si>
  <si>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</si>
  <si>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</si>
  <si>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</si>
  <si>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</si>
  <si>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</si>
  <si>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</si>
  <si>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</si>
  <si>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</si>
  <si>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</si>
  <si>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</si>
  <si>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</si>
  <si>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</si>
  <si>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</si>
  <si>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</si>
  <si>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</si>
  <si>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</si>
  <si>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</si>
  <si>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</si>
  <si>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</si>
  <si>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</si>
  <si>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</si>
  <si>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</si>
  <si>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</si>
  <si>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</si>
  <si>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</si>
  <si>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</si>
  <si>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</si>
  <si>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</si>
  <si>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</si>
  <si>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</si>
  <si>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</si>
  <si>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</si>
  <si>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</si>
  <si>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</si>
  <si>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</si>
  <si>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</si>
  <si>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</si>
  <si>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</si>
  <si>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</si>
  <si>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</si>
  <si>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</si>
  <si>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</si>
  <si>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</si>
  <si>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</si>
  <si>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</si>
  <si>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</si>
  <si>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</si>
  <si>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</si>
  <si>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</si>
  <si>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</si>
  <si>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</si>
  <si>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</si>
  <si>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</si>
  <si>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</si>
  <si>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</si>
  <si>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</si>
  <si>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</si>
  <si>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</si>
  <si>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</si>
  <si>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</si>
  <si>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</si>
  <si>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</si>
  <si>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</si>
  <si>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</si>
  <si>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</si>
  <si>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</si>
  <si>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</si>
  <si>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</si>
  <si>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</si>
  <si>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</si>
  <si>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</si>
  <si>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</si>
  <si>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</si>
  <si>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</si>
  <si>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</si>
  <si>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</si>
  <si>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</si>
  <si>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</si>
  <si>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</si>
  <si>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</si>
  <si>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</si>
  <si>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</si>
  <si>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</si>
  <si>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</si>
  <si>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</si>
  <si>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</si>
  <si>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</si>
  <si>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</si>
  <si>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</si>
  <si>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</si>
  <si>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</si>
  <si>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</si>
  <si>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</si>
  <si>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</si>
  <si>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</si>
  <si>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</si>
  <si>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</si>
  <si>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</si>
  <si>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</si>
  <si>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</si>
  <si>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</si>
  <si>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</si>
  <si>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</si>
  <si>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</si>
  <si>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</si>
  <si>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</si>
  <si>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</si>
  <si>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</si>
  <si>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</si>
  <si>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</si>
  <si>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</si>
  <si>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</si>
  <si>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</si>
  <si>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</si>
  <si>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</si>
  <si>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</si>
  <si>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</si>
  <si>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</si>
  <si>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</si>
  <si>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</si>
  <si>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</si>
  <si>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</si>
  <si>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</si>
  <si>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</si>
  <si>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</si>
  <si>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</si>
  <si>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</si>
  <si>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</si>
  <si>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</si>
  <si>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</si>
  <si>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</si>
  <si>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</si>
  <si>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</si>
  <si>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</si>
  <si>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</si>
  <si>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</si>
  <si>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</si>
  <si>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</si>
  <si>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</si>
  <si>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</si>
  <si>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</si>
  <si>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</si>
  <si>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</si>
  <si>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</si>
  <si>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</si>
  <si>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</si>
  <si>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</si>
  <si>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</si>
  <si>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</si>
  <si>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</si>
  <si>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</si>
  <si>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</si>
  <si>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</si>
  <si>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</si>
  <si>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</si>
  <si>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</si>
  <si>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</si>
  <si>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</si>
  <si>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</si>
  <si>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</si>
  <si>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</si>
  <si>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</si>
  <si>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</si>
  <si>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</si>
  <si>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</si>
  <si>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</si>
  <si>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</si>
  <si>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</si>
  <si>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</si>
  <si>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</si>
  <si>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</si>
  <si>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</si>
  <si>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</si>
  <si>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</si>
  <si>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</si>
  <si>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</si>
  <si>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</si>
  <si>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</si>
  <si>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</si>
  <si>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</si>
  <si>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</si>
  <si>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</si>
  <si>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</si>
  <si>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</si>
  <si>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</si>
  <si>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</si>
  <si>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</si>
  <si>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</si>
  <si>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</si>
  <si>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</si>
  <si>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</si>
  <si>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</si>
  <si>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</si>
  <si>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</si>
  <si>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</si>
  <si>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</si>
  <si>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</si>
  <si>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</si>
  <si>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</si>
  <si>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</si>
  <si>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</si>
  <si>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</si>
  <si>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</si>
  <si>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</si>
  <si>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</si>
  <si>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</si>
  <si>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</si>
  <si>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</si>
  <si>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</si>
  <si>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</si>
  <si>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</si>
  <si>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</si>
  <si>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</si>
  <si>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</si>
  <si>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</si>
  <si>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</si>
  <si>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</si>
  <si>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</si>
  <si>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</si>
  <si>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</si>
  <si>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</si>
  <si>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</si>
  <si>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</si>
  <si>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</si>
  <si>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</si>
  <si>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</si>
  <si>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</si>
  <si>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</si>
  <si>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</si>
  <si>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</si>
  <si>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</si>
  <si>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</si>
  <si>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</si>
  <si>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</si>
  <si>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</si>
  <si>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</si>
  <si>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</si>
  <si>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</si>
  <si>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</si>
  <si>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</si>
  <si>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</si>
  <si>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</si>
  <si>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</si>
  <si>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</si>
  <si>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</si>
  <si>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</si>
  <si>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</si>
  <si>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</si>
  <si>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</si>
  <si>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</si>
  <si>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</si>
  <si>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</si>
  <si>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</si>
  <si>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</si>
  <si>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</si>
  <si>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</si>
  <si>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</si>
  <si>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</si>
  <si>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</si>
  <si>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</si>
  <si>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</si>
  <si>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</si>
  <si>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</si>
  <si>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</si>
  <si>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</si>
  <si>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</si>
  <si>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</si>
  <si>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</si>
  <si>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</si>
  <si>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</si>
  <si>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</si>
  <si>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</si>
  <si>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</si>
  <si>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</si>
  <si>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</si>
  <si>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</si>
  <si>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</si>
  <si>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</si>
  <si>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</si>
  <si>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</si>
  <si>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</si>
  <si>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</si>
  <si>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</si>
  <si>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</si>
  <si>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</si>
  <si>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</si>
  <si>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</si>
  <si>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</si>
  <si>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</si>
  <si>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</si>
  <si>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</si>
  <si>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</si>
  <si>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</si>
  <si>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</si>
  <si>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</si>
  <si>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</si>
  <si>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</si>
  <si>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</si>
  <si>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</si>
  <si>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</si>
  <si>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</si>
  <si>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</si>
  <si>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</si>
  <si>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</si>
  <si>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</si>
  <si>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</si>
  <si>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</si>
  <si>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</si>
  <si>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</si>
  <si>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</si>
  <si>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</si>
  <si>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</si>
  <si>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</si>
  <si>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</si>
  <si>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</si>
  <si>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</si>
  <si>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</si>
  <si>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</si>
  <si>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</si>
  <si>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</si>
  <si>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</si>
  <si>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</si>
  <si>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</si>
  <si>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</si>
  <si>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</si>
  <si>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</si>
  <si>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</si>
  <si>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</si>
  <si>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</si>
  <si>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</si>
  <si>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</si>
  <si>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</si>
  <si>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</si>
  <si>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</si>
  <si>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</si>
  <si>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</si>
  <si>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</si>
  <si>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</si>
  <si>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</si>
  <si>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</si>
  <si>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</si>
  <si>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</si>
  <si>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</si>
  <si>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</si>
  <si>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</si>
  <si>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</si>
  <si>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</si>
  <si>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</si>
  <si>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</si>
  <si>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</si>
  <si>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</si>
  <si>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</si>
  <si>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</si>
  <si>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</si>
  <si>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</si>
  <si>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</si>
  <si>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</si>
  <si>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</si>
  <si>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</si>
  <si>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</si>
  <si>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</si>
  <si>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</si>
  <si>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</si>
  <si>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</si>
  <si>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</si>
  <si>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</si>
  <si>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</si>
  <si>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</si>
  <si>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</si>
  <si>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</si>
  <si>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</si>
  <si>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</si>
  <si>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</si>
  <si>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</si>
  <si>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</si>
  <si>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</si>
  <si>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</si>
  <si>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</si>
  <si>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</si>
  <si>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</si>
  <si>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</si>
  <si>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</si>
  <si>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</si>
  <si>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</si>
  <si>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</si>
  <si>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</si>
  <si>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</si>
  <si>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</si>
  <si>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</si>
  <si>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</si>
  <si>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</si>
  <si>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</si>
  <si>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</si>
  <si>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</si>
  <si>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</si>
  <si>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</si>
  <si>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</si>
  <si>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</si>
  <si>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</si>
  <si>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</si>
  <si>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</si>
  <si>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</si>
  <si>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</si>
  <si>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</si>
  <si>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</si>
  <si>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</si>
  <si>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</si>
  <si>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</si>
  <si>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</si>
  <si>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</si>
  <si>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</si>
  <si>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</si>
  <si>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</si>
  <si>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</si>
  <si>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</si>
  <si>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</si>
  <si>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</si>
  <si>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</si>
  <si>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</si>
  <si>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</si>
  <si>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</si>
  <si>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</si>
  <si>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</si>
  <si>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</si>
  <si>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</si>
  <si>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</si>
  <si>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</si>
  <si>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</si>
  <si>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</si>
  <si>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</si>
  <si>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</si>
  <si>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</si>
  <si>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</si>
  <si>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</si>
  <si>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</si>
  <si>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</si>
  <si>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</si>
  <si>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</si>
  <si>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</si>
  <si>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</si>
  <si>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</si>
  <si>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</si>
  <si>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</si>
  <si>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</si>
  <si>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</si>
  <si>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</si>
  <si>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</si>
  <si>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</si>
  <si>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</si>
  <si>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</si>
  <si>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</si>
  <si>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</si>
  <si>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</si>
  <si>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</si>
  <si>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</si>
  <si>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</si>
  <si>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</si>
  <si>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</si>
  <si>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</si>
  <si>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</si>
  <si>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</si>
  <si>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</si>
  <si>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</si>
  <si>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</si>
  <si>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</si>
  <si>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</si>
  <si>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</si>
  <si>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</si>
  <si>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</si>
  <si>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</si>
  <si>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</si>
  <si>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</si>
  <si>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</si>
  <si>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</si>
  <si>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</si>
  <si>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</si>
  <si>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</si>
  <si>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</si>
  <si>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</si>
  <si>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</si>
  <si>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</si>
  <si>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</si>
  <si>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</si>
  <si>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</si>
  <si>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</si>
  <si>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</si>
  <si>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</si>
  <si>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</si>
  <si>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</si>
  <si>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</si>
  <si>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</si>
  <si>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</si>
  <si>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</si>
  <si>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</si>
  <si>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</si>
  <si>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</si>
  <si>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</si>
  <si>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</si>
  <si>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</si>
  <si>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</si>
  <si>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</si>
  <si>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</si>
  <si>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</si>
  <si>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</si>
  <si>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</si>
  <si>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</si>
  <si>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</si>
  <si>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</si>
  <si>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</si>
  <si>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</si>
  <si>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</si>
  <si>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</si>
  <si>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</si>
  <si>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</si>
  <si>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</si>
  <si>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</si>
  <si>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</si>
  <si>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</si>
  <si>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</si>
  <si>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</si>
  <si>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</si>
  <si>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</si>
  <si>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</si>
  <si>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</si>
  <si>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</si>
  <si>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</si>
  <si>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</si>
  <si>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</si>
  <si>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</si>
  <si>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</si>
  <si>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</si>
  <si>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</si>
  <si>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</si>
  <si>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</si>
  <si>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</si>
  <si>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</si>
  <si>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</si>
  <si>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</si>
  <si>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</si>
  <si>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</si>
  <si>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</si>
  <si>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</si>
  <si>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</si>
  <si>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</si>
  <si>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</si>
  <si>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</si>
  <si>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</si>
  <si>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</si>
  <si>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</si>
  <si>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</si>
  <si>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</si>
  <si>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</si>
  <si>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</si>
  <si>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</si>
  <si>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</si>
  <si>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</si>
  <si>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</si>
  <si>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</si>
  <si>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</si>
  <si>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</si>
  <si>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</si>
  <si>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</si>
  <si>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</si>
  <si>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</si>
  <si>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</si>
  <si>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</si>
  <si>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</si>
  <si>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</si>
  <si>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</si>
  <si>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</si>
  <si>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</si>
  <si>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</si>
  <si>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</si>
  <si>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</si>
  <si>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</si>
  <si>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</si>
  <si>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</si>
  <si>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</si>
  <si>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</si>
  <si>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</si>
  <si>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</si>
  <si>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</si>
  <si>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</si>
  <si>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</si>
  <si>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</si>
  <si>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</si>
  <si>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</si>
  <si>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</si>
  <si>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</si>
  <si>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</si>
  <si>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</si>
  <si>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</si>
  <si>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</si>
  <si>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</si>
  <si>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</si>
  <si>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</si>
  <si>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</si>
  <si>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</si>
  <si>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</si>
  <si>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</si>
  <si>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</si>
  <si>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</si>
  <si>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</si>
  <si>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</si>
  <si>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</si>
  <si>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</si>
  <si>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</si>
  <si>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</si>
  <si>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</si>
  <si>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</si>
  <si>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</si>
  <si>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</si>
  <si>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</si>
  <si>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</si>
  <si>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</si>
  <si>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</si>
  <si>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</si>
  <si>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</si>
  <si>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</si>
  <si>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</si>
  <si>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</si>
  <si>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</si>
  <si>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</si>
  <si>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</si>
  <si>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</si>
  <si>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</si>
  <si>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</si>
  <si>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</si>
  <si>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</si>
  <si>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</si>
  <si>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</si>
  <si>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</si>
  <si>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</si>
  <si>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</si>
  <si>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</si>
  <si>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</si>
  <si>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</si>
  <si>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</si>
  <si>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</si>
  <si>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</si>
  <si>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</si>
  <si>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</si>
  <si>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</si>
  <si>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</si>
  <si>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</si>
  <si>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</si>
  <si>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</si>
  <si>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</si>
  <si>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</si>
  <si>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</si>
  <si>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</si>
  <si>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</si>
  <si>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</si>
  <si>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</si>
  <si>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</si>
  <si>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</si>
  <si>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</si>
  <si>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</si>
  <si>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</si>
  <si>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</si>
  <si>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</si>
  <si>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</si>
  <si>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</si>
  <si>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</si>
  <si>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</si>
  <si>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</si>
  <si>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</si>
  <si>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</si>
  <si>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</si>
  <si>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</si>
  <si>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</si>
  <si>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</si>
  <si>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</si>
  <si>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</si>
  <si>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</si>
  <si>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</si>
  <si>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</si>
  <si>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</si>
  <si>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</si>
  <si>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</si>
  <si>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</si>
  <si>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</si>
  <si>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</si>
  <si>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</si>
  <si>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</si>
  <si>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</si>
  <si>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</si>
  <si>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</si>
  <si>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</si>
  <si>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</si>
  <si>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</si>
  <si>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</si>
  <si>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</si>
  <si>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</si>
  <si>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</si>
  <si>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</si>
  <si>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</si>
  <si>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</si>
  <si>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</si>
  <si>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</si>
  <si>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</si>
  <si>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</si>
  <si>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</si>
  <si>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</si>
  <si>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</si>
  <si>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</si>
  <si>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</si>
  <si>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</si>
  <si>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</si>
  <si>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</si>
  <si>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</si>
  <si>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</si>
  <si>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</si>
  <si>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</si>
  <si>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</si>
  <si>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</si>
  <si>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</si>
  <si>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</si>
  <si>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</si>
  <si>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</si>
  <si>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</si>
  <si>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</si>
  <si>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</si>
  <si>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</si>
  <si>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</si>
  <si>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</si>
  <si>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</si>
  <si>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</si>
  <si>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</si>
  <si>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</si>
  <si>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</si>
  <si>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</si>
  <si>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</si>
  <si>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</si>
  <si>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</si>
  <si>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</si>
  <si>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</si>
  <si>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</si>
  <si>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</si>
  <si>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</si>
  <si>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</si>
  <si>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</si>
  <si>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</si>
  <si>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</si>
  <si>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</si>
  <si>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</si>
  <si>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</si>
  <si>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</si>
  <si>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</si>
  <si>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</si>
  <si>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</si>
  <si>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</si>
  <si>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</si>
  <si>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</si>
  <si>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</si>
  <si>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</si>
  <si>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</si>
  <si>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</si>
  <si>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</si>
  <si>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</si>
  <si>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</si>
  <si>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</si>
  <si>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</si>
  <si>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</si>
  <si>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</si>
  <si>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</si>
  <si>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</si>
  <si>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</si>
  <si>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</si>
  <si>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</si>
  <si>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</si>
  <si>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</si>
  <si>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</si>
  <si>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</si>
  <si>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</si>
  <si>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</si>
  <si>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</si>
  <si>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</si>
  <si>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</si>
  <si>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</si>
  <si>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</si>
  <si>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</si>
  <si>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</si>
  <si>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</si>
  <si>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</si>
  <si>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</si>
  <si>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</si>
  <si>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</si>
  <si>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</si>
  <si>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</si>
  <si>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</si>
  <si>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</si>
  <si>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</si>
  <si>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</si>
  <si>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</si>
  <si>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</si>
  <si>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</si>
  <si>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</si>
  <si>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</si>
  <si>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</si>
  <si>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</si>
  <si>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</si>
  <si>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</si>
  <si>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</si>
  <si>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</si>
  <si>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</si>
  <si>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</si>
  <si>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</si>
  <si>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</si>
  <si>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</si>
  <si>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</si>
  <si>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</si>
  <si>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</si>
  <si>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</si>
  <si>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</si>
  <si>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</si>
  <si>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</si>
  <si>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</si>
  <si>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</si>
  <si>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</si>
  <si>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</si>
  <si>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</si>
  <si>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</si>
  <si>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</si>
  <si>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</si>
  <si>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</si>
  <si>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</si>
  <si>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</si>
  <si>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</si>
  <si>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</si>
  <si>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</si>
  <si>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</si>
  <si>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</si>
  <si>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</si>
  <si>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</si>
  <si>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</si>
  <si>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</si>
  <si>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</si>
  <si>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</si>
  <si>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</si>
  <si>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</si>
  <si>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</si>
  <si>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</si>
  <si>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</si>
  <si>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</si>
  <si>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</si>
  <si>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</si>
  <si>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</si>
  <si>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</si>
  <si>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</si>
  <si>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</si>
  <si>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</si>
  <si>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</si>
  <si>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</si>
  <si>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</si>
  <si>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</si>
  <si>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</si>
  <si>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</si>
  <si>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</si>
  <si>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</si>
  <si>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</si>
  <si>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</si>
  <si>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</si>
  <si>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</si>
  <si>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</si>
  <si>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</si>
  <si>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</si>
  <si>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</si>
  <si>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</si>
  <si>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</si>
  <si>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</si>
  <si>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</si>
  <si>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</si>
  <si>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</si>
  <si>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</si>
  <si>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</si>
  <si>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</si>
  <si>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</si>
  <si>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</si>
  <si>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</si>
  <si>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</si>
  <si>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</si>
  <si>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</si>
  <si>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</si>
  <si>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</si>
  <si>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</si>
  <si>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</si>
  <si>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</si>
  <si>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</si>
  <si>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</si>
  <si>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</si>
  <si>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</si>
  <si>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</si>
  <si>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</si>
  <si>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</si>
  <si>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</si>
  <si>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</si>
  <si>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</si>
  <si>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</si>
  <si>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</si>
  <si>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</si>
  <si>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</si>
  <si>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</si>
  <si>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</si>
  <si>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</si>
  <si>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</si>
  <si>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</si>
  <si>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</si>
  <si>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</si>
  <si>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</si>
  <si>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</si>
  <si>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</si>
  <si>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</si>
  <si>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</si>
  <si>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</si>
  <si>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</si>
  <si>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</si>
  <si>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</si>
  <si>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</si>
  <si>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</si>
  <si>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</si>
  <si>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</si>
  <si>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</si>
  <si>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</si>
  <si>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</si>
  <si>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</si>
  <si>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</si>
  <si>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</si>
  <si>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</si>
  <si>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</si>
  <si>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</si>
  <si>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</si>
  <si>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</si>
  <si>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</si>
  <si>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</si>
  <si>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</si>
  <si>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</si>
  <si>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</si>
  <si>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</si>
  <si>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</si>
  <si>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</si>
  <si>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</si>
  <si>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</si>
  <si>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</si>
  <si>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</si>
  <si>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</si>
  <si>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</si>
  <si>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</si>
  <si>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</si>
  <si>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</si>
  <si>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</si>
  <si>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</si>
  <si>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</si>
  <si>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</si>
  <si>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</si>
  <si>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</si>
  <si>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</si>
  <si>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</si>
  <si>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</si>
  <si>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</si>
  <si>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</si>
  <si>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</si>
  <si>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</si>
  <si>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</si>
  <si>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</si>
  <si>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</si>
  <si>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</si>
  <si>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</si>
  <si>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</si>
  <si>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</si>
  <si>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</si>
  <si>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</si>
  <si>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</si>
  <si>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</si>
  <si>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</si>
  <si>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</si>
  <si>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</si>
  <si>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</si>
  <si>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</si>
  <si>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</si>
  <si>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</si>
  <si>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</si>
  <si>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</si>
  <si>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</si>
  <si>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</si>
  <si>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</si>
  <si>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</si>
  <si>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</si>
  <si>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</si>
  <si>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</si>
  <si>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</si>
  <si>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</si>
  <si>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</si>
  <si>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</si>
  <si>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</si>
  <si>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</si>
  <si>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</si>
  <si>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</si>
  <si>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</si>
  <si>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</si>
  <si>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</si>
  <si>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</si>
  <si>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</si>
  <si>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</si>
  <si>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</si>
  <si>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</si>
  <si>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</si>
  <si>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</si>
  <si>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</si>
  <si>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</si>
  <si>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</si>
  <si>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</si>
  <si>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</si>
  <si>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</si>
  <si>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</si>
  <si>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</si>
  <si>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</si>
  <si>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</si>
  <si>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</si>
  <si>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</si>
  <si>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</si>
  <si>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</si>
  <si>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</si>
  <si>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</si>
  <si>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</si>
  <si>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</si>
  <si>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</si>
  <si>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</si>
  <si>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</si>
  <si>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</si>
  <si>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</si>
  <si>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</si>
  <si>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</si>
  <si>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</si>
  <si>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</si>
  <si>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</si>
  <si>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</si>
  <si>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</si>
  <si>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</si>
  <si>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</si>
  <si>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</si>
  <si>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</si>
  <si>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</si>
  <si>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</si>
  <si>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</si>
  <si>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</si>
  <si>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</si>
  <si>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</si>
  <si>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</si>
  <si>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</si>
  <si>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</si>
  <si>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</si>
  <si>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</si>
  <si>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</si>
  <si>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</si>
  <si>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</si>
  <si>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</si>
  <si>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</si>
  <si>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</si>
  <si>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</si>
  <si>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</si>
  <si>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</si>
  <si>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</si>
  <si>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</si>
  <si>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</si>
  <si>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</si>
  <si>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</si>
  <si>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</si>
  <si>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</si>
  <si>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</si>
  <si>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</si>
  <si>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</si>
  <si>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</si>
  <si>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</si>
  <si>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</si>
  <si>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</si>
  <si>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</si>
  <si>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</si>
  <si>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</si>
  <si>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</si>
  <si>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</si>
  <si>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</si>
  <si>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</si>
  <si>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</si>
  <si>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</si>
  <si>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</si>
  <si>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</si>
  <si>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</si>
  <si>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</si>
  <si>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</si>
  <si>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</si>
  <si>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</si>
  <si>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</si>
  <si>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</si>
  <si>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</si>
  <si>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</si>
  <si>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</si>
  <si>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</si>
  <si>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</si>
  <si>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</si>
  <si>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</si>
  <si>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</si>
  <si>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</si>
  <si>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</si>
  <si>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</si>
  <si>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</si>
  <si>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</si>
  <si>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</si>
  <si>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</si>
  <si>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</si>
  <si>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</si>
  <si>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</si>
  <si>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</si>
  <si>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</si>
  <si>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</si>
  <si>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</si>
  <si>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</si>
  <si>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</si>
  <si>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</si>
  <si>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</si>
  <si>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</si>
  <si>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</si>
  <si>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</si>
  <si>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</si>
  <si>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</si>
  <si>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</si>
  <si>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</si>
  <si>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</si>
  <si>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</si>
  <si>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</si>
  <si>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</si>
  <si>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</si>
  <si>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</si>
  <si>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</si>
  <si>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</si>
  <si>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</si>
  <si>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</si>
  <si>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</si>
  <si>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</si>
  <si>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</si>
  <si>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</si>
  <si>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</si>
  <si>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</si>
  <si>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</si>
  <si>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</si>
  <si>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</si>
  <si>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</si>
  <si>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</si>
  <si>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</si>
  <si>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</si>
  <si>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</si>
  <si>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</si>
  <si>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</si>
  <si>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</si>
  <si>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</si>
  <si>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</si>
  <si>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</si>
  <si>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</si>
  <si>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</si>
  <si>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</si>
  <si>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</si>
  <si>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</si>
  <si>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</si>
  <si>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</si>
  <si>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</si>
  <si>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</si>
  <si>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</si>
  <si>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</si>
  <si>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</si>
  <si>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</si>
  <si>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</si>
  <si>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</si>
  <si>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</si>
  <si>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</si>
  <si>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</si>
  <si>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</si>
  <si>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</si>
  <si>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</si>
  <si>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</si>
  <si>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</si>
  <si>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</si>
  <si>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</si>
  <si>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</si>
  <si>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</si>
  <si>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</si>
  <si>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</si>
  <si>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</si>
  <si>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</si>
  <si>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</si>
  <si>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</si>
  <si>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</si>
  <si>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</si>
  <si>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</si>
  <si>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</si>
  <si>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</si>
  <si>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</si>
  <si>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</si>
  <si>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</si>
  <si>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</si>
  <si>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</si>
  <si>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</si>
  <si>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</si>
  <si>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</si>
  <si>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</si>
  <si>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</si>
  <si>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</si>
  <si>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</si>
  <si>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</si>
  <si>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</si>
  <si>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</si>
  <si>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</si>
  <si>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</si>
  <si>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</si>
  <si>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</si>
  <si>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</si>
  <si>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</si>
  <si>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</si>
  <si>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</si>
  <si>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</si>
  <si>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</si>
  <si>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</si>
  <si>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</si>
  <si>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</si>
  <si>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</si>
  <si>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</si>
  <si>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</si>
  <si>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</si>
  <si>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</si>
  <si>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</si>
  <si>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</si>
  <si>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</si>
  <si>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</si>
  <si>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</si>
  <si>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</si>
  <si>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</si>
  <si>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</si>
  <si>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</si>
  <si>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</si>
  <si>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</si>
  <si>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</si>
  <si>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</si>
  <si>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</si>
  <si>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</si>
  <si>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</si>
  <si>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</si>
  <si>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</si>
  <si>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</si>
  <si>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</si>
  <si>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</si>
  <si>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</si>
  <si>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</si>
  <si>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</si>
  <si>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</si>
  <si>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</si>
  <si>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</si>
  <si>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</si>
  <si>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</si>
  <si>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</si>
  <si>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</si>
  <si>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</si>
  <si>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</si>
  <si>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</si>
  <si>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</si>
  <si>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</si>
  <si>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</si>
  <si>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</si>
  <si>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</si>
  <si>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</si>
  <si>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</si>
  <si>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</si>
  <si>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</si>
  <si>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</si>
  <si>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</si>
  <si>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</si>
  <si>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</si>
  <si>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</si>
  <si>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</si>
  <si>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</si>
  <si>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</si>
  <si>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</si>
  <si>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</si>
  <si>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</si>
  <si>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</si>
  <si>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</si>
  <si>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</si>
  <si>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</si>
  <si>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</si>
  <si>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</si>
  <si>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</si>
  <si>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</si>
  <si>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</si>
  <si>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</si>
  <si>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</si>
  <si>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</si>
  <si>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</si>
  <si>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</si>
  <si>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</si>
  <si>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</si>
  <si>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</si>
  <si>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</si>
  <si>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</si>
  <si>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</si>
  <si>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</si>
  <si>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</si>
  <si>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</si>
  <si>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</si>
  <si>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</si>
  <si>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</si>
  <si>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</si>
  <si>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</si>
  <si>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</si>
  <si>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</si>
  <si>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</si>
  <si>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</si>
  <si>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</si>
  <si>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</si>
  <si>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</si>
  <si>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</si>
  <si>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</si>
  <si>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</si>
  <si>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</si>
  <si>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</si>
  <si>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</si>
  <si>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</si>
  <si>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</si>
  <si>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</si>
  <si>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</si>
  <si>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</si>
  <si>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</si>
  <si>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</si>
  <si>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</si>
  <si>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</si>
  <si>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</si>
  <si>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</si>
  <si>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</si>
  <si>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</si>
  <si>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</si>
  <si>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</si>
  <si>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</si>
  <si>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</si>
  <si>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</si>
  <si>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</si>
  <si>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</si>
  <si>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</si>
  <si>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</si>
  <si>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</si>
  <si>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</si>
  <si>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</si>
  <si>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</si>
  <si>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</si>
  <si>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</si>
  <si>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</si>
  <si>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</si>
  <si>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</si>
  <si>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</si>
  <si>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</si>
  <si>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</si>
  <si>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</si>
  <si>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</si>
  <si>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</si>
  <si>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</si>
  <si>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</si>
  <si>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</si>
  <si>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</si>
  <si>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</si>
  <si>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</si>
  <si>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</si>
  <si>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</si>
  <si>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</si>
  <si>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</si>
  <si>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</si>
  <si>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</si>
  <si>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</si>
  <si>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</si>
  <si>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</si>
  <si>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</si>
  <si>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</si>
  <si>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</si>
  <si>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</si>
  <si>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</si>
  <si>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</si>
  <si>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</si>
  <si>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</si>
  <si>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</si>
  <si>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</si>
  <si>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</si>
  <si>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</si>
  <si>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</si>
  <si>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</si>
  <si>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</si>
  <si>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</si>
  <si>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</si>
  <si>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</si>
  <si>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</si>
  <si>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</si>
  <si>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</si>
  <si>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</si>
  <si>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</si>
  <si>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</si>
  <si>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</si>
  <si>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</si>
  <si>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</si>
  <si>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</si>
  <si>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</si>
  <si>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</si>
  <si>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</si>
  <si>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</si>
  <si>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</si>
  <si>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</si>
  <si>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</si>
  <si>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</si>
  <si>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</si>
  <si>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</si>
  <si>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</si>
  <si>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</si>
  <si>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</si>
  <si>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</si>
  <si>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</si>
  <si>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</si>
  <si>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</si>
  <si>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</si>
  <si>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</si>
  <si>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</si>
  <si>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</si>
  <si>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</si>
  <si>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</si>
  <si>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</si>
  <si>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</si>
  <si>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</si>
  <si>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</si>
  <si>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</si>
  <si>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</si>
  <si>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</si>
  <si>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</si>
  <si>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</si>
  <si>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</si>
  <si>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Subcategory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</si>
  <si>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</si>
  <si>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</si>
  <si>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</si>
  <si>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</si>
  <si>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</si>
  <si>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</si>
  <si>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</si>
  <si>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</si>
  <si>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</si>
  <si>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</si>
  <si>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</si>
  <si>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</si>
  <si>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</si>
  <si>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</si>
  <si>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</si>
  <si>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Blurb</t>
  </si>
  <si>
    <t>Goal</t>
  </si>
  <si>
    <t>Pledged</t>
  </si>
  <si>
    <t>Number of Backers</t>
  </si>
  <si>
    <t>(blank)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</si>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</sst>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DF-4C00-80FA-A1CC98AFB6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DF-4C00-80FA-A1CC98AFB6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DF-4C00-80FA-A1CC98AFB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106336"/>
        <c:axId val="14611050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9DF-4C00-80FA-A1CC98AFB6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DF-4C00-80FA-A1CC98AFB6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DF-4C00-80FA-A1CC98AFB6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DF-4C00-80FA-A1CC98AFB661}"/>
                  </c:ext>
                </c:extLst>
              </c15:ser>
            </c15:filteredLineSeries>
          </c:ext>
        </c:extLst>
      </c:lineChart>
      <c:catAx>
        <c:axId val="14611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05088"/>
        <c:crosses val="autoZero"/>
        <c:auto val="1"/>
        <c:lblAlgn val="ctr"/>
        <c:lblOffset val="100"/>
        <c:noMultiLvlLbl val="0"/>
      </c:catAx>
      <c:valAx>
        <c:axId val="14611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13614566929133859"/>
          <c:y val="0.206291921843102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C-47B4-B287-32FF3778E2E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C-47B4-B287-32FF3778E2E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C-47B4-B287-32FF3778E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98751"/>
        <c:axId val="1739697087"/>
      </c:lineChart>
      <c:catAx>
        <c:axId val="17396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97087"/>
        <c:crosses val="autoZero"/>
        <c:auto val="1"/>
        <c:lblAlgn val="ctr"/>
        <c:lblOffset val="100"/>
        <c:noMultiLvlLbl val="0"/>
      </c:catAx>
      <c:valAx>
        <c:axId val="17396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39652230971129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8-453E-9E42-6F9B88F196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8-453E-9E42-6F9B88F196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0-4134-8D23-4375052B14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0-4134-8D23-4375052B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850144"/>
        <c:axId val="814856800"/>
      </c:lineChart>
      <c:catAx>
        <c:axId val="8148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56800"/>
        <c:crosses val="autoZero"/>
        <c:auto val="1"/>
        <c:lblAlgn val="ctr"/>
        <c:lblOffset val="100"/>
        <c:noMultiLvlLbl val="0"/>
      </c:catAx>
      <c:valAx>
        <c:axId val="8148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  <a:endParaRPr lang="en-US"/>
          </a:p>
        </c:rich>
      </c:tx>
      <c:layout>
        <c:manualLayout>
          <c:xMode val="edge"/>
          <c:yMode val="edge"/>
          <c:x val="0.273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9-4EF8-A847-C52D20C5F0F6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9-4EF8-A847-C52D20C5F0F6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9-4EF8-A847-C52D20C5F0F6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59-4EF8-A847-C52D20C5F0F6}"/>
            </c:ext>
          </c:extLst>
        </c:ser>
        <c:ser>
          <c:idx val="4"/>
          <c:order val="4"/>
          <c:tx>
            <c:strRef>
              <c:f>'Parent Category Outcome'!$F$3:$F$4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E059-4EF8-A847-C52D20C5F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4599040"/>
        <c:axId val="2024592384"/>
      </c:barChart>
      <c:catAx>
        <c:axId val="20245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592384"/>
        <c:crosses val="autoZero"/>
        <c:auto val="1"/>
        <c:lblAlgn val="ctr"/>
        <c:lblOffset val="100"/>
        <c:noMultiLvlLbl val="0"/>
      </c:catAx>
      <c:valAx>
        <c:axId val="20245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59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1-4272-9541-6EFB1321E62E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1-4272-9541-6EFB1321E62E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1-4272-9541-6EFB1321E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580448"/>
        <c:axId val="760583360"/>
      </c:barChart>
      <c:catAx>
        <c:axId val="7605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583360"/>
        <c:crosses val="autoZero"/>
        <c:auto val="1"/>
        <c:lblAlgn val="ctr"/>
        <c:lblOffset val="100"/>
        <c:noMultiLvlLbl val="0"/>
      </c:catAx>
      <c:valAx>
        <c:axId val="7605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58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100012</xdr:rowOff>
    </xdr:from>
    <xdr:to>
      <xdr:col>6</xdr:col>
      <xdr:colOff>219075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59CCA-F3BA-4027-AC6A-9259A0E14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109537</xdr:rowOff>
    </xdr:from>
    <xdr:to>
      <xdr:col>12</xdr:col>
      <xdr:colOff>600075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6AFD4-1F85-4E9C-BCE6-258B45E38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33337</xdr:rowOff>
    </xdr:from>
    <xdr:to>
      <xdr:col>14</xdr:col>
      <xdr:colOff>180975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2790D-04F6-4324-8A62-C0E0EDE92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90487</xdr:rowOff>
    </xdr:from>
    <xdr:to>
      <xdr:col>15</xdr:col>
      <xdr:colOff>76200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973C4-2F83-456A-9167-2D65DA452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33337</xdr:rowOff>
    </xdr:from>
    <xdr:to>
      <xdr:col>14</xdr:col>
      <xdr:colOff>266700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2B8E6-0A02-4CB3-AA1E-94E743C27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375.744917824071" createdVersion="7" refreshedVersion="7" minRefreshableVersion="3" recordCount="4114" xr:uid="{9D606687-C53A-433D-A41F-B5AA5A045F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378.50884224537" createdVersion="7" refreshedVersion="7" minRefreshableVersion="3" recordCount="4115" xr:uid="{50BA8A2C-C011-49A3-A6DE-DDE8D675FDB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378.540410185182" createdVersion="7" refreshedVersion="7" minRefreshableVersion="3" recordCount="4114" xr:uid="{6631C24C-AC14-48B4-8653-5877522D3E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ED955-E3C9-42DA-9D3A-AEA2F058CF9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FE3B6-06F5-4C3B-A907-74F799DD68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89461-9C3B-4014-89AA-7FE835F8900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D79F8-E2B2-4489-BCC6-0866D7F87C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605BB-3541-476A-B3EA-D6099252B54C}">
  <dimension ref="A1:H13"/>
  <sheetViews>
    <sheetView zoomScaleNormal="100"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17.28515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8382</v>
      </c>
      <c r="B1" s="16" t="s">
        <v>8386</v>
      </c>
      <c r="C1" s="16" t="s">
        <v>8387</v>
      </c>
      <c r="D1" s="16" t="s">
        <v>8388</v>
      </c>
      <c r="E1" s="16" t="s">
        <v>8389</v>
      </c>
      <c r="F1" s="16" t="s">
        <v>8390</v>
      </c>
      <c r="G1" s="16" t="s">
        <v>8391</v>
      </c>
      <c r="H1" s="16" t="s">
        <v>8392</v>
      </c>
    </row>
    <row r="2" spans="1:8" x14ac:dyDescent="0.25">
      <c r="A2" t="s">
        <v>8404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"failed",Kickstarter!$R:$R,"Plays")</f>
        <v>45</v>
      </c>
      <c r="D2">
        <f>COUNTIFS(Kickstarter!$D:$D,"&lt;1000",Kickstarter!$F:$F, "canceled",Kickstarter!$R:$R,"Plays")</f>
        <v>0</v>
      </c>
      <c r="E2">
        <f>SUM(B2,C2,D2)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8393</v>
      </c>
      <c r="B3">
        <f>COUNTIFS(Kickstarter!$D:$D,"&gt;=1000",Kickstarter!$D:$D,"&lt;=4999",Kickstarter!$F:$F, "successful",Kickstarter!$R:$R,"Plays")</f>
        <v>388</v>
      </c>
      <c r="C3">
        <f>COUNTIFS(Kickstarter!$D:$D,"&gt;=1000",Kickstarter!$D:$D,"&lt;=4999",Kickstarter!$F:$F, "failed",Kickstarter!$R:$R,"Plays")</f>
        <v>146</v>
      </c>
      <c r="D3">
        <f>COUNTIFS(Kickstarter!$D:$D,"&gt;=1000",Kickstarter!$D:$D,"&lt;=4999",Kickstarter!$F:$F, "canceled",Kickstarter!$R:$R,"Plays")</f>
        <v>0</v>
      </c>
      <c r="E3">
        <f t="shared" ref="E3:E12" si="0">SUM(B3,C3,D3)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8394</v>
      </c>
      <c r="B4">
        <f>COUNTIFS(Kickstarter!$D:$D,"&gt;=5000",Kickstarter!$D:$D,"&lt;=9999",Kickstarter!$F:$F, "successful",Kickstarter!$R:$R,"Plays")</f>
        <v>93</v>
      </c>
      <c r="C4">
        <f>COUNTIFS(Kickstarter!$D:$D,"&gt;=5000",Kickstarter!$D:$D,"&lt;=9999",Kickstarter!$F:$F, "failed",Kickstarter!$R:$R,"Plays")</f>
        <v>76</v>
      </c>
      <c r="D4">
        <f>COUNTIFS(Kickstarter!$D:$D,"&gt;=5000",Kickstarter!$D:$D,"&lt;=9999",Kickstarter!$F:$F, 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8395</v>
      </c>
      <c r="B5">
        <f>COUNTIFS(Kickstarter!$D:$D,"&gt;=10000",Kickstarter!$D:$D,"&lt;=14999",Kickstarter!$F:$F, "successful",Kickstarter!$R:$R,"Plays")</f>
        <v>39</v>
      </c>
      <c r="C5">
        <f>COUNTIFS(Kickstarter!$D:$D,"&gt;=10000",Kickstarter!$D:$D,"&lt;=14999",Kickstarter!$F:$F, "failed",Kickstarter!$R:$R,"Plays")</f>
        <v>33</v>
      </c>
      <c r="D5">
        <f>COUNTIFS(Kickstarter!$D:$D,"&gt;=10000",Kickstarter!$D:$D,"&lt;=14999",Kickstarter!$F:$F, 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8396</v>
      </c>
      <c r="B6">
        <f>COUNTIFS(Kickstarter!$D:$D,"&gt;=15000",Kickstarter!$D:$D,"&lt;=19999",Kickstarter!$F:$F, "successful",Kickstarter!$R:$R,"Plays")</f>
        <v>12</v>
      </c>
      <c r="C6">
        <f>COUNTIFS(Kickstarter!$D:$D,"&gt;=15000",Kickstarter!$D:$D,"&lt;=19999",Kickstarter!$F:$F, "failed",Kickstarter!$R:$R,"Plays")</f>
        <v>12</v>
      </c>
      <c r="D6">
        <f>COUNTIFS(Kickstarter!$D:$D,"&gt;=15000",Kickstarter!$D:$D,"&lt;=19999",Kickstarter!$F:$F, 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8397</v>
      </c>
      <c r="B7">
        <f>COUNTIFS(Kickstarter!$D:$D,"&gt;=20000",Kickstarter!$D:$D,"&lt;=24999",Kickstarter!$F:$F, "successful",Kickstarter!$R:$R,"Plays")</f>
        <v>9</v>
      </c>
      <c r="C7">
        <f>COUNTIFS(Kickstarter!$D:$D,"&gt;=20000",Kickstarter!$D:$D,"&lt;=24999",Kickstarter!$F:$F, "failed",Kickstarter!$R:$R,"Plays")</f>
        <v>11</v>
      </c>
      <c r="D7">
        <f>COUNTIFS(Kickstarter!$D:$D,"&gt;=20000",Kickstarter!$D:$D,"&lt;=24999",Kickstarter!$F:$F, 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8398</v>
      </c>
      <c r="B8">
        <f>COUNTIFS(Kickstarter!$D:$D,"&gt;=25000",Kickstarter!$D:$D,"&lt;=29999",Kickstarter!$F:$F, "successful",Kickstarter!$R:$R,"Plays")</f>
        <v>1</v>
      </c>
      <c r="C8">
        <f>COUNTIFS(Kickstarter!$D:$D,"&gt;=25000",Kickstarter!$D:$D,"&lt;=29999",Kickstarter!$F:$F, "failed",Kickstarter!$R:$R,"Plays")</f>
        <v>4</v>
      </c>
      <c r="D8">
        <f>COUNTIFS(Kickstarter!$D:$D,"&gt;=25000",Kickstarter!$D:$D,"&lt;=29999",Kickstarter!$F:$F, 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8399</v>
      </c>
      <c r="B9">
        <f>COUNTIFS(Kickstarter!$D:$D,"&gt;=30000",Kickstarter!$D:$D,"&lt;=34999",Kickstarter!$F:$F, "successful",Kickstarter!$R:$R,"Plays")</f>
        <v>3</v>
      </c>
      <c r="C9">
        <f>COUNTIFS(Kickstarter!$D:$D,"&gt;=30000",Kickstarter!$D:$D,"&lt;=34999",Kickstarter!$F:$F, "failed",Kickstarter!$R:$R,"Plays")</f>
        <v>8</v>
      </c>
      <c r="D9">
        <f>COUNTIFS(Kickstarter!$D:$D,"&gt;=30000",Kickstarter!$D:$D,"&lt;=34999",Kickstarter!$F:$F, 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8400</v>
      </c>
      <c r="B10">
        <f>COUNTIFS(Kickstarter!$D:$D,"&gt;=35000",Kickstarter!$D:$D,"&lt;=39999",Kickstarter!$F:$F, "successful",Kickstarter!$R:$R,"Plays")</f>
        <v>4</v>
      </c>
      <c r="C10">
        <f>COUNTIFS(Kickstarter!$D:$D,"&gt;=35000",Kickstarter!$D:$D,"&lt;=39999",Kickstarter!$F:$F, "failed",Kickstarter!$R:$R,"Plays")</f>
        <v>2</v>
      </c>
      <c r="D10">
        <f>COUNTIFS(Kickstarter!$D:$D,"&gt;=35000",Kickstarter!$D:$D,"&lt;=39999",Kickstarter!$F:$F, 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8401</v>
      </c>
      <c r="B11">
        <f>COUNTIFS(Kickstarter!$D:$D,"&gt;=40000",Kickstarter!$D:$D,"&lt;=44999",Kickstarter!$F:$F, "successful",Kickstarter!$R:$R,"Plays")</f>
        <v>2</v>
      </c>
      <c r="C11">
        <f>COUNTIFS(Kickstarter!$D:$D,"&gt;=40000",Kickstarter!$D:$D,"&lt;=44999",Kickstarter!$F:$F, "failed",Kickstarter!$R:$R,"Plays")</f>
        <v>1</v>
      </c>
      <c r="D11">
        <f>COUNTIFS(Kickstarter!$D:$D,"&gt;=40000",Kickstarter!$D:$D,"&lt;=44999",Kickstarter!$F:$F, 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8402</v>
      </c>
      <c r="B12">
        <f>COUNTIFS(Kickstarter!$D:$D,"&gt;=45000",Kickstarter!$D:$D,"&lt;=49999",Kickstarter!$F:$F, "successful",Kickstarter!$R:$R,"Plays")</f>
        <v>0</v>
      </c>
      <c r="C12">
        <f>COUNTIFS(Kickstarter!$D:$D,"&gt;=45000",Kickstarter!$D:$D,"&lt;=49999",Kickstarter!$F:$F, "failed",Kickstarter!$R:$R,"Plays")</f>
        <v>1</v>
      </c>
      <c r="D12">
        <f>COUNTIFS(Kickstarter!$D:$D,"&gt;=45000",Kickstarter!$D:$D,"&lt;=49999",Kickstarter!$F:$F, 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8403</v>
      </c>
      <c r="B13">
        <f>COUNTIFS(Kickstarter!$D:$D,"&gt;50000",Kickstarter!$F:$F, "successful",Kickstarter!$R:$R,"Plays")</f>
        <v>2</v>
      </c>
      <c r="C13">
        <f>COUNTIFS(Kickstarter!$D:$D,"&gt;=50000",Kickstarter!$F:$F, "failed",Kickstarter!$R:$R,"Plays")</f>
        <v>14</v>
      </c>
      <c r="D13">
        <f>COUNTIFS(Kickstarter!$D:$D,"&gt;50000",Kickstarter!$F:$F, "canceled",Kickstarter!$R:$R,"Plays")</f>
        <v>0</v>
      </c>
      <c r="E13">
        <f>SUM(B13,C13,D13)</f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AB5C-0091-409C-BD98-D94839C56B90}">
  <dimension ref="A1:E18"/>
  <sheetViews>
    <sheetView topLeftCell="A4"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8379</v>
      </c>
      <c r="B1" t="s">
        <v>8362</v>
      </c>
    </row>
    <row r="2" spans="1:5" x14ac:dyDescent="0.25">
      <c r="A2" s="11" t="s">
        <v>8366</v>
      </c>
      <c r="B2" t="s">
        <v>8315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7" zoomScaleNormal="77" workbookViewId="0">
      <pane ySplit="521" topLeftCell="A561" activePane="bottomLeft" state="frozen"/>
      <selection pane="bottomLeft" activeCell="J7" sqref="J7"/>
    </sheetView>
  </sheetViews>
  <sheetFormatPr defaultColWidth="8.85546875" defaultRowHeight="15" x14ac:dyDescent="0.25"/>
  <cols>
    <col min="2" max="2" width="38.42578125" style="3" customWidth="1"/>
    <col min="3" max="3" width="28.710937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2" customWidth="1"/>
    <col min="13" max="13" width="18.5703125" customWidth="1"/>
    <col min="14" max="14" width="26.85546875" customWidth="1"/>
    <col min="15" max="16" width="23.5703125" customWidth="1"/>
    <col min="17" max="17" width="24.85546875" customWidth="1"/>
    <col min="18" max="18" width="14.140625" customWidth="1"/>
    <col min="19" max="19" width="21.7109375" customWidth="1"/>
    <col min="20" max="20" width="21.42578125" customWidth="1"/>
    <col min="21" max="21" width="10.140625" customWidth="1"/>
    <col min="22" max="22" width="11.140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8366</v>
      </c>
      <c r="R1" s="1" t="s">
        <v>8365</v>
      </c>
      <c r="S1" s="1" t="s">
        <v>8363</v>
      </c>
      <c r="T1" s="1" t="s">
        <v>8364</v>
      </c>
      <c r="U1" s="1" t="s">
        <v>8379</v>
      </c>
    </row>
    <row r="2" spans="1:22" ht="7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  <c r="V2" s="13"/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2" ht="7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2" ht="4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2" ht="7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2" ht="7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2" ht="7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2" ht="9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2" ht="7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2" ht="7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2" ht="9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2" ht="7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2" ht="6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2" ht="4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7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7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7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60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9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6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7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6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7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4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7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60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7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4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7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7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7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7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7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7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6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45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7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7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9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7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7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7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7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9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7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60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7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7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7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7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7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45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9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7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6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7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6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7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60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7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7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7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9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6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4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7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7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7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7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7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9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9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7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6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7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60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2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6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6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7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7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7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6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7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7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7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7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4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7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7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7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7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7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7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7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7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6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7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9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60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4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6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3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7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60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6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7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60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9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4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7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7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9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7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7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7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7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7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7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9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7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45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7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7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7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6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7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7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7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7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6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7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7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7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7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60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7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7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7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7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60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7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6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7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7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75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60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7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9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7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7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7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9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7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45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60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7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7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7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7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7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60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7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7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7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7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45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6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45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7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7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7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3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7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7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6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7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7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3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7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7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7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7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7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7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9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7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7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6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7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3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7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7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60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7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7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7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7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7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6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60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7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7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7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7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7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7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7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7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60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6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7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45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7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7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7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7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6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7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60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7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7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60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9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7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7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7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7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7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60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7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7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9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7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7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60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9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7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45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7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7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7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7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6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6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6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9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9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9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9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7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7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7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6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7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7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9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7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60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7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7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6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7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7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7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60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45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7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7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7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4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7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7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6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6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7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7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7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60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9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9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7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9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7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6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6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4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7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7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7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6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7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7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7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7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6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60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9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7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60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60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7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7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7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60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7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7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7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7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7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7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9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9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7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7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7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7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7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60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7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7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7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7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7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7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9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6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7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7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7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7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7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6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6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7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7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60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7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7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7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7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7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7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7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9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7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7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9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7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4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60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7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7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7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60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9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7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7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60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9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7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7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7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7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7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7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7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60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7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7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6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7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7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7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9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7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7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60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7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9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60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60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6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7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7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6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7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7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7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7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7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7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7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6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7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7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7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7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7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7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7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7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7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7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9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45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10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6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60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7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12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7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7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7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7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60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7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60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7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7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6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7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7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7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7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9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7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9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7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6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7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7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7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7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7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45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9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7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7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6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7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7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7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4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7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7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7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6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7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7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7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60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7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7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7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60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7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9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6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7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7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6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7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7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7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60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7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7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6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3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7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9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9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7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7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7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7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7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60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7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7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60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60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7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7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6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7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60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45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7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7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7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7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9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6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9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7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7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7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7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7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7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7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9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7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7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6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7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7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7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7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9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6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7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7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7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7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7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7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7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7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7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7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60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7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9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7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45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7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7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9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7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7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7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7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7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7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7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9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9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7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4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7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7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9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7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9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7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7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5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6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7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7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7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60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6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7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6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90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7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3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7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7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7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9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45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7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6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7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4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7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4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7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7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6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7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7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7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7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7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60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9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4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7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7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60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7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7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7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45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6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7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9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7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60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7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7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7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60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7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7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6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7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6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4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6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7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4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7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7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7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6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7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45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7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9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7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7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7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7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7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7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60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7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9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7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7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7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6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7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7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7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7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7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7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7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7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7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7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4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7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9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7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7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7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7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7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7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7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7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9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9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4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7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7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6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7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7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45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7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9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7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7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7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7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7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6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4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7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7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7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4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6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9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7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7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60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9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60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7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7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7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7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7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7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7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7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7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60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7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60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7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7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6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7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7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7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4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7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7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45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7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7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6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7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7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7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7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7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7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7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7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7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7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6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7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6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7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7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7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60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7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60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9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7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9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7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7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7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60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9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7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7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60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7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9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60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7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6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60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7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7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7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7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6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7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7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7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7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7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4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7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7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7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9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7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7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7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60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60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7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7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7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7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4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9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6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7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6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7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4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7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45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7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7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60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7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6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60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7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6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7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7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7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7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7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6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7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3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9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7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6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7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60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6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9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7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7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7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60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6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7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7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60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6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4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60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6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6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7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7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6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7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7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60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60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7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7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7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9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9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7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7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7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7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7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9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7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7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7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7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6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7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7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60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7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7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7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7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7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7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7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7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60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9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7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7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9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7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60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6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9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9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7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7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60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4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6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60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7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7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7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60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7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60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6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6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9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7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3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7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7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60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7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7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60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9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45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60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7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9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7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7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7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7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60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7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60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7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7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7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7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7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60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6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7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75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7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60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3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4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7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7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7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9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4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7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7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60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6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7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45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7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7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6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6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7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4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7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7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7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7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7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7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7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7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60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7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7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9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6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7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10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7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7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7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7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7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90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60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7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10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7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6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6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6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6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7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9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7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60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6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6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7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7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7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9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9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6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7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7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4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6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6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7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6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6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7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60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45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60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7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7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7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7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7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9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7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7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60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7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7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7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7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60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7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60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9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60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7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60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7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7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9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7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7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7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7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6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7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3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7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7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7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7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60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7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60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7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7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7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6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7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7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7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7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7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60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60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6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7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3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6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3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7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6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45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7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7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9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7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7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7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7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7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4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9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7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6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7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7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7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7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7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7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9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7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7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7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60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7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7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9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6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60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7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7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6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60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7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7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7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7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6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9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7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7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7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7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7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60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9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7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7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7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7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60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3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7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7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60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60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6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7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4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45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45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7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3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45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7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7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7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7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7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7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6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7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7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7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10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7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7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60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60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7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7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6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7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60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60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7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7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7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7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6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7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7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7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7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7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7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60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7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6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7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6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9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7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10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9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7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7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7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7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7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7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7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7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7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4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7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7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7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7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7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7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7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4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7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7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6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60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7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45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6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4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7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60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7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6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9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7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7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7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7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7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7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7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7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4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6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7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7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6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6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7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7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4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6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60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7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6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7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7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7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60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7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9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7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6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7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6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7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4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7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9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6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7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6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9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6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7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9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6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7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7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4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7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7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7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6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7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7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60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7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7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7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10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9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6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7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9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7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7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9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9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7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7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7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7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7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6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7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7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9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4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6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60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9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7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7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7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6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7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7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6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7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7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7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7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7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7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7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7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7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7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7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7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7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7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7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6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7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7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7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7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6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7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7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7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7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7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7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9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7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7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7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7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6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9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7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7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7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60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7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45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7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6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7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9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7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3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6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7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7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4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7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6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7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7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4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7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3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4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6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7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6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7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6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7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45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7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7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4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60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6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60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7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7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7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7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7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7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9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7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9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7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4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7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7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60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9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9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9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7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7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7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7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9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7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9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9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7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7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7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7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7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7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6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60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7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7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7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7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6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9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9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7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7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7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7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7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60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9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7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9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7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9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6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6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7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9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9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4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7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7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60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4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4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7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3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7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7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6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7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6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7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7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7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7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7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7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7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7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7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7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90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7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7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7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7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60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7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7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60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7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7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4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7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7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7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7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7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6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7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7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6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9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7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7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7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7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7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7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7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6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60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9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7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7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4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7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6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9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7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60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7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7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6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4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6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7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9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7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6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7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7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7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60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7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7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7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60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7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7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7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60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7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60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4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7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7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7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7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7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9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60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60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7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6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7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7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9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7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7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9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60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7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7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4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7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7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7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7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7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7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9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6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7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7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45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7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7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7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9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45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60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3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7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6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6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6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7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6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7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7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6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7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60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60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6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7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7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7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60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60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4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6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7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7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60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60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6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7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4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6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7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7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6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7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60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7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45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7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7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7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7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6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7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7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7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45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7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9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4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7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4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7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7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9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6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7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7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6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7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7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7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7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6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10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7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7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7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7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9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7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6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6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7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6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7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7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7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7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45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6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7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7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4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6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7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6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9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4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7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60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45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7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7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7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7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6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7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60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7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7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9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7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7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9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7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7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7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6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60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7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7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7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60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4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7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9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7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7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7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7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60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7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7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7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60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7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7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7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4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7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60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7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7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45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7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7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7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7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6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9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7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7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7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7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7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7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9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7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7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45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7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7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7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7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6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7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7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4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9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7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7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4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7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7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7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9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6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7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7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7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7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7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7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7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7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9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7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7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7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60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7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60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60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7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60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6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6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60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7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7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7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7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7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4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7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7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6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7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7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7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7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45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7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7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60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6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7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60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7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7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60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6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6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7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9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7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4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9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7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7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7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60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6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60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7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7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9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7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7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7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7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6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7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7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7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12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7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7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7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7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7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7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7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7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60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7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7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7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60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7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7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60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7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7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7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7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7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7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7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7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7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7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7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6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7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6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7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9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45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60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7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60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7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7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7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7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9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7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7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9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60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60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7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7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7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7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7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7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7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7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7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7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7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6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7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7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7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6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7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7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4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7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7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4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7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7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6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4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6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60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6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10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4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60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4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6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7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7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7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7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7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7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7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7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7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7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7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7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7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7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7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9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4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6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6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7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7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6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7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7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45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7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7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7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7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7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7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7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7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7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7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7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6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9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7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7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7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6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6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7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6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4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7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6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7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9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9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7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45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7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6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7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7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7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7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7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7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60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7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6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7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9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7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7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7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9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7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7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4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6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9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7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7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6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4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7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7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7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7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7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7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7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7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7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7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4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6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7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6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7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9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7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7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9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6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7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6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4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7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6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7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7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7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7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7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7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7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7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7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7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7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7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7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7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45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9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7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7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9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6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7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7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7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60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7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7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7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7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7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7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4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6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4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6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7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7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7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7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7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7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60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7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60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7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7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4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7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9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7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7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9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7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6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7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7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3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7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7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7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4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6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6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7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7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7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6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4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7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7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7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60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7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7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6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6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60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6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6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9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7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60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7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7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7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4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7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7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7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7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7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60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60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6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7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7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7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7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7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6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7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9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3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7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7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3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7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7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7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4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60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6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45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7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9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6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7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7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45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7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9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4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6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7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60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6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90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9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7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7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60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7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6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6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7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6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7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9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7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6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7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7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7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7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7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7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9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9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45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6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7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4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7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7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7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7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7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7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7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7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6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7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7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7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7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7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7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7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60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7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7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7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7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7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7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7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7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7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7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7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7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7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6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7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60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7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4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4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7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7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4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7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7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6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7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6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7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60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7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7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7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7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6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45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7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7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45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7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7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7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6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7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7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7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60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9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7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6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7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7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60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7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9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7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9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7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6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7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7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7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6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7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7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7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6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7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7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7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7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7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4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7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7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60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4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60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60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7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4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7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7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6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7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7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7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7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7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7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6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6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45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7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6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9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7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9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7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7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7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60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60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6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7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7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6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10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7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7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60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7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7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60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7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7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7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7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60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6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7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7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9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7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7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6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7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7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6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7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7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6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7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4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6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6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7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7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7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6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7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7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7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7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7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7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7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7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7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4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7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7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6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7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6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6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6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6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7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7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7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7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60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7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7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75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7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7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7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7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7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7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7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7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7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7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7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7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7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6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7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9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6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6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7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7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7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7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7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60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7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7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3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9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60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45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60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45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7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7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4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7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7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45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60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7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7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7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7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60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7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9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4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6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7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7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7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7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7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7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7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7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7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7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7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7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60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7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60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7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9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7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7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7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7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6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7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60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6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7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6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7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9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7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9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6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7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45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7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7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7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7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6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9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7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7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60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9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7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7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7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45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7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7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7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4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7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7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7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7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7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7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7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9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7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7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7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7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7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60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9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9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7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7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7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7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6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7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7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7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7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6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6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6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60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7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7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7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7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7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9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7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7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6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7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7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7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6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7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60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7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60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7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7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7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7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7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7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7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7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7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7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4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6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7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7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7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7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45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7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7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7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7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7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60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7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7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60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7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7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9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45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7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7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7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7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60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6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6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7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6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7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7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7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7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7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7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7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7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4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7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7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6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6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7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7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4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7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7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7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7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7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6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7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7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7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7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7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6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7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7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7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7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7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7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7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9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7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7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6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7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60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6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7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7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9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7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6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7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7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9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4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9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7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6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7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7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7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7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9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7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7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7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7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7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7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7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7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7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7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7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7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7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9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4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7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9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7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7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7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9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7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7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7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7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7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3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60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60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7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7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7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7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60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7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9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4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60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7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7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6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7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60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7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60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60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7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7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7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45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7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60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7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7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6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7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9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7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7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9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7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7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7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60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7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9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9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7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6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6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4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4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6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7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7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9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9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7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9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7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7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7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6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4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60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7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7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7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7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7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6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60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7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7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60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7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60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7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9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7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7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7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4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7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60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7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60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7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60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7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7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7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60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7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7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9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7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7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7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6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6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7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6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60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45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7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6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45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7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7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7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7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9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7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7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7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7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7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7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60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7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7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7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9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6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7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7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7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60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60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6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7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6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7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7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6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7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7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7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7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7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6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7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7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7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7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7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6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7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3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7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7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7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9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7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7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9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9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7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7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7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6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7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7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9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7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7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7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60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7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60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7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7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7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6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7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7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7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7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7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7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7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9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75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7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60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6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7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7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7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7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7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7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6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7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7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7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7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45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7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7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9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7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7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7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7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7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60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7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7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7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75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7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6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7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7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6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7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9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7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7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7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7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7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7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45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60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6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6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6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6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7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6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7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60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7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7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7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7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7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7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9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7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7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60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7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7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4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7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7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60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7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7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7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6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75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7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7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7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7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9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7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7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60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7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7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60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7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7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60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7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7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7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7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9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7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6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4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7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7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7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45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7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9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7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60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9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7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7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6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7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6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7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9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7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7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7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7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3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7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7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7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60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7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7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7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7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7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7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4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7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7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7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6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60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7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7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7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7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7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7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60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7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7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7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7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7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7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9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9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7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60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7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6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45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7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7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90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7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60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10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7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9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7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7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60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45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7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7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7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7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7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60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7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7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4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7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6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7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7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7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7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7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7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7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7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60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45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7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7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7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7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7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60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7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7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7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60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45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7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7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90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7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7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7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7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7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9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7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6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6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7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7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7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9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6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7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7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7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7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7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7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9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7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6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7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7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9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7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7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60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6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7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7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7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7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60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7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4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9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60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6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7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6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7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7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9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6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45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45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7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7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7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6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9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7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7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9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7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9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7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6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6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7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4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7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9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6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60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60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7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60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7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6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7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9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7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7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9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7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7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4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7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45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6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7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7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7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7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9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7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7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7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6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60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7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7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60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60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7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7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9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7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9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6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7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7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7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7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7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7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6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7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60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7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7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7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6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7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7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7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7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7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7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7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7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45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7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7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9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7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6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7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4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7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6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4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7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7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7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7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6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9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7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6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7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7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7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9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4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7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7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7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7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7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7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60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7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7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45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7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7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7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6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7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9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6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7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6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7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6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7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45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6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60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7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7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7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7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7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6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7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7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7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7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7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7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7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7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6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7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7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7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7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45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7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7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90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7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7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9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7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7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7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7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7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7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6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7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7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7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7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7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7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7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45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6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6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7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7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7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6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45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7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6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7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7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9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6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7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7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7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7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60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7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7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7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7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9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7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7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45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6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7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7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6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7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7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7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9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7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9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9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9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7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7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6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7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7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7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7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6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45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7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7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7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7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7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7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7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6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7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4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60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7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6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7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7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7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9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7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7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7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7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7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7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7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7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7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9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7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9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7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7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7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7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45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6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6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7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6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7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9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7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7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9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7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6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7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7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6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7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7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7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7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7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6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7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7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7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9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60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7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7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6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7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7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7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7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7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7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7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7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6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7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7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7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7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7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4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7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7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7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7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7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60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7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45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7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60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7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7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7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7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7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7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7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4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7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7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7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7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6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7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7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7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6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6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7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6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7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7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7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7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6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7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6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7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7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7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7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7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7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7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7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7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7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7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7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7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7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7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7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7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7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7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7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7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7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9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7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7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6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7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105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7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6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7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7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7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6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7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7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7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6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7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7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7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60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6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9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7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9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7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7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7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7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7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9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7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3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7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7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6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6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7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7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9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7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7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7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7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6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6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7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7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7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7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7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9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7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7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7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6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7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7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9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7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7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7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7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7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7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7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7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7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7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6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6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45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6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7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7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6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7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7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7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6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7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6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7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7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6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6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7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7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7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6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6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7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4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7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4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6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7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4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6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7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7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7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9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7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45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7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7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7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7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7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6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6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7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7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7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7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7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7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7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4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10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9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9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7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7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7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7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7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7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60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7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45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7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7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6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7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90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7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7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7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60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7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60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7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45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7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7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6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7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7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7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7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7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7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4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6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7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7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7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7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7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7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7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7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7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7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7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7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7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9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7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9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6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6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7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6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9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7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60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9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7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6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7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7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7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7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45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7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7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7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6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7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6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7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4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7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7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7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9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7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6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6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7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60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4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4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7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7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7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9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7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6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60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45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4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9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10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7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7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7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6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6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7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7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7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60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6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7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6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7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6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6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7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7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6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7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7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60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6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7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60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2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60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9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9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7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7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7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7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45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7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7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6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4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60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9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6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7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7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7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7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45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60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45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7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7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7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7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45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60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7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7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60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7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7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7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7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90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7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7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45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45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9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7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7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7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7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7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6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7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7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7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45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7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60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9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7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7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7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7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7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7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7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7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4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7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7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6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6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7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7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75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7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7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7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6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9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7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7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6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7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7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9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7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7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6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4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9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7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7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9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7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7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7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9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7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7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7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9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45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7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7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6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45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9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7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9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7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7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7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45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7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7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60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4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7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4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7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6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7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7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7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7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7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7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7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6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7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45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9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60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60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7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7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60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7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45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7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7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7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7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7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7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10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6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6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7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7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7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9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7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6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7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7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6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7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7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7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7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7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7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7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9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7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7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7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7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7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7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7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6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9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7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7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7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7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7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7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7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7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7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7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7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7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7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7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6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7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7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4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7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7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7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7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7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7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7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7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7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7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6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7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7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7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7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7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9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60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7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7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7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6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7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9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7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6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7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7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7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7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7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7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7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7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6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7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9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7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7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7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60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7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7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4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6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6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6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7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7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7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60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6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7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7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60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3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7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7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7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9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7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7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7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9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7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7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7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7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7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45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7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7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60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4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60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7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9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60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9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7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7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7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9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7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7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7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45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7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7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7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6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7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7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60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7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7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7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7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7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7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7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7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7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7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7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7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7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9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7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60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7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6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7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7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7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6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9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7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6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60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6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7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7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7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7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7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6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9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7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7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7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60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7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7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7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9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7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7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7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60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7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7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7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7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6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7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7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6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7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6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7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6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7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7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9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7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7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7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7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7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7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7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7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F986-4CCF-4671-ADBD-C5C568BC05DE}">
  <dimension ref="A1:F18"/>
  <sheetViews>
    <sheetView workbookViewId="0">
      <selection activeCell="J32" sqref="J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8362</v>
      </c>
    </row>
    <row r="2" spans="1:6" x14ac:dyDescent="0.25">
      <c r="A2" s="11" t="s">
        <v>8365</v>
      </c>
      <c r="B2" t="s">
        <v>8315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9CD34-F7BC-4FFF-8C7F-58C8CD705A47}">
  <dimension ref="A1:G15"/>
  <sheetViews>
    <sheetView topLeftCell="B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8362</v>
      </c>
    </row>
    <row r="3" spans="1:7" x14ac:dyDescent="0.25">
      <c r="A3" s="11" t="s">
        <v>8361</v>
      </c>
      <c r="B3" s="11" t="s">
        <v>8358</v>
      </c>
    </row>
    <row r="4" spans="1:7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8385</v>
      </c>
      <c r="G4" t="s">
        <v>8359</v>
      </c>
    </row>
    <row r="5" spans="1:7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5">
      <c r="A7" s="12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5">
      <c r="A8" s="12" t="s">
        <v>8329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5">
      <c r="A10" s="12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5">
      <c r="A14" s="12" t="s">
        <v>8385</v>
      </c>
      <c r="B14" s="13"/>
      <c r="C14" s="13"/>
      <c r="D14" s="13"/>
      <c r="E14" s="13"/>
      <c r="F14" s="13"/>
      <c r="G14" s="13"/>
    </row>
    <row r="15" spans="1:7" x14ac:dyDescent="0.25">
      <c r="A15" s="12" t="s">
        <v>8359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A947-15F3-4826-AF8B-7A83EB70A911}">
  <dimension ref="A1:F6"/>
  <sheetViews>
    <sheetView tabSelected="1" workbookViewId="0">
      <selection activeCell="F2" sqref="F2:F6"/>
    </sheetView>
  </sheetViews>
  <sheetFormatPr defaultRowHeight="15" x14ac:dyDescent="0.25"/>
  <cols>
    <col min="1" max="2" width="20" customWidth="1"/>
    <col min="3" max="3" width="14.85546875" customWidth="1"/>
    <col min="4" max="4" width="19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A9985-3093-42D7-8016-825DCC864715}">
  <dimension ref="A2:E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8224</v>
      </c>
    </row>
    <row r="3" spans="1:5" x14ac:dyDescent="0.25">
      <c r="A3" s="11" t="s">
        <v>8365</v>
      </c>
      <c r="B3" t="s">
        <v>8315</v>
      </c>
    </row>
    <row r="5" spans="1:5" x14ac:dyDescent="0.25">
      <c r="A5" s="11" t="s">
        <v>8361</v>
      </c>
      <c r="B5" s="11" t="s">
        <v>8358</v>
      </c>
    </row>
    <row r="6" spans="1:5" x14ac:dyDescent="0.25">
      <c r="A6" s="11" t="s">
        <v>8360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s="12" t="s">
        <v>8316</v>
      </c>
      <c r="B7" s="13">
        <v>70</v>
      </c>
      <c r="C7" s="13">
        <v>6</v>
      </c>
      <c r="D7" s="13">
        <v>238</v>
      </c>
      <c r="E7" s="13">
        <v>314</v>
      </c>
    </row>
    <row r="8" spans="1:5" x14ac:dyDescent="0.25">
      <c r="A8" s="12" t="s">
        <v>8359</v>
      </c>
      <c r="B8" s="13">
        <v>70</v>
      </c>
      <c r="C8" s="13">
        <v>6</v>
      </c>
      <c r="D8" s="13">
        <v>238</v>
      </c>
      <c r="E8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Theatre Outcomes by Launch Date</vt:lpstr>
      <vt:lpstr>Kickstarter</vt:lpstr>
      <vt:lpstr>Outcomes Based on Launch Date</vt:lpstr>
      <vt:lpstr>Parent Category Outcome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</cp:lastModifiedBy>
  <dcterms:created xsi:type="dcterms:W3CDTF">2017-04-20T15:17:24Z</dcterms:created>
  <dcterms:modified xsi:type="dcterms:W3CDTF">2021-07-05T16:19:36Z</dcterms:modified>
</cp:coreProperties>
</file>