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's Laptop\Desktop\homework\Starter_Code\"/>
    </mc:Choice>
  </mc:AlternateContent>
  <xr:revisionPtr revIDLastSave="0" documentId="8_{C19BBF08-13EC-4B05-BC1C-85F4A8024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ivotTable_Category" sheetId="8" r:id="rId2"/>
    <sheet name="PivotTable_Sub-category" sheetId="2" r:id="rId3"/>
    <sheet name="PivotTable_02" sheetId="3" r:id="rId4"/>
    <sheet name="Outcomes_Vs_Funding" sheetId="4" r:id="rId5"/>
    <sheet name="Backers_Count_SA" sheetId="6" r:id="rId6"/>
  </sheets>
  <definedNames>
    <definedName name="_xlnm._FilterDatabase" localSheetId="5" hidden="1">Backers_Count_SA!$C$1:$D$1004</definedName>
    <definedName name="_xlnm._FilterDatabase" localSheetId="0" hidden="1">Crowdfunding!$D$1:$D$1001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G8" i="6"/>
  <c r="I7" i="6"/>
  <c r="I6" i="6"/>
  <c r="I5" i="6"/>
  <c r="I4" i="6"/>
  <c r="I3" i="6"/>
  <c r="I2" i="6"/>
  <c r="G2" i="6"/>
  <c r="G7" i="6"/>
  <c r="G6" i="6"/>
  <c r="G5" i="6"/>
  <c r="G4" i="6"/>
  <c r="G3" i="6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B3" i="4"/>
  <c r="B4" i="4"/>
  <c r="D4" i="4"/>
  <c r="C4" i="4"/>
  <c r="D3" i="4"/>
  <c r="C3" i="4"/>
  <c r="D13" i="4"/>
  <c r="C13" i="4"/>
  <c r="B13" i="4"/>
  <c r="D2" i="4"/>
  <c r="C2" i="4"/>
  <c r="B2" i="4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<sst xmlns="http://schemas.openxmlformats.org/spreadsheetml/2006/main" count="8075" uniqueCount="2089">
  <si>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</si>
  <si>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</si>
  <si>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</si>
  <si>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</si>
  <si>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</si>
  <si>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</si>
  <si>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</si>
  <si>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</si>
  <si>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</si>
  <si>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</si>
  <si>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</si>
  <si>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</si>
  <si>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</si>
  <si>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</si>
  <si>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</si>
  <si>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</si>
  <si>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</si>
  <si>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</si>
  <si>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</si>
  <si>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</si>
  <si>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</si>
  <si>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</si>
  <si>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</si>
  <si>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</si>
  <si>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</si>
  <si>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</si>
  <si>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</si>
  <si>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</si>
  <si>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</si>
  <si>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</si>
  <si>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</si>
  <si>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</si>
  <si>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</si>
  <si>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</si>
  <si>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</si>
  <si>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</si>
  <si>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</si>
  <si>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</si>
  <si>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</si>
  <si>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</si>
  <si>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</si>
  <si>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</si>
  <si>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</si>
  <si>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</si>
  <si>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</si>
  <si>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</si>
  <si>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</si>
  <si>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</si>
  <si>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</si>
  <si>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</si>
  <si>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</si>
  <si>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</si>
  <si>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</si>
  <si>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</si>
  <si>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</si>
  <si>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</si>
  <si>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</si>
  <si>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</si>
  <si>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</si>
  <si>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</si>
  <si>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</si>
  <si>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</si>
  <si>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</si>
  <si>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</si>
  <si>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</si>
  <si>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</si>
  <si>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</si>
  <si>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</si>
  <si>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</si>
  <si>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</si>
  <si>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</si>
  <si>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</si>
  <si>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</si>
  <si>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</si>
  <si>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</si>
  <si>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</si>
  <si>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</si>
  <si>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</si>
  <si>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</si>
  <si>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</si>
  <si>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</si>
  <si>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</si>
  <si>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</si>
  <si>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</si>
  <si>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</si>
  <si>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</si>
  <si>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</si>
  <si>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</si>
  <si>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</si>
  <si>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</si>
  <si>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</si>
  <si>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</si>
  <si>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</si>
  <si>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</si>
  <si>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</si>
  <si>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</si>
  <si>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</si>
  <si>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</si>
  <si>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</si>
  <si>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</si>
  <si>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</si>
  <si>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</si>
  <si>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</si>
  <si>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</si>
  <si>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</si>
  <si>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</si>
  <si>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</si>
  <si>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</si>
  <si>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</si>
  <si>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</si>
  <si>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</si>
  <si>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</si>
  <si>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</si>
  <si>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</si>
  <si>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</si>
  <si>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</si>
  <si>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</si>
  <si>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</si>
  <si>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</si>
  <si>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</si>
  <si>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</si>
  <si>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</si>
  <si>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</si>
  <si>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</si>
  <si>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</si>
  <si>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</si>
  <si>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</si>
  <si>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</si>
  <si>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</si>
  <si>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</si>
  <si>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</si>
  <si>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</si>
  <si>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</si>
  <si>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</si>
  <si>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</si>
  <si>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</si>
  <si>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</si>
  <si>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</si>
  <si>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</si>
  <si>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</si>
  <si>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</si>
  <si>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</si>
  <si>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</si>
  <si>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</si>
  <si>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</si>
  <si>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</si>
  <si>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</si>
  <si>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</si>
  <si>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</si>
  <si>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</si>
  <si>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</si>
  <si>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</si>
  <si>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</si>
  <si>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</si>
  <si>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</si>
  <si>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</si>
  <si>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</si>
  <si>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</si>
  <si>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</si>
  <si>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</si>
  <si>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</si>
  <si>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</si>
  <si>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</si>
  <si>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</si>
  <si>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</si>
  <si>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</si>
  <si>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</si>
  <si>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</si>
  <si>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</si>
  <si>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</si>
  <si>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</si>
  <si>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</si>
  <si>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</si>
  <si>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</si>
  <si>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</si>
  <si>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</si>
  <si>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</si>
  <si>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</si>
  <si>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</si>
  <si>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</si>
  <si>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</si>
  <si>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</si>
  <si>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</si>
  <si>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</si>
  <si>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</si>
  <si>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</si>
  <si>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</si>
  <si>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</si>
  <si>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</si>
  <si>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</si>
  <si>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</si>
  <si>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</si>
  <si>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</si>
  <si>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</si>
  <si>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</si>
  <si>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</si>
  <si>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</si>
  <si>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</si>
  <si>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</si>
  <si>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</si>
  <si>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</si>
  <si>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</si>
  <si>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</si>
  <si>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</si>
  <si>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</si>
  <si>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</si>
  <si>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</si>
  <si>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</si>
  <si>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</si>
  <si>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</si>
  <si>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</si>
  <si>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</si>
  <si>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</si>
  <si>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</si>
  <si>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</si>
  <si>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</si>
  <si>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</si>
  <si>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</si>
  <si>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</si>
  <si>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</si>
  <si>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</si>
  <si>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</si>
  <si>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</si>
  <si>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</si>
  <si>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</si>
  <si>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</si>
  <si>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</si>
  <si>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</si>
  <si>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</si>
  <si>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</si>
  <si>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</si>
  <si>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</si>
  <si>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</si>
  <si>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</si>
  <si>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</si>
  <si>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</si>
  <si>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</si>
  <si>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</si>
  <si>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</si>
  <si>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</si>
  <si>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</si>
  <si>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</si>
  <si>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</si>
  <si>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</si>
  <si>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</si>
  <si>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</si>
  <si>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</si>
  <si>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</si>
  <si>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</si>
  <si>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</si>
  <si>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</si>
  <si>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</si>
  <si>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</si>
  <si>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</si>
  <si>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</si>
  <si>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</si>
  <si>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</si>
  <si>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</si>
  <si>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</si>
  <si>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</si>
  <si>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</si>
  <si>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</si>
  <si>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</si>
  <si>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</si>
  <si>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</si>
  <si>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</si>
  <si>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</si>
  <si>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</si>
  <si>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</si>
  <si>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</si>
  <si>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</si>
  <si>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</si>
  <si>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</si>
  <si>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</si>
  <si>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</si>
  <si>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</si>
  <si>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</si>
  <si>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</si>
  <si>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</si>
  <si>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</si>
  <si>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</si>
  <si>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</si>
  <si>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</si>
  <si>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</si>
  <si>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</si>
  <si>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</si>
  <si>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</si>
  <si>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</si>
  <si>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</si>
  <si>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</si>
  <si>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</si>
  <si>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</si>
  <si>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</si>
  <si>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</si>
  <si>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</si>
  <si>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</si>
  <si>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</si>
  <si>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</si>
  <si>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</si>
  <si>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</si>
  <si>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</si>
  <si>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</si>
  <si>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</si>
  <si>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</si>
  <si>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</si>
  <si>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</si>
  <si>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</si>
  <si>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</si>
  <si>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</si>
  <si>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</si>
  <si>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</si>
  <si>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</si>
  <si>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</si>
  <si>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</si>
  <si>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</si>
  <si>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</si>
  <si>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</si>
  <si>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</si>
  <si>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</si>
  <si>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</si>
  <si>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</si>
  <si>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</si>
  <si>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</si>
  <si>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</si>
  <si>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</si>
  <si>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</si>
  <si>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</si>
  <si>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</si>
  <si>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</si>
  <si>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</si>
  <si>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</si>
  <si>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</si>
  <si>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</si>
  <si>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</si>
  <si>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</si>
  <si>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</si>
  <si>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</si>
  <si>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</si>
  <si>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</si>
  <si>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</si>
  <si>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</si>
  <si>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</si>
  <si>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</si>
  <si>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</si>
  <si>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</si>
  <si>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</si>
  <si>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</si>
  <si>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</si>
  <si>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</si>
  <si>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</si>
  <si>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</si>
  <si>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</si>
  <si>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</si>
  <si>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</si>
  <si>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</si>
  <si>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</si>
  <si>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</si>
  <si>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</si>
  <si>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</si>
  <si>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</si>
  <si>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</si>
  <si>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</si>
  <si>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</si>
  <si>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</si>
  <si>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</si>
  <si>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</si>
  <si>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</si>
  <si>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</si>
  <si>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</si>
  <si>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</si>
  <si>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</si>
  <si>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</si>
  <si>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</si>
  <si>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</si>
  <si>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</si>
  <si>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</si>
  <si>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</si>
  <si>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</si>
  <si>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</si>
  <si>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</si>
  <si>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</si>
  <si>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</si>
  <si>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</si>
  <si>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</si>
  <si>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</si>
  <si>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</si>
  <si>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</si>
  <si>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</si>
  <si>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</si>
  <si>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</si>
  <si>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</si>
  <si>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</si>
  <si>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</si>
  <si>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</si>
  <si>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</si>
  <si>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</si>
  <si>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</si>
  <si>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</si>
  <si>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</si>
  <si>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</si>
  <si>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</si>
  <si>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</si>
  <si>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</si>
  <si>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</si>
  <si>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</si>
  <si>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</si>
  <si>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</si>
  <si>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</si>
  <si>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</si>
  <si>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</si>
  <si>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</si>
  <si>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</si>
  <si>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</si>
  <si>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</si>
  <si>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</si>
  <si>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</si>
  <si>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</si>
  <si>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</si>
  <si>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</si>
  <si>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</si>
  <si>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</si>
  <si>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</si>
  <si>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</si>
  <si>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</si>
  <si>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</si>
  <si>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</si>
  <si>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</si>
  <si>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</si>
  <si>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</si>
  <si>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</si>
  <si>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</si>
  <si>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</si>
  <si>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</si>
  <si>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</si>
  <si>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</si>
  <si>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</si>
  <si>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</si>
  <si>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</si>
  <si>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</si>
  <si>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</si>
  <si>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</si>
  <si>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</si>
  <si>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</si>
  <si>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</si>
  <si>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</si>
  <si>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</si>
  <si>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</si>
  <si>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</si>
  <si>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</si>
  <si>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</si>
  <si>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</si>
  <si>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</si>
  <si>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</si>
  <si>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</si>
  <si>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</si>
  <si>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</si>
  <si>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</si>
  <si>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</si>
  <si>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</si>
  <si>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</si>
  <si>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</si>
  <si>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</si>
  <si>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</si>
  <si>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</si>
  <si>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</si>
  <si>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</si>
  <si>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</si>
  <si>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</si>
  <si>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</si>
  <si>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</si>
  <si>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</si>
  <si>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</si>
  <si>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</si>
  <si>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</si>
  <si>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</si>
  <si>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</si>
  <si>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</si>
  <si>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</si>
  <si>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</si>
  <si>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</si>
  <si>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</si>
  <si>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</si>
  <si>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</si>
  <si>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</si>
  <si>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</si>
  <si>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</si>
  <si>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</si>
  <si>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</si>
  <si>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</si>
  <si>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</si>
  <si>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</si>
  <si>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</si>
  <si>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</si>
  <si>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</si>
  <si>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</si>
  <si>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</si>
  <si>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</si>
  <si>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</si>
  <si>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</si>
  <si>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</si>
  <si>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</si>
  <si>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</si>
  <si>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</si>
  <si>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</si>
  <si>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</si>
  <si>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</si>
  <si>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</si>
  <si>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</si>
  <si>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</si>
  <si>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</si>
  <si>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</si>
  <si>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</si>
  <si>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</si>
  <si>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</si>
  <si>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</si>
  <si>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</si>
  <si>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</si>
  <si>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</si>
  <si>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</si>
  <si>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</si>
  <si>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</si>
  <si>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</si>
  <si>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</si>
  <si>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</si>
  <si>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</si>
  <si>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</si>
  <si>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</si>
  <si>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</si>
  <si>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</si>
  <si>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</si>
  <si>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</si>
  <si>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</si>
  <si>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</si>
  <si>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</si>
  <si>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</si>
  <si>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</si>
  <si>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</si>
  <si>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</si>
  <si>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</si>
  <si>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</si>
  <si>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</si>
  <si>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</si>
  <si>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</si>
  <si>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</si>
  <si>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</si>
  <si>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</si>
  <si>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</si>
  <si>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</si>
  <si>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</si>
  <si>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</si>
  <si>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</si>
  <si>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</si>
  <si>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</si>
  <si>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</si>
  <si>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</si>
  <si>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</si>
  <si>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</si>
  <si>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</si>
  <si>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</si>
  <si>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</si>
  <si>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</si>
  <si>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</si>
  <si>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</si>
  <si>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</si>
  <si>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</si>
  <si>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</si>
  <si>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</si>
  <si>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</si>
  <si>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</si>
  <si>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</si>
  <si>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</si>
  <si>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</si>
  <si>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</si>
  <si>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</si>
  <si>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</si>
  <si>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</si>
  <si>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</si>
  <si>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</si>
  <si>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</si>
  <si>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</si>
  <si>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</si>
  <si>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</si>
  <si>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</si>
  <si>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</si>
  <si>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</si>
  <si>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</si>
  <si>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</si>
  <si>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</si>
  <si>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</si>
  <si>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</si>
  <si>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</si>
  <si>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</si>
  <si>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</si>
  <si>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</si>
  <si>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</si>
  <si>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</si>
  <si>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</si>
  <si>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</si>
  <si>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</si>
  <si>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</si>
  <si>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</si>
  <si>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</si>
  <si>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</si>
  <si>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</si>
  <si>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</si>
  <si>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</si>
  <si>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</si>
  <si>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</si>
  <si>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</si>
  <si>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</si>
  <si>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</si>
  <si>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</si>
  <si>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</si>
  <si>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</si>
  <si>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</si>
  <si>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</si>
  <si>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</si>
  <si>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</si>
  <si>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</si>
  <si>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</si>
  <si>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</si>
  <si>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</si>
  <si>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</si>
  <si>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</si>
  <si>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</si>
  <si>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</si>
  <si>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</si>
  <si>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</si>
  <si>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</si>
  <si>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</si>
  <si>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</si>
  <si>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</si>
  <si>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</si>
  <si>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</si>
  <si>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</si>
  <si>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</si>
  <si>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</si>
  <si>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</si>
  <si>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</si>
  <si>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</si>
  <si>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</si>
  <si>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</si>
  <si>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</si>
  <si>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</si>
  <si>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</si>
  <si>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</si>
  <si>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</si>
  <si>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</si>
  <si>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</si>
  <si>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</si>
  <si>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</si>
  <si>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</si>
  <si>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</si>
  <si>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</si>
  <si>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</si>
  <si>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</si>
  <si>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</si>
  <si>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</si>
  <si>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</si>
  <si>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</si>
  <si>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</si>
  <si>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</si>
  <si>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</si>
  <si>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</si>
  <si>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</si>
  <si>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</si>
  <si>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</si>
  <si>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</si>
  <si>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</si>
  <si>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</si>
  <si>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</si>
  <si>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</si>
  <si>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</si>
  <si>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</si>
  <si>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</si>
  <si>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</si>
  <si>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</si>
  <si>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</si>
  <si>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</si>
  <si>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</si>
  <si>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</si>
  <si>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</si>
  <si>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</si>
  <si>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</si>
  <si>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</si>
  <si>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</si>
  <si>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</si>
  <si>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</si>
  <si>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</si>
  <si>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</si>
  <si>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</si>
  <si>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</si>
  <si>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</si>
  <si>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</si>
  <si>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</si>
  <si>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</si>
  <si>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</si>
  <si>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</si>
  <si>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</si>
  <si>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</si>
  <si>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</si>
  <si>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</si>
  <si>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</si>
  <si>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</si>
  <si>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</si>
  <si>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</si>
  <si>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</si>
  <si>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</si>
  <si>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</si>
  <si>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</si>
  <si>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</si>
  <si>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</si>
  <si>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</si>
  <si>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</si>
  <si>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</si>
  <si>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</si>
  <si>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</si>
  <si>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</si>
  <si>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</si>
  <si>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</si>
  <si>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</si>
  <si>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</si>
  <si>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</si>
  <si>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</si>
  <si>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</si>
  <si>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</si>
  <si>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</si>
  <si>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</si>
  <si>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</si>
  <si>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</si>
  <si>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</si>
  <si>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</si>
  <si>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</si>
  <si>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</si>
  <si>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</si>
  <si>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</si>
  <si>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</si>
  <si>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</si>
  <si>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</si>
  <si>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</si>
  <si>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</si>
  <si>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</si>
  <si>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</si>
  <si>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</si>
  <si>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</si>
  <si>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</si>
  <si>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</si>
  <si>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</si>
  <si>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</si>
  <si>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</si>
  <si>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</si>
  <si>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</si>
  <si>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</si>
  <si>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</si>
  <si>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</si>
  <si>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</si>
  <si>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</si>
  <si>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</si>
  <si>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</si>
  <si>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</si>
  <si>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</si>
  <si>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</si>
  <si>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</si>
  <si>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</si>
  <si>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</si>
  <si>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</si>
  <si>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</si>
  <si>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</si>
  <si>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</si>
  <si>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</si>
  <si>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</si>
  <si>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</si>
  <si>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</si>
  <si>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</si>
  <si>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</si>
  <si>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</si>
  <si>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</si>
  <si>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</si>
  <si>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</si>
  <si>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</si>
  <si>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</si>
  <si>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</si>
  <si>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</si>
  <si>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</si>
  <si>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</si>
  <si>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</si>
  <si>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</si>
  <si>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</si>
  <si>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</si>
  <si>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</si>
  <si>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</si>
  <si>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</si>
  <si>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</si>
  <si>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</si>
  <si>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</si>
  <si>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</si>
  <si>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</si>
  <si>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</si>
  <si>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</si>
  <si>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</si>
  <si>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</si>
  <si>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</si>
  <si>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</si>
  <si>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</si>
  <si>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</si>
  <si>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</si>
  <si>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</si>
  <si>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</si>
  <si>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</si>
  <si>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</si>
  <si>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</si>
  <si>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</si>
  <si>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</si>
  <si>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</si>
  <si>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</si>
  <si>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</si>
  <si>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</si>
  <si>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</si>
  <si>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</si>
  <si>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</si>
  <si>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</si>
  <si>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</si>
  <si>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</si>
  <si>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</si>
  <si>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</si>
  <si>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</si>
  <si>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</si>
  <si>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</si>
  <si>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</si>
  <si>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</si>
  <si>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</si>
  <si>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</si>
  <si>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</si>
  <si>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</si>
  <si>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</si>
  <si>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</si>
  <si>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</si>
  <si>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</si>
  <si>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</si>
  <si>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</si>
  <si>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</si>
  <si>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</si>
  <si>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</si>
  <si>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</si>
  <si>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</si>
  <si>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</si>
  <si>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</si>
  <si>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</si>
  <si>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</si>
  <si>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</si>
  <si>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</si>
  <si>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</si>
  <si>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</si>
  <si>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</si>
  <si>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</si>
  <si>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</si>
  <si>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</si>
  <si>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</si>
  <si>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</si>
  <si>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</si>
  <si>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</si>
  <si>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</si>
  <si>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</si>
  <si>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</si>
  <si>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</si>
  <si>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</si>
  <si>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</si>
  <si>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</si>
  <si>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</si>
  <si>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</si>
  <si>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</si>
  <si>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</si>
  <si>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</si>
  <si>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</si>
  <si>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</si>
  <si>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</si>
  <si>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</si>
  <si>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</si>
  <si>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</si>
  <si>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</si>
  <si>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</si>
  <si>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</si>
  <si>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</si>
  <si>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</si>
  <si>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</si>
  <si>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</si>
  <si>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</si>
  <si>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</si>
  <si>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</si>
  <si>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</si>
  <si>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</si>
  <si>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</si>
  <si>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</si>
  <si>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</si>
  <si>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</si>
  <si>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</si>
  <si>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</si>
  <si>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</si>
  <si>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</si>
  <si>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</si>
  <si>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</si>
  <si>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</si>
  <si>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</si>
  <si>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</si>
  <si>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</si>
  <si>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</si>
  <si>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</si>
  <si>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</si>
  <si>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</si>
  <si>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</si>
  <si>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</si>
  <si>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</si>
  <si>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</si>
  <si>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</si>
  <si>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</si>
  <si>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</si>
  <si>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</si>
  <si>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</si>
  <si>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</si>
  <si>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</si>
  <si>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</si>
  <si>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</si>
  <si>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</si>
  <si>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</si>
  <si>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</si>
  <si>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</si>
  <si>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</si>
  <si>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</si>
  <si>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</si>
  <si>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</si>
  <si>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</si>
  <si>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</si>
  <si>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</si>
  <si>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</si>
  <si>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</si>
  <si>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</si>
  <si>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</si>
  <si>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</si>
  <si>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</si>
  <si>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</si>
  <si>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</si>
  <si>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</si>
  <si>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</si>
  <si>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</si>
  <si>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</si>
  <si>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</si>
  <si>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</si>
  <si>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</si>
  <si>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</si>
  <si>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</si>
  <si>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</si>
  <si>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</si>
  <si>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</si>
  <si>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</si>
  <si>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</si>
  <si>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</si>
  <si>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</si>
  <si>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</si>
  <si>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</si>
  <si>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</si>
  <si>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</si>
  <si>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</si>
  <si>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</si>
  <si>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</si>
  <si>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</si>
  <si>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</si>
  <si>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</si>
  <si>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</si>
  <si>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</si>
  <si>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</si>
  <si>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</si>
  <si>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</si>
  <si>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</si>
  <si>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</si>
  <si>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</si>
  <si>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</si>
  <si>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</si>
  <si>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</si>
  <si>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</si>
  <si>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</si>
  <si>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</si>
  <si>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</si>
  <si>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</si>
  <si>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</si>
  <si>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</si>
  <si>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</si>
  <si>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</si>
  <si>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</si>
  <si>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</si>
  <si>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</si>
  <si>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</si>
  <si>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</si>
  <si>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</si>
  <si>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</si>
  <si>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</si>
  <si>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</si>
  <si>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</si>
  <si>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</si>
  <si>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</si>
  <si>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</si>
  <si>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</si>
  <si>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</si>
  <si>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</si>
  <si>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</si>
  <si>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</si>
  <si>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</si>
  <si>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</si>
  <si>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</si>
  <si>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</si>
  <si>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</si>
  <si>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</si>
  <si>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</si>
  <si>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</si>
  <si>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</si>
  <si>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</si>
  <si>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</si>
  <si>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</si>
  <si>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</si>
  <si>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</si>
  <si>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</si>
  <si>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</si>
  <si>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</si>
  <si>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</si>
  <si>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</si>
  <si>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</si>
  <si>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</si>
  <si>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</si>
  <si>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</si>
  <si>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</si>
  <si>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</si>
  <si>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</si>
  <si>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</si>
  <si>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</si>
  <si>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</si>
  <si>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</si>
  <si>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</si>
  <si>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</si>
  <si>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</si>
  <si>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</si>
  <si>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</si>
  <si>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</si>
  <si>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</si>
  <si>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</si>
  <si>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</si>
  <si>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</si>
  <si>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</si>
  <si>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</si>
  <si>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</si>
  <si>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</si>
  <si>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</si>
  <si>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</si>
  <si>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</si>
  <si>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</si>
  <si>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</si>
  <si>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</si>
  <si>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</si>
  <si>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</si>
  <si>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</si>
  <si>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</si>
  <si>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</si>
  <si>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</si>
  <si>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</si>
  <si>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</si>
  <si>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</si>
  <si>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</si>
  <si>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</si>
  <si>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</si>
  <si>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</si>
  <si>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</si>
  <si>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</si>
  <si>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</si>
  <si>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</si>
  <si>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</si>
  <si>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</si>
  <si>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</si>
  <si>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</si>
  <si>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</si>
  <si>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</si>
  <si>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</si>
  <si>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</si>
  <si>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</si>
  <si>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</si>
  <si>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</si>
  <si>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</si>
  <si>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</si>
  <si>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</si>
  <si>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</si>
  <si>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</si>
  <si>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</si>
  <si>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</si>
  <si>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</si>
  <si>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</si>
  <si>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</si>
  <si>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</si>
  <si>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</si>
  <si>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</si>
  <si>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</si>
  <si>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</si>
  <si>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</si>
  <si>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</si>
  <si>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</si>
  <si>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</si>
  <si>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</si>
  <si>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</si>
  <si>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</si>
  <si>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</si>
  <si>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</si>
  <si>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</si>
  <si>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</si>
  <si>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</si>
  <si>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</si>
  <si>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</si>
  <si>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</si>
  <si>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</si>
  <si>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</si>
  <si>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</si>
  <si>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</si>
  <si>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</si>
  <si>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</si>
  <si>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</si>
  <si>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</si>
  <si>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</si>
  <si>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</si>
  <si>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</si>
  <si>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</si>
  <si>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</si>
  <si>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</si>
  <si>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</si>
  <si>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</si>
  <si>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</si>
  <si>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</si>
  <si>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</si>
  <si>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</si>
  <si>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</si>
  <si>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</si>
  <si>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</si>
  <si>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</si>
  <si>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</si>
  <si>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</si>
  <si>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</si>
  <si>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</si>
  <si>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</si>
  <si>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</si>
  <si>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</si>
  <si>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</si>
  <si>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</si>
  <si>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</si>
  <si>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</si>
  <si>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</si>
  <si>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</si>
  <si>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</si>
  <si>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</si>
  <si>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</si>
  <si>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</si>
  <si>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</si>
  <si>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</si>
  <si>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</si>
  <si>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</si>
  <si>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</si>
  <si>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</si>
  <si>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</si>
  <si>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</si>
  <si>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</si>
  <si>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</si>
  <si>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</si>
  <si>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</si>
  <si>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</si>
  <si>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</si>
  <si>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</si>
  <si>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</si>
  <si>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</si>
  <si>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</si>
  <si>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</si>
  <si>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</si>
  <si>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</si>
  <si>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</si>
  <si>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</si>
  <si>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</si>
  <si>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</si>
  <si>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</si>
  <si>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</si>
  <si>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</si>
  <si>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</si>
  <si>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</si>
  <si>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</si>
  <si>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</si>
  <si>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</si>
  <si>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</si>
  <si>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</si>
  <si>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</si>
  <si>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</si>
  <si>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</si>
  <si>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</si>
  <si>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</si>
  <si>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</si>
  <si>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</si>
  <si>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</si>
  <si>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</si>
  <si>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</si>
  <si>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</si>
  <si>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</si>
  <si>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</si>
  <si>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</si>
  <si>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</si>
  <si>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</si>
  <si>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</si>
  <si>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</si>
  <si>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</si>
  <si>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</si>
  <si>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</si>
  <si>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</si>
  <si>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</si>
  <si>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</si>
  <si>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</si>
  <si>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</si>
  <si>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</si>
  <si>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</si>
  <si>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</si>
  <si>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</si>
  <si>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</si>
  <si>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</si>
  <si>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</si>
  <si>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</si>
  <si>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</si>
  <si>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</si>
  <si>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</si>
  <si>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</si>
  <si>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</si>
  <si>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</si>
  <si>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</si>
  <si>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</si>
  <si>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</si>
  <si>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</si>
  <si>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</si>
  <si>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</si>
  <si>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</si>
  <si>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</si>
  <si>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</si>
  <si>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</si>
  <si>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</si>
  <si>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</si>
  <si>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</si>
  <si>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</si>
  <si>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</si>
  <si>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</si>
  <si>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</si>
  <si>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</si>
  <si>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</si>
  <si>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</si>
  <si>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</si>
  <si>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</si>
  <si>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</si>
  <si>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</si>
  <si>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</si>
  <si>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</si>
  <si>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</si>
  <si>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</si>
  <si>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</si>
  <si>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</si>
  <si>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</si>
  <si>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</si>
  <si>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</si>
  <si>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</si>
  <si>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</si>
  <si>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</si>
  <si>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</si>
  <si>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</si>
  <si>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</si>
  <si>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</si>
  <si>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</si>
  <si>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</si>
  <si>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</si>
  <si>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</si>
  <si>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</si>
  <si>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</si>
  <si>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</si>
  <si>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</si>
  <si>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</si>
  <si>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</si>
  <si>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</si>
  <si>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</si>
  <si>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</si>
  <si>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</si>
  <si>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</si>
  <si>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</si>
  <si>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</si>
  <si>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</si>
  <si>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</si>
  <si>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</si>
  <si>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</si>
  <si>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</si>
  <si>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</si>
  <si>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</si>
  <si>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</si>
  <si>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</si>
  <si>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</si>
  <si>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</si>
  <si>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</si>
  <si>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</si>
  <si>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</si>
  <si>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</si>
  <si>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</si>
  <si>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</si>
  <si>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</si>
  <si>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</si>
  <si>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</si>
  <si>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</si>
  <si>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</si>
  <si>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</si>
  <si>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</si>
  <si>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</si>
  <si>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</si>
  <si>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</si>
  <si>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</si>
  <si>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</si>
  <si>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</si>
  <si>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</si>
  <si>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</si>
  <si>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</si>
  <si>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</si>
  <si>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</si>
  <si>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</si>
  <si>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</si>
  <si>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</si>
  <si>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</si>
  <si>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</si>
  <si>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</si>
  <si>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</si>
  <si>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</si>
  <si>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</si>
  <si>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</si>
  <si>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</si>
  <si>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</si>
  <si>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</si>
  <si>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</si>
  <si>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</si>
  <si>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</si>
  <si>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</si>
  <si>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</si>
  <si>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</si>
  <si>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</si>
  <si>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</si>
  <si>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</si>
  <si>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</si>
  <si>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</si>
  <si>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</si>
  <si>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</si>
  <si>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</si>
  <si>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</si>
  <si>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</si>
  <si>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</si>
  <si>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</si>
  <si>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</si>
  <si>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</si>
  <si>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</si>
  <si>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</si>
  <si>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</si>
  <si>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</si>
  <si>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</si>
  <si>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</si>
  <si>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</si>
  <si>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</si>
  <si>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</si>
  <si>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</si>
  <si>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</si>
  <si>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</si>
  <si>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</si>
  <si>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</si>
  <si>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</si>
  <si>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</si>
  <si>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</si>
  <si>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</si>
  <si>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</si>
  <si>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</si>
  <si>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</si>
  <si>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</si>
  <si>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</si>
  <si>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</si>
  <si>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</si>
  <si>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</si>
  <si>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</si>
  <si>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</si>
  <si>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</si>
  <si>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</si>
  <si>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</si>
  <si>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</si>
  <si>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</si>
  <si>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</si>
  <si>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</si>
  <si>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</si>
  <si>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</si>
  <si>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</si>
  <si>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</si>
  <si>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</si>
  <si>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</si>
  <si>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</si>
  <si>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</si>
  <si>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</si>
  <si>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</si>
  <si>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</si>
  <si>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</si>
  <si>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</si>
  <si>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</si>
  <si>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</si>
  <si>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</si>
  <si>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</si>
  <si>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</si>
  <si>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</si>
  <si>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</si>
  <si>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</si>
  <si>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</si>
  <si>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</si>
  <si>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</si>
  <si>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</si>
  <si>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</si>
  <si>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</si>
  <si>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</si>
  <si>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</si>
  <si>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</si>
  <si>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</si>
  <si>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</si>
  <si>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</si>
  <si>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</si>
  <si>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</si>
  <si>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</si>
  <si>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</si>
  <si>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</si>
  <si>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</si>
  <si>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</si>
  <si>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</si>
  <si>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</si>
  <si>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</si>
  <si>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</si>
  <si>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</si>
  <si>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</si>
  <si>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</si>
  <si>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</si>
  <si>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</si>
  <si>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</si>
  <si>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</si>
  <si>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</si>
  <si>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</si>
  <si>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</si>
  <si>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</si>
  <si>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</si>
  <si>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</si>
  <si>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</si>
  <si>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</si>
  <si>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</si>
  <si>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</si>
  <si>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</si>
  <si>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</si>
  <si>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</si>
  <si>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</si>
  <si>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</si>
  <si>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</si>
  <si>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</si>
  <si>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</si>
  <si>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</si>
  <si>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</si>
  <si>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</si>
  <si>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</si>
  <si>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</si>
  <si>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</si>
  <si>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</si>
  <si>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</si>
  <si>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</si>
  <si>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</si>
  <si>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</si>
  <si>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</si>
  <si>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</si>
  <si>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</si>
  <si>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</si>
  <si>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</si>
  <si>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</si>
  <si>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</si>
  <si>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</si>
  <si>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</si>
  <si>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</si>
  <si>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</si>
  <si>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</si>
  <si>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</si>
  <si>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</si>
  <si>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</si>
  <si>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</si>
  <si>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</si>
  <si>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</si>
  <si>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</si>
  <si>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</si>
  <si>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</si>
  <si>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</si>
  <si>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</si>
  <si>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</si>
  <si>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</si>
  <si>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</si>
  <si>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</si>
  <si>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</si>
  <si>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</si>
  <si>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</si>
  <si>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</si>
  <si>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</si>
  <si>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</si>
  <si>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</si>
  <si>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</si>
  <si>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</si>
  <si>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</si>
  <si>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</si>
  <si>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</si>
  <si>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</si>
  <si>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</si>
  <si>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</si>
  <si>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</si>
  <si>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</si>
  <si>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</si>
  <si>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</si>
  <si>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</si>
  <si>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</si>
  <si>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</si>
  <si>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</si>
  <si>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</si>
  <si>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</si>
  <si>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</si>
  <si>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</si>
  <si>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</si>
  <si>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</si>
  <si>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</si>
  <si>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</si>
  <si>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</si>
  <si>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</si>
  <si>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</si>
  <si>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</si>
  <si>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</si>
  <si>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</si>
  <si>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</si>
  <si>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</si>
  <si>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</si>
  <si>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</si>
  <si>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</si>
  <si>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</si>
  <si>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</si>
  <si>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</si>
  <si>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</si>
  <si>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</si>
  <si>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</si>
  <si>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</si>
  <si>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</si>
  <si>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</si>
  <si>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</si>
  <si>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</si>
  <si>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</si>
  <si>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</si>
  <si>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</si>
  <si>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</si>
  <si>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</si>
  <si>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</si>
  <si>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</si>
  <si>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</si>
  <si>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</si>
  <si>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</si>
  <si>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</si>
  <si>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</si>
  <si>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</si>
  <si>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</si>
  <si>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</si>
  <si>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</si>
  <si>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</si>
  <si>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</si>
  <si>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</si>
  <si>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</si>
  <si>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</si>
  <si>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</si>
  <si>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</si>
  <si>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</si>
  <si>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</si>
  <si>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</si>
  <si>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</si>
  <si>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</si>
  <si>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</si>
  <si>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</si>
  <si>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</si>
  <si>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</si>
  <si>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</si>
  <si>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</si>
  <si>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</si>
  <si>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</si>
  <si>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</si>
  <si>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</si>
  <si>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</si>
  <si>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</si>
  <si>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</si>
  <si>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</si>
  <si>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</si>
  <si>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</si>
  <si>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</si>
  <si>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</si>
  <si>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</si>
  <si>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</si>
  <si>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</si>
  <si>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</si>
  <si>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</si>
  <si>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</si>
  <si>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</si>
  <si>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</si>
  <si>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</si>
  <si>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</si>
  <si>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</si>
  <si>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</si>
  <si>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</si>
  <si>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</si>
  <si>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</si>
  <si>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</si>
  <si>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</si>
  <si>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</si>
  <si>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</si>
  <si>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</si>
  <si>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</si>
  <si>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</si>
  <si>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</si>
  <si>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</si>
  <si>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</si>
  <si>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</si>
  <si>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</si>
  <si>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</si>
  <si>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</si>
  <si>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</si>
  <si>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</si>
  <si>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</si>
  <si>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</si>
  <si>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</si>
  <si>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</si>
  <si>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</si>
  <si>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</si>
  <si>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</si>
  <si>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</si>
  <si>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</si>
  <si>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</si>
  <si>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</si>
  <si>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</si>
  <si>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</si>
  <si>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</si>
  <si>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</si>
  <si>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</si>
  <si>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</si>
  <si>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</si>
  <si>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</si>
  <si>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</si>
  <si>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</si>
  <si>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</si>
  <si>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</si>
  <si>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</si>
  <si>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</si>
  <si>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</si>
  <si>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</si>
  <si>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</si>
  <si>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</si>
  <si>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</si>
  <si>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</si>
  <si>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</si>
  <si>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</si>
  <si>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</si>
  <si>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</si>
  <si>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</si>
  <si>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</si>
  <si>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</si>
  <si>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</si>
  <si>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</si>
  <si>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</si>
  <si>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</si>
  <si>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</si>
  <si>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</si>
  <si>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</si>
  <si>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</si>
  <si>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</si>
  <si>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</si>
  <si>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</si>
  <si>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</si>
  <si>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</si>
  <si>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</si>
  <si>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</si>
  <si>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</si>
  <si>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</si>
  <si>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</si>
  <si>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</si>
  <si>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</si>
  <si>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</si>
  <si>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</si>
  <si>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</si>
  <si>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</si>
  <si>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</si>
  <si>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</si>
  <si>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</si>
  <si>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</si>
  <si>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</si>
  <si>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</si>
  <si>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</si>
  <si>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</si>
  <si>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</si>
  <si>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</si>
  <si>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</si>
  <si>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</si>
  <si>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</si>
  <si>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</si>
  <si>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</si>
  <si>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</si>
  <si>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</si>
  <si>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</si>
  <si>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</si>
  <si>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</si>
  <si>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</si>
  <si>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</si>
  <si>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</si>
  <si>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</si>
  <si>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</si>
  <si>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</si>
  <si>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</si>
  <si>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</si>
  <si>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</si>
  <si>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</si>
  <si>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</si>
  <si>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</si>
  <si>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</si>
  <si>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</si>
  <si>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</si>
  <si>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</si>
  <si>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</si>
  <si>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</si>
  <si>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</si>
  <si>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</si>
  <si>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</si>
  <si>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</si>
  <si>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</si>
  <si>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</si>
  <si>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</si>
  <si>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</si>
  <si>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</si>
  <si>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</si>
  <si>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</si>
  <si>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</si>
  <si>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</si>
  <si>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</si>
  <si>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</si>
  <si>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</si>
  <si>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</si>
  <si>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</si>
  <si>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</si>
  <si>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</si>
  <si>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</si>
  <si>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</si>
  <si>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</si>
  <si>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</si>
  <si>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</si>
  <si>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</si>
  <si>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</si>
  <si>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</si>
  <si>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</si>
  <si>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</si>
  <si>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</si>
  <si>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</si>
  <si>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</si>
  <si>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</si>
  <si>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</si>
  <si>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</si>
  <si>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</si>
  <si>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</si>
  <si>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</si>
  <si>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</si>
  <si>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</si>
  <si>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</si>
  <si>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</si>
  <si>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</si>
  <si>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</si>
  <si>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</si>
  <si>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</si>
  <si>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</si>
  <si>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</si>
  <si>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</si>
  <si>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</si>
  <si>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</si>
  <si>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</si>
  <si>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</si>
  <si>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</si>
  <si>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</si>
  <si>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</si>
  <si>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</si>
  <si>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</si>
  <si>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</si>
  <si>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</si>
  <si>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</si>
  <si>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</si>
  <si>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</si>
  <si>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</si>
  <si>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</si>
  <si>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</si>
  <si>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</si>
  <si>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</si>
  <si>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</si>
  <si>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</si>
  <si>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</si>
  <si>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</si>
  <si>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</si>
  <si>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</si>
  <si>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</si>
  <si>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</si>
  <si>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</si>
  <si>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</si>
  <si>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</si>
  <si>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</si>
  <si>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</si>
  <si>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</si>
  <si>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</si>
  <si>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</si>
  <si>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</si>
  <si>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</si>
  <si>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</si>
  <si>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</si>
  <si>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</si>
  <si>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</si>
  <si>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</si>
  <si>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</si>
  <si>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</si>
  <si>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</si>
  <si>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</si>
  <si>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</si>
  <si>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</si>
  <si>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</si>
  <si>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</si>
  <si>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</si>
  <si>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</si>
  <si>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</si>
  <si>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</si>
  <si>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</si>
  <si>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</si>
  <si>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</si>
  <si>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</si>
  <si>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</si>
  <si>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</si>
  <si>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</si>
  <si>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</si>
  <si>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</si>
  <si>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</si>
  <si>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</si>
  <si>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</si>
  <si>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</si>
  <si>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</si>
  <si>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</si>
  <si>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</si>
  <si>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</si>
  <si>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</si>
  <si>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</si>
  <si>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</si>
  <si>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</si>
  <si>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</si>
  <si>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</si>
  <si>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</si>
  <si>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</si>
  <si>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</si>
  <si>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</si>
  <si>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</si>
  <si>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</si>
  <si>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</si>
  <si>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</si>
  <si>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</si>
  <si>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</si>
  <si>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</si>
  <si>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</si>
  <si>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</si>
  <si>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</si>
  <si>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</si>
  <si>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</si>
  <si>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</si>
  <si>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</si>
  <si>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</si>
  <si>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</si>
  <si>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</si>
  <si>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</si>
  <si>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</si>
  <si>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</si>
  <si>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</si>
  <si>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</si>
  <si>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</si>
  <si>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</si>
  <si>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</si>
  <si>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</si>
  <si>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</si>
  <si>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</si>
  <si>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</si>
  <si>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</si>
  <si>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</si>
  <si>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</si>
  <si>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</si>
  <si>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</si>
  <si>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</si>
  <si>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</si>
  <si>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</si>
  <si>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</si>
  <si>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</si>
  <si>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</si>
  <si>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</si>
  <si>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</si>
  <si>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</si>
  <si>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</si>
  <si>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</si>
  <si>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</si>
  <si>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</si>
  <si>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</si>
  <si>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</si>
  <si>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</si>
  <si>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</si>
  <si>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</si>
  <si>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</si>
  <si>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</si>
  <si>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</si>
  <si>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</si>
  <si>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</si>
  <si>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</si>
  <si>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</si>
  <si>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</si>
  <si>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</si>
  <si>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</si>
  <si>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</si>
  <si>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</si>
  <si>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</si>
  <si>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</si>
  <si>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</si>
  <si>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</si>
  <si>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</si>
  <si>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</si>
  <si>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</si>
  <si>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</si>
  <si>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</si>
  <si>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</si>
  <si>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</si>
  <si>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</si>
  <si>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</si>
  <si>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</si>
  <si>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</si>
  <si>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</si>
  <si>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</si>
  <si>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</si>
  <si>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</si>
  <si>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</si>
  <si>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</si>
  <si>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</si>
  <si>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</si>
  <si>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</si>
  <si>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</si>
  <si>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</si>
  <si>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</si>
  <si>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</si>
  <si>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</si>
  <si>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</si>
  <si>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</si>
  <si>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</si>
  <si>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</si>
  <si>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</si>
  <si>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</si>
  <si>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</si>
  <si>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</si>
  <si>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</si>
  <si>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</si>
  <si>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</si>
  <si>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</si>
  <si>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</si>
  <si>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</si>
  <si>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</si>
  <si>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</si>
  <si>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</si>
  <si>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</si>
  <si>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</si>
  <si>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</si>
  <si>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</si>
  <si>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</si>
  <si>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</si>
  <si>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</si>
  <si>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</si>
  <si>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</si>
  <si>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</si>
  <si>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</si>
  <si>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</si>
  <si>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</si>
  <si>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</si>
  <si>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</si>
  <si>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</si>
  <si>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</si>
  <si>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</si>
  <si>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</si>
  <si>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</si>
  <si>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</si>
  <si>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</si>
  <si>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</si>
  <si>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</si>
  <si>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</si>
  <si>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</si>
  <si>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</si>
  <si>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</si>
  <si>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</si>
  <si>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</si>
  <si>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</si>
  <si>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</si>
  <si>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</si>
  <si>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</si>
  <si>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</si>
  <si>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</si>
  <si>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</si>
  <si>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</si>
  <si>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</si>
  <si>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</si>
  <si>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</si>
  <si>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</si>
  <si>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</si>
  <si>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</si>
  <si>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</si>
  <si>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</si>
  <si>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</si>
  <si>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</si>
  <si>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</si>
  <si>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</si>
  <si>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</si>
  <si>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</si>
  <si>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</si>
  <si>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</si>
  <si>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</si>
  <si>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</si>
  <si>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</si>
  <si>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</si>
  <si>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</si>
  <si>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</si>
  <si>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</si>
  <si>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</si>
  <si>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</si>
  <si>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</si>
  <si>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</si>
  <si>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</si>
  <si>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</si>
  <si>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</si>
  <si>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</si>
  <si>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</si>
  <si>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</si>
  <si>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</si>
  <si>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</si>
  <si>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</si>
  <si>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</si>
  <si>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</si>
  <si>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</si>
  <si>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(All)</t>
  </si>
  <si>
    <t>Count of outcome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</si>
  <si>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</si>
  <si>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</si>
  <si>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</si>
  <si>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</si>
  <si>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</si>
  <si>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</si>
  <si>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</si>
  <si>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</si>
  <si>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</si>
  <si>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</si>
  <si>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</si>
  <si>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</si>
  <si>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</si>
  <si>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</si>
  <si>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# Successful</t>
  </si>
  <si>
    <t># Failed</t>
  </si>
  <si>
    <t># Canceled</t>
  </si>
  <si>
    <t>Total Projects</t>
  </si>
  <si>
    <t>% Successful</t>
  </si>
  <si>
    <t>% Failed</t>
  </si>
  <si>
    <t>% Canceled</t>
  </si>
  <si>
    <t>&lt;$1,000</t>
  </si>
  <si>
    <t>$10,000-$14999</t>
  </si>
  <si>
    <t>$15,000-$19,999</t>
  </si>
  <si>
    <t>$20,000-$24,999</t>
  </si>
  <si>
    <t>$25,000-$29,999</t>
  </si>
  <si>
    <t>$30,000-$34,999</t>
  </si>
  <si>
    <t>$35,000-$39,999</t>
  </si>
  <si>
    <t>$1,000-$4,999</t>
  </si>
  <si>
    <t>$5,000-$9,999</t>
  </si>
  <si>
    <t>$40,000-$44,999</t>
  </si>
  <si>
    <t>$45,000-$49,999</t>
  </si>
  <si>
    <t>&gt;=$50,000</t>
  </si>
  <si>
    <t>Backers_count_failed_SA</t>
  </si>
  <si>
    <t>Mean</t>
  </si>
  <si>
    <t>Median</t>
  </si>
  <si>
    <t>Minimum</t>
  </si>
  <si>
    <t>Maximum</t>
  </si>
  <si>
    <t>Variance</t>
  </si>
  <si>
    <t>Standard Deviation</t>
  </si>
  <si>
    <t>Backers_count_successful_SA</t>
  </si>
  <si>
    <t>Mode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</si>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</sst>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[CrowdfundingBook_Final.xlsx]PivotTable_Category!PivotTable1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A35-B902-D4BA6FE47BAC}"/>
            </c:ext>
          </c:extLst>
        </c:ser>
        <c:ser>
          <c:idx val="1"/>
          <c:order val="1"/>
          <c:tx>
            <c:strRef>
              <c:f>PivotTable_Category!$C$4:$C$5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B-4A35-B902-D4BA6FE47BAC}"/>
            </c:ext>
          </c:extLst>
        </c:ser>
        <c:ser>
          <c:idx val="2"/>
          <c:order val="2"/>
          <c:tx>
            <c:strRef>
              <c:f>PivotTable_Category!$D$4:$D$5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B-4A35-B902-D4BA6FE47BAC}"/>
            </c:ext>
          </c:extLst>
        </c:ser>
        <c:ser>
          <c:idx val="3"/>
          <c:order val="3"/>
          <c:tx>
            <c:strRef>
              <c:f>PivotTable_Category!$E$4:$E$5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B-4A35-B902-D4BA6FE4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1964959"/>
        <c:axId val="1491965439"/>
      </c:barChart>
      <c:catAx>
        <c:axId val="14919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5439"/>
        <c:crosses val="autoZero"/>
        <c:auto val="1"/>
        <c:lblAlgn val="ctr"/>
        <c:lblOffset val="100"/>
        <c:noMultiLvlLbl val="0"/>
      </c:catAx>
      <c:valAx>
        <c:axId val="1491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[CrowdfundingBook_Final.xlsx]PivotTable_Category!PivotTable1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A-47C9-BB02-B9D84134FDA9}"/>
            </c:ext>
          </c:extLst>
        </c:ser>
        <c:ser>
          <c:idx val="1"/>
          <c:order val="1"/>
          <c:tx>
            <c:strRef>
              <c:f>PivotTable_Category!$C$4:$C$5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A-47C9-BB02-B9D84134FDA9}"/>
            </c:ext>
          </c:extLst>
        </c:ser>
        <c:ser>
          <c:idx val="2"/>
          <c:order val="2"/>
          <c:tx>
            <c:strRef>
              <c:f>PivotTable_Category!$D$4:$D$5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A-47C9-BB02-B9D84134FDA9}"/>
            </c:ext>
          </c:extLst>
        </c:ser>
        <c:ser>
          <c:idx val="3"/>
          <c:order val="3"/>
          <c:tx>
            <c:strRef>
              <c:f>PivotTable_Category!$E$4:$E$5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A-47C9-BB02-B9D84134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366992"/>
        <c:axId val="317367952"/>
      </c:barChart>
      <c:catAx>
        <c:axId val="3173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7952"/>
        <c:crosses val="autoZero"/>
        <c:auto val="1"/>
        <c:lblAlgn val="ctr"/>
        <c:lblOffset val="100"/>
        <c:noMultiLvlLbl val="0"/>
      </c:catAx>
      <c:valAx>
        <c:axId val="3173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[CrowdfundingBook_Final.xlsx]PivotTable_Sub-category!PivotTable1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'PivotTable_Sub-category'!$A$6:$A$39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'PivotTable_Sub-category'!$B$6:$B$39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F88-A182-C5ADA6E841E6}"/>
            </c:ext>
          </c:extLst>
        </c:ser>
        <c:ser>
          <c:idx val="1"/>
          <c:order val="1"/>
          <c:tx>
            <c:strRef>
              <c:f>'PivotTable_Sub-category'!$C$4:$C$5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'PivotTable_Sub-category'!$A$6:$A$39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'PivotTable_Sub-category'!$C$6:$C$39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7-4F88-A182-C5ADA6E841E6}"/>
            </c:ext>
          </c:extLst>
        </c:ser>
        <c:ser>
          <c:idx val="2"/>
          <c:order val="2"/>
          <c:tx>
            <c:strRef>
              <c:f>'PivotTable_Sub-category'!$D$4:$D$5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'PivotTable_Sub-category'!$A$6:$A$39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'PivotTable_Sub-category'!$D$6:$D$39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7-4F88-A182-C5ADA6E841E6}"/>
            </c:ext>
          </c:extLst>
        </c:ser>
        <c:ser>
          <c:idx val="3"/>
          <c:order val="3"/>
          <c:tx>
            <c:strRef>
              <c:f>'PivotTable_Sub-category'!$E$4:$E$5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'PivotTable_Sub-category'!$A$6:$A$39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'PivotTable_Sub-category'!$E$6:$E$39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7-4F88-A182-C5ADA6E8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1964959"/>
        <c:axId val="1491965439"/>
      </c:barChart>
      <c:catAx>
        <c:axId val="14919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5439"/>
        <c:crosses val="autoZero"/>
        <c:auto val="1"/>
        <c:lblAlgn val="ctr"/>
        <c:lblOffset val="100"/>
        <c:noMultiLvlLbl val="0"/>
      </c:catAx>
      <c:valAx>
        <c:axId val="1491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[CrowdfundingBook_Final.xlsx]PivotTable_02!PivotTable2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PivotTable_02!$B$4:$B$5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PivotTable_02!$A$6:$A$17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PivotTable_02!$B$6:$B$17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C-4FFC-B539-10001944DC6F}"/>
            </c:ext>
          </c:extLst>
        </c:ser>
        <c:ser>
          <c:idx val="1"/>
          <c:order val="1"/>
          <c:tx>
            <c:strRef>
              <c:f>PivotTable_02!$C$4:$C$5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PivotTable_02!$A$6:$A$17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PivotTable_02!$C$6:$C$17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C-4FFC-B539-10001944DC6F}"/>
            </c:ext>
          </c:extLst>
        </c:ser>
        <c:ser>
          <c:idx val="2"/>
          <c:order val="2"/>
          <c:tx>
            <c:strRef>
              <c:f>PivotTable_02!$D$4:$D$5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PivotTable_02!$A$6:$A$17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PivotTable_02!$D$6:$D$17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C-4FFC-B539-10001944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67839"/>
        <c:axId val="1491968319"/>
      </c:lineChart>
      <c:catAx>
        <c:axId val="14919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8319"/>
        <c:crosses val="autoZero"/>
        <c:auto val="1"/>
        <c:lblAlgn val="ctr"/>
        <c:lblOffset val="100"/>
        <c:noMultiLvlLbl val="0"/>
      </c:catAx>
      <c:valAx>
        <c:axId val="1491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Crowdfunding Outcomes vs. Goal Funding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Outcomes_Vs_Funding!$F$1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Outcomes_Vs_Funding!$A$2:$A$13</c:f>
              <c:strCache>
                <c:ptCount val="12"/>
                <c:pt idx="0">
                  <c:v>&lt;$1,000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&gt;=$50,000</c:v>
                </c:pt>
              </c:strCache>
            </c:strRef>
          </c:cat>
          <c:val>
            <c:numRef>
              <c:f>Outcomes_Vs_Funding!$F$2:$F$13</c:f>
              <c:numCache>
                <c:formatCode>General</c:formatCode>
                <c:ptCount val="12"/>
                <c:pt idx="0">
                  <c:v>58.82</c:v>
                </c:pt>
                <c:pt idx="1">
                  <c:v>83.04</c:v>
                </c:pt>
                <c:pt idx="2">
                  <c:v>52.23</c:v>
                </c:pt>
                <c:pt idx="3">
                  <c:v>44.44</c:v>
                </c:pt>
                <c:pt idx="4">
                  <c:v>100</c:v>
                </c:pt>
                <c:pt idx="5">
                  <c:v>100</c:v>
                </c:pt>
                <c:pt idx="6">
                  <c:v>78.569999999999993</c:v>
                </c:pt>
                <c:pt idx="7">
                  <c:v>100</c:v>
                </c:pt>
                <c:pt idx="8">
                  <c:v>66.67</c:v>
                </c:pt>
                <c:pt idx="9">
                  <c:v>78.569999999999993</c:v>
                </c:pt>
                <c:pt idx="10">
                  <c:v>72.73</c:v>
                </c:pt>
                <c:pt idx="11">
                  <c:v>37.380000000000003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A-4218-B2BF-262631F9AE70}"/>
            </c:ext>
          </c:extLst>
        </c:ser>
        <c:ser>
          <c:idx val="5"/>
          <c:order val="5"/>
          <c:tx>
            <c:strRef>
              <c:f>Outcomes_Vs_Funding!$G$1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Outcomes_Vs_Funding!$A$2:$A$13</c:f>
              <c:strCache>
                <c:ptCount val="12"/>
                <c:pt idx="0">
                  <c:v>&lt;$1,000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&gt;=$50,000</c:v>
                </c:pt>
              </c:strCache>
            </c:strRef>
          </c:cat>
          <c:val>
            <c:numRef>
              <c:f>Outcomes_Vs_Funding!$G$2:$G$13</c:f>
              <c:numCache>
                <c:formatCode>General</c:formatCode>
                <c:ptCount val="12"/>
                <c:pt idx="0">
                  <c:v>39.22</c:v>
                </c:pt>
                <c:pt idx="1">
                  <c:v>16.09</c:v>
                </c:pt>
                <c:pt idx="2">
                  <c:v>39.81</c:v>
                </c:pt>
                <c:pt idx="3">
                  <c:v>55.56</c:v>
                </c:pt>
                <c:pt idx="4">
                  <c:v>0</c:v>
                </c:pt>
                <c:pt idx="5">
                  <c:v>0</c:v>
                </c:pt>
                <c:pt idx="6">
                  <c:v>21.43</c:v>
                </c:pt>
                <c:pt idx="7">
                  <c:v>0</c:v>
                </c:pt>
                <c:pt idx="8">
                  <c:v>25</c:v>
                </c:pt>
                <c:pt idx="9">
                  <c:v>21.43</c:v>
                </c:pt>
                <c:pt idx="10">
                  <c:v>27.27</c:v>
                </c:pt>
                <c:pt idx="11">
                  <c:v>53.44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A-4218-B2BF-262631F9AE70}"/>
            </c:ext>
          </c:extLst>
        </c:ser>
        <c:ser>
          <c:idx val="6"/>
          <c:order val="6"/>
          <c:tx>
            <c:strRef>
              <c:f>Outcomes_Vs_Funding!$H$1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Outcomes_Vs_Funding!$A$2:$A$13</c:f>
              <c:strCache>
                <c:ptCount val="12"/>
                <c:pt idx="0">
                  <c:v>&lt;$1,000</c:v>
                </c:pt>
                <c:pt idx="1">
                  <c:v>$1,000-$4,999</c:v>
                </c:pt>
                <c:pt idx="2">
                  <c:v>$5,000-$9,999</c:v>
                </c:pt>
                <c:pt idx="3">
                  <c:v>$10,000-$14999</c:v>
                </c:pt>
                <c:pt idx="4">
                  <c:v>$15,000-$19,999</c:v>
                </c:pt>
                <c:pt idx="5">
                  <c:v>$20,000-$24,999</c:v>
                </c:pt>
                <c:pt idx="6">
                  <c:v>$25,000-$29,999</c:v>
                </c:pt>
                <c:pt idx="7">
                  <c:v>$30,000-$34,999</c:v>
                </c:pt>
                <c:pt idx="8">
                  <c:v>$35,000-$39,999</c:v>
                </c:pt>
                <c:pt idx="9">
                  <c:v>$40,000-$44,999</c:v>
                </c:pt>
                <c:pt idx="10">
                  <c:v>$45,000-$49,999</c:v>
                </c:pt>
                <c:pt idx="11">
                  <c:v>&gt;=$50,000</c:v>
                </c:pt>
              </c:strCache>
            </c:strRef>
          </c:cat>
          <c:val>
            <c:numRef>
              <c:f>Outcomes_Vs_Funding!$H$2:$H$13</c:f>
              <c:numCache>
                <c:formatCode>General</c:formatCode>
                <c:ptCount val="12"/>
                <c:pt idx="0">
                  <c:v>1.96</c:v>
                </c:pt>
                <c:pt idx="1">
                  <c:v>0.87</c:v>
                </c:pt>
                <c:pt idx="2">
                  <c:v>7.96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</c:v>
                </c:pt>
                <c:pt idx="9">
                  <c:v>0</c:v>
                </c:pt>
                <c:pt idx="10">
                  <c:v>0</c:v>
                </c:pt>
                <c:pt idx="11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CA-4218-B2BF-262631F9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16143"/>
        <c:axId val="136711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Outcomes_Vs_Funding!$B$1</c15:sqref>
                        </c15:formulaRef>
                      </c:ext>
                    </c:extLst>
                    <c:strCache>
                      <c:ptCount val="1"/>
                      <c:pt idx="0">
                        <c:v>#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Outcomes_Vs_Funding!$A$2:$A$13</c15:sqref>
                        </c15:formulaRef>
                      </c:ext>
                    </c:extLst>
                    <c:strCache>
                      <c:ptCount val="12"/>
                      <c:pt idx="0">
                        <c:v>&lt;$1,000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&gt;=$50,000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Outcomes_Vs_Funding!$B$2:$B$13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CA-4218-B2BF-262631F9AE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Outcomes_Vs_Funding!$C$1</c15:sqref>
                        </c15:formulaRef>
                      </c:ext>
                    </c:extLst>
                    <c:strCache>
                      <c:ptCount val="1"/>
                      <c:pt idx="0">
                        <c:v>#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Outcomes_Vs_Funding!$A$2:$A$13</c15:sqref>
                        </c15:formulaRef>
                      </c:ext>
                    </c:extLst>
                    <c:strCache>
                      <c:ptCount val="12"/>
                      <c:pt idx="0">
                        <c:v>&lt;$1,000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&gt;=$50,000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37</c:v>
                      </c:pt>
                      <c:pt idx="2">
                        <c:v>125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CA-4218-B2BF-262631F9AE7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Outcomes_Vs_Funding!$D$1</c15:sqref>
                        </c15:formulaRef>
                      </c:ext>
                    </c:extLst>
                    <c:strCache>
                      <c:ptCount val="1"/>
                      <c:pt idx="0">
                        <c:v>#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Outcomes_Vs_Funding!$A$2:$A$13</c15:sqref>
                        </c15:formulaRef>
                      </c:ext>
                    </c:extLst>
                    <c:strCache>
                      <c:ptCount val="12"/>
                      <c:pt idx="0">
                        <c:v>&lt;$1,000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&gt;=$50,000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CA-4218-B2BF-262631F9AE7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Outcomes_Vs_Funding!$A$2:$A$13</c15:sqref>
                        </c15:formulaRef>
                      </c:ext>
                    </c:extLst>
                    <c:strCache>
                      <c:ptCount val="12"/>
                      <c:pt idx="0">
                        <c:v>&lt;$1,000</c:v>
                      </c:pt>
                      <c:pt idx="1">
                        <c:v>$1,000-$4,999</c:v>
                      </c:pt>
                      <c:pt idx="2">
                        <c:v>$5,000-$9,999</c:v>
                      </c:pt>
                      <c:pt idx="3">
                        <c:v>$10,000-$14999</c:v>
                      </c:pt>
                      <c:pt idx="4">
                        <c:v>$15,000-$19,999</c:v>
                      </c:pt>
                      <c:pt idx="5">
                        <c:v>$20,000-$24,999</c:v>
                      </c:pt>
                      <c:pt idx="6">
                        <c:v>$25,000-$29,999</c:v>
                      </c:pt>
                      <c:pt idx="7">
                        <c:v>$30,000-$34,999</c:v>
                      </c:pt>
                      <c:pt idx="8">
                        <c:v>$35,000-$39,999</c:v>
                      </c:pt>
                      <c:pt idx="9">
                        <c:v>$40,000-$44,999</c:v>
                      </c:pt>
                      <c:pt idx="10">
                        <c:v>$45,000-$49,999</c:v>
                      </c:pt>
                      <c:pt idx="11">
                        <c:v>&gt;=$50,000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Outcomes_Vs_Funding!$E$2:$E$13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230</c:v>
                      </c:pt>
                      <c:pt idx="2">
                        <c:v>314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CA-4218-B2BF-262631F9AE70}"/>
                  </c:ext>
                </c:extLst>
              </c15:ser>
            </c15:filteredLineSeries>
          </c:ext>
        </c:extLst>
      </c:lineChart>
      <c:catAx>
        <c:axId val="13671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17103"/>
        <c:crosses val="autoZero"/>
        <c:auto val="1"/>
        <c:lblAlgn val="ctr"/>
        <c:lblOffset val="100"/>
        <c:noMultiLvlLbl val="0"/>
      </c:catAx>
      <c:valAx>
        <c:axId val="13671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39</xdr:row>
      <xdr:rowOff>148590</xdr:rowOff>
    </xdr:from>
    <xdr:to>
      <xdr:col>13</xdr:col>
      <xdr:colOff>586740</xdr:colOff>
      <xdr:row>60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D0520-1066-4C87-AC37-55DF6A35C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430530</xdr:colOff>
      <xdr:row>2</xdr:row>
      <xdr:rowOff>156210</xdr:rowOff>
    </xdr:from>
    <xdr:to>
      <xdr:col>13</xdr:col>
      <xdr:colOff>308610</xdr:colOff>
      <xdr:row>16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0BF68-EED4-7048-3657-B4583463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39</xdr:row>
      <xdr:rowOff>148590</xdr:rowOff>
    </xdr:from>
    <xdr:to>
      <xdr:col>13</xdr:col>
      <xdr:colOff>586740</xdr:colOff>
      <xdr:row>60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310AB-36F7-1EC3-A5D4-F1AA35F6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3</xdr:row>
      <xdr:rowOff>3810</xdr:rowOff>
    </xdr:from>
    <xdr:to>
      <xdr:col>12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F5C4F-C1AB-2092-3354-6030757AE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871769</xdr:colOff>
      <xdr:row>14</xdr:row>
      <xdr:rowOff>66726</xdr:rowOff>
    </xdr:from>
    <xdr:to>
      <xdr:col>22</xdr:col>
      <xdr:colOff>164757</xdr:colOff>
      <xdr:row>39</xdr:row>
      <xdr:rowOff>144162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11AD8-2BEE-882D-F4F4-FA26B1F49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's Laptop" refreshedDate="45085.744909259258" createdVersion="8" refreshedVersion="8" minRefreshableVersion="3" recordCount="1000" xr:uid="{71A6E010-034D-4953-AED4-BBF37E9CA113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minValue="0" maxValue="2338.83"/>
    </cacheField>
    <cacheField name="Average Donation" numFmtId="0">
      <sharedItems containsMixedTypes="1" containsNumber="1" minValue="1" maxValue="113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's Laptop" refreshedDate="45085.77648576389" createdVersion="8" refreshedVersion="8" minRefreshableVersion="3" recordCount="1000" xr:uid="{06E76DE8-A606-4ABE-A57A-30F6785F2A78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0">
      <sharedItems containsSemiMixedTypes="0" containsString="0" containsNumber="1" minValue="0" maxValue="2338.83"/>
    </cacheField>
    <cacheField name="Average Donation" numFmtId="0">
      <sharedItems containsMixedTypes="1" containsNumber="1" minValue="1" maxValue="113.17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n v="92.15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999999999999"/>
    <n v="100.0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8"/>
    <n v="103.2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8"/>
    <n v="99.34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2"/>
    <n v="75.8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"/>
    <n v="60.5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8"/>
    <n v="64.94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"/>
    <n v="3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"/>
    <n v="72.9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1"/>
    <n v="112.22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5"/>
    <n v="102.35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2"/>
    <n v="105.05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7"/>
    <n v="94.15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1"/>
    <n v="84.99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8999999999999"/>
    <n v="107.96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"/>
    <n v="45.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3"/>
    <n v="45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"/>
    <n v="105.9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"/>
    <n v="69.06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"/>
    <n v="85.04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"/>
    <n v="105.2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"/>
    <n v="39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4"/>
    <n v="73.03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2"/>
    <n v="35.0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3"/>
    <n v="62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9"/>
    <n v="94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000000000001"/>
    <n v="112.05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n v="48.0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1"/>
    <n v="38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"/>
    <n v="35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1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000000000001"/>
    <n v="95.99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9"/>
    <n v="68.81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9"/>
    <n v="105.97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"/>
    <n v="75.260000000000005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8"/>
    <n v="57.1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7"/>
    <n v="75.14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3"/>
    <n v="107.42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"/>
    <n v="36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4"/>
    <n v="27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"/>
    <n v="107.56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"/>
    <n v="94.38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"/>
    <n v="46.1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7"/>
    <n v="47.85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"/>
    <n v="53.01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3"/>
    <n v="45.06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7"/>
    <n v="99.0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"/>
    <n v="32.7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1"/>
    <n v="59.1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7"/>
    <n v="44.9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7"/>
    <n v="89.6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"/>
    <n v="70.0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8"/>
    <n v="31.06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"/>
    <n v="29.06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"/>
    <n v="30.0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"/>
    <n v="85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5"/>
    <n v="82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n v="58.04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"/>
    <n v="71.95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5"/>
    <n v="61.04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7"/>
    <n v="108.92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999999999999"/>
    <n v="29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3"/>
    <n v="58.98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"/>
    <n v="111.82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"/>
    <n v="64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7"/>
    <n v="85.32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"/>
    <n v="74.48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3"/>
    <n v="105.15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"/>
    <n v="56.19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8000000000001"/>
    <n v="85.9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1"/>
    <n v="57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5"/>
    <n v="79.6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n v="41.02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9999999999994"/>
    <n v="48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000000000005"/>
    <n v="55.2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4"/>
    <n v="92.1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"/>
    <n v="83.1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000000000003"/>
    <n v="4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7"/>
    <n v="111.13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"/>
    <n v="90.56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4"/>
    <n v="61.11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"/>
    <n v="83.02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n v="110.7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9"/>
    <n v="89.46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2"/>
    <n v="57.85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"/>
    <n v="11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8"/>
    <n v="103.97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5"/>
    <n v="108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9"/>
    <n v="48.93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3"/>
    <n v="37.67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8"/>
    <n v="65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"/>
    <n v="106.61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"/>
    <n v="27.0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"/>
    <n v="91.16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"/>
    <n v="56.0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8"/>
    <n v="31.0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"/>
    <n v="66.51000000000000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3999999999999"/>
    <n v="89.01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"/>
    <n v="103.46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3"/>
    <n v="95.28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9"/>
    <n v="75.900000000000006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7"/>
    <n v="107.58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"/>
    <n v="51.3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"/>
    <n v="71.98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6"/>
    <n v="108.9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3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8"/>
    <n v="94.94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6"/>
    <n v="109.65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"/>
    <n v="44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n v="86.79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4"/>
    <n v="30.9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"/>
    <n v="94.79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n v="69.790000000000006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5"/>
    <n v="6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4"/>
    <n v="110.03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7"/>
    <n v="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"/>
    <n v="49.99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7"/>
    <n v="101.72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1"/>
    <n v="47.08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0000000000003"/>
    <n v="89.94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"/>
    <n v="78.97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"/>
    <n v="80.069999999999993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"/>
    <n v="86.47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7"/>
    <n v="28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6"/>
    <n v="68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"/>
    <n v="43.08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999999999997"/>
    <n v="87.96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4"/>
    <n v="94.99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"/>
    <n v="46.91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9"/>
    <n v="46.91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999999999997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n v="80.14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9"/>
    <n v="59.04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"/>
    <n v="65.989999999999995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"/>
    <n v="60.99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4"/>
    <n v="98.31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n v="86.07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"/>
    <n v="76.989999999999995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n v="29.76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"/>
    <n v="46.92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"/>
    <n v="105.19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"/>
    <n v="69.9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7"/>
    <n v="60.0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7"/>
    <n v="52.0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"/>
    <n v="3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6"/>
    <n v="95.04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"/>
    <n v="75.97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4"/>
    <n v="71.01000000000000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7"/>
    <n v="73.73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"/>
    <n v="113.1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"/>
    <n v="105.0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"/>
    <n v="79.180000000000007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0000000000007"/>
    <n v="57.33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4"/>
    <n v="58.18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6"/>
    <n v="36.03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7"/>
    <n v="107.9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"/>
    <n v="44.01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"/>
    <n v="55.08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4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1"/>
    <n v="42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"/>
    <n v="77.98999999999999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4"/>
    <n v="82.5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8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"/>
    <n v="100.98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7"/>
    <n v="111.8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"/>
    <n v="42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"/>
    <n v="110.05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8"/>
    <n v="59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1"/>
    <n v="32.99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2"/>
    <n v="45.01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999999999998"/>
    <n v="81.9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"/>
    <n v="39.08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"/>
    <n v="59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2"/>
    <n v="40.99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6"/>
    <n v="31.0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n v="37.7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"/>
    <n v="32.0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"/>
    <n v="95.9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3"/>
    <n v="102.0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0000000000003"/>
    <n v="37.07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89999999999998"/>
    <n v="35.04999999999999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4"/>
    <n v="46.34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"/>
    <n v="69.17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"/>
    <n v="109.08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"/>
    <n v="82.0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6"/>
    <n v="35.9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8"/>
    <n v="74.459999999999994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"/>
    <n v="91.1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"/>
    <n v="79.790000000000006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1"/>
    <n v="4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"/>
    <n v="63.23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5"/>
    <n v="70.18000000000000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0000000000003"/>
    <n v="61.3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"/>
    <n v="96.98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9"/>
    <n v="51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30000000000007"/>
    <n v="28.04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"/>
    <n v="60.98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"/>
    <n v="73.209999999999994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"/>
    <n v="4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"/>
    <n v="86.8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"/>
    <n v="42.1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"/>
    <n v="103.98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"/>
    <n v="6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5"/>
    <n v="31.01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3"/>
    <n v="89.99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"/>
    <n v="39.24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3"/>
    <n v="54.9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99999999999"/>
    <n v="47.99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"/>
    <n v="87.97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4"/>
    <n v="5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"/>
    <n v="3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"/>
    <n v="98.21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"/>
    <n v="108.96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1"/>
    <n v="6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9"/>
    <n v="64.98999999999999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7"/>
    <n v="99.84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9999999999994"/>
    <n v="82.4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"/>
    <n v="63.29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8999999999999"/>
    <n v="96.77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n v="54.9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"/>
    <n v="39.0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"/>
    <n v="75.84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8"/>
    <n v="45.05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2"/>
    <n v="104.5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2"/>
    <n v="76.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9"/>
    <n v="69.02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2"/>
    <n v="101.98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3"/>
    <n v="42.92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2"/>
    <n v="43.0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"/>
    <n v="75.25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"/>
    <n v="69.02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2999999999997"/>
    <n v="65.989999999999995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2"/>
    <n v="98.01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4"/>
    <n v="60.1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3"/>
    <n v="26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"/>
    <n v="38.02000000000000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n v="106.15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"/>
    <n v="81.02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"/>
    <n v="96.6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7"/>
    <n v="57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"/>
    <n v="63.9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n v="90.46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n v="72.17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n v="77.93000000000000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999999999999"/>
    <n v="38.07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"/>
    <n v="57.9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000000000003"/>
    <n v="49.79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9"/>
    <n v="54.05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"/>
    <n v="3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"/>
    <n v="70.1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7"/>
    <n v="2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"/>
    <n v="51.99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"/>
    <n v="56.42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3"/>
    <n v="101.6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8"/>
    <n v="25.0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"/>
    <n v="32.020000000000003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1"/>
    <n v="82.02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2999999999999"/>
    <n v="37.96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1"/>
    <n v="51.5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"/>
    <n v="81.2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n v="40.03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3"/>
    <n v="89.94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9"/>
    <n v="96.69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"/>
    <n v="25.0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n v="36.99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"/>
    <n v="73.010000000000005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5"/>
    <n v="68.239999999999995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3"/>
    <n v="52.3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"/>
    <n v="61.77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"/>
    <n v="25.0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5"/>
    <n v="106.29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"/>
    <n v="75.069999999999993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9"/>
    <n v="39.97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n v="39.97999999999999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"/>
    <n v="101.02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"/>
    <n v="76.81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"/>
    <n v="33.28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7"/>
    <n v="43.9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"/>
    <n v="36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"/>
    <n v="88.21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4"/>
    <n v="65.239999999999995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"/>
    <n v="69.959999999999994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"/>
    <n v="39.88000000000000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7"/>
    <n v="41.02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"/>
    <n v="98.9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2"/>
    <n v="87.78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"/>
    <n v="80.77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0999999999998"/>
    <n v="94.28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1"/>
    <n v="73.430000000000007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999999999999"/>
    <n v="65.9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8"/>
    <n v="109.04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0000000000006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29999999999998"/>
    <n v="99.13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7"/>
    <n v="105.88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3"/>
    <n v="49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2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0999999999998"/>
    <n v="31.0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"/>
    <n v="103.87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80000000000007"/>
    <n v="59.27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3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"/>
    <n v="53.12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0000000000003"/>
    <n v="50.8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9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"/>
    <n v="65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"/>
    <n v="38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"/>
    <n v="82.62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6"/>
    <n v="37.94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"/>
    <n v="80.78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"/>
    <n v="25.98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4"/>
    <n v="30.36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"/>
    <n v="54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9"/>
    <n v="101.79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6"/>
    <n v="45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3"/>
    <n v="77.069999999999993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"/>
    <n v="88.0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6"/>
    <n v="47.04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"/>
    <n v="11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9"/>
    <n v="8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"/>
    <n v="63.9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2"/>
    <n v="105.99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"/>
    <n v="73.989999999999995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"/>
    <n v="84.02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"/>
    <n v="88.97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7"/>
    <n v="76.989999999999995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"/>
    <n v="97.15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"/>
    <n v="33.0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"/>
    <n v="99.95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"/>
    <n v="69.9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9999999999997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8"/>
    <n v="66.01000000000000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"/>
    <n v="41.0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"/>
    <n v="103.96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1"/>
    <n v="47.0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"/>
    <n v="29.61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6"/>
    <n v="81.010000000000005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4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"/>
    <n v="26.06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"/>
    <n v="85.78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"/>
    <n v="103.7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"/>
    <n v="49.83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n v="63.89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"/>
    <n v="4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"/>
    <n v="108.48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6"/>
    <n v="72.0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"/>
    <n v="59.9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"/>
    <n v="78.209999999999994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4"/>
    <n v="104.78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"/>
    <n v="105.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9"/>
    <n v="24.9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1"/>
    <n v="69.87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2"/>
    <n v="95.73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000000000001"/>
    <n v="3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7"/>
    <n v="59.01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6"/>
    <n v="84.7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"/>
    <n v="78.01000000000000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9"/>
    <n v="50.05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8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3"/>
    <n v="93.7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6"/>
    <n v="40.1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"/>
    <n v="70.09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"/>
    <n v="66.18000000000000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n v="47.71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"/>
    <n v="62.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7"/>
    <n v="86.61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"/>
    <n v="75.13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1"/>
    <n v="4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999999999999"/>
    <n v="50.01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"/>
    <n v="96.9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"/>
    <n v="100.93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"/>
    <n v="89.23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"/>
    <n v="87.98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"/>
    <n v="29.0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"/>
    <n v="42.01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"/>
    <n v="4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8"/>
    <n v="110.4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000000000001"/>
    <n v="41.99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"/>
    <n v="48.01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"/>
    <n v="31.0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"/>
    <n v="99.2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"/>
    <n v="66.0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"/>
    <n v="46.06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6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"/>
    <n v="55.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"/>
    <n v="68.989999999999995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2"/>
    <n v="60.98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5"/>
    <n v="110.98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4"/>
    <n v="78.76000000000000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2"/>
    <n v="87.96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0000000000003"/>
    <n v="49.9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3"/>
    <n v="99.52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6"/>
    <n v="104.82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"/>
    <n v="108.01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7"/>
    <n v="29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6"/>
    <n v="30.0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4"/>
    <n v="41.0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"/>
    <n v="62.8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4"/>
    <n v="47.01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"/>
    <n v="27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n v="68.3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9"/>
    <n v="50.97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3"/>
    <n v="54.0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4"/>
    <n v="97.06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"/>
    <n v="24.8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7"/>
    <n v="84.42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000000000005"/>
    <n v="47.09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"/>
    <n v="78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9"/>
    <n v="62.97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8"/>
    <n v="81.010000000000005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39999999999995"/>
    <n v="65.31999999999999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"/>
    <n v="104.44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"/>
    <n v="69.989999999999995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"/>
    <n v="83.0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8"/>
    <n v="103.98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00000000001"/>
    <n v="54.9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"/>
    <n v="51.92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4"/>
    <n v="60.0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"/>
    <n v="44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1"/>
    <n v="53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"/>
    <n v="75.040000000000006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"/>
    <n v="35.909999999999997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2"/>
    <n v="36.950000000000003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"/>
    <n v="63.17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"/>
    <n v="29.99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3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"/>
    <n v="75.01000000000000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n v="101.2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5"/>
    <n v="29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4"/>
    <n v="98.23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"/>
    <n v="8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8"/>
    <n v="45.21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"/>
    <n v="37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"/>
    <n v="94.98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"/>
    <n v="28.96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"/>
    <n v="55.99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"/>
    <n v="54.0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3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5000000000001"/>
    <n v="67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8"/>
    <n v="107.91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"/>
    <n v="69.010000000000005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6"/>
    <n v="39.01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"/>
    <n v="110.36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n v="94.86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"/>
    <n v="57.9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3"/>
    <n v="64.959999999999994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1"/>
    <n v="27.01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n v="50.97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29999999999997"/>
    <n v="104.94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"/>
    <n v="84.03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n v="102.86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5"/>
    <n v="39.96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3"/>
    <n v="51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"/>
    <n v="40.8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"/>
    <n v="59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999999999996"/>
    <n v="71.16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"/>
    <n v="99.49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9999999999994"/>
    <n v="103.99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399999999999999"/>
    <n v="76.5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"/>
    <n v="87.07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999999999998"/>
    <n v="49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"/>
    <n v="42.97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n v="33.43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3"/>
    <n v="83.98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6"/>
    <n v="101.42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"/>
    <n v="109.87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n v="31.92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5000000000002"/>
    <n v="70.989999999999995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4"/>
    <n v="77.03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8"/>
    <n v="101.78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n v="51.06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5"/>
    <n v="68.0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1"/>
    <n v="30.8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"/>
    <n v="27.91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5"/>
    <n v="79.989999999999995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"/>
    <n v="38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50000000000006"/>
    <n v="59.99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1999999999996"/>
    <n v="37.04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3"/>
    <n v="99.9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"/>
    <n v="111.68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"/>
    <n v="36.01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8"/>
    <n v="66.010000000000005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6"/>
    <n v="44.05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3"/>
    <n v="5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30000000000007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9"/>
    <n v="70.91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2"/>
    <n v="98.06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2"/>
    <n v="53.05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8"/>
    <n v="93.14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4"/>
    <n v="58.95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8"/>
    <n v="36.07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"/>
    <n v="63.03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"/>
    <n v="84.7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7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5"/>
    <n v="101.98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n v="106.44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4"/>
    <n v="29.98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0000000000003"/>
    <n v="85.81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"/>
    <n v="70.819999999999993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"/>
    <n v="4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"/>
    <n v="28.0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4999999999999"/>
    <n v="88.0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2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"/>
    <n v="90.34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"/>
    <n v="63.78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"/>
    <n v="54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"/>
    <n v="48.99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8"/>
    <n v="63.86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"/>
    <n v="83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"/>
    <n v="55.08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4"/>
    <n v="62.04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7"/>
    <n v="104.98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"/>
    <n v="94.0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700000000000003"/>
    <n v="44.0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0000000000006"/>
    <n v="92.47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"/>
    <n v="57.07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1"/>
    <n v="109.08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99999999999998"/>
    <n v="39.39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999999999998"/>
    <n v="77.0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n v="92.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"/>
    <n v="61.0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"/>
    <n v="78.06999999999999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000000000003"/>
    <n v="59.99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0999999999998"/>
    <n v="110.03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"/>
    <n v="38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"/>
    <n v="96.37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8"/>
    <n v="72.9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"/>
    <n v="26.01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"/>
    <n v="104.36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n v="102.19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"/>
    <n v="54.1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"/>
    <n v="63.2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7"/>
    <n v="104.0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n v="49.99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n v="56.0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2"/>
    <n v="48.8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3"/>
    <n v="60.08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"/>
    <n v="78.989999999999995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"/>
    <n v="53.99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"/>
    <n v="111.46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"/>
    <n v="60.92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"/>
    <n v="2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4"/>
    <n v="80.989999999999995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4999999999998"/>
    <n v="35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"/>
    <n v="94.14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"/>
    <n v="52.09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"/>
    <n v="24.99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5"/>
    <n v="69.2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"/>
    <n v="93.94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30000000000007"/>
    <n v="98.41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0000000000001"/>
    <n v="41.7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"/>
    <n v="65.989999999999995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"/>
    <n v="72.06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"/>
    <n v="48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2"/>
    <n v="54.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"/>
    <n v="107.8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39999999999998"/>
    <n v="67.03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1"/>
    <n v="64.010000000000005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80000000000001"/>
    <n v="96.07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"/>
    <n v="51.18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"/>
    <n v="43.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10000000000005"/>
    <n v="91.0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"/>
    <n v="50.13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3"/>
    <n v="67.72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7"/>
    <n v="61.0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"/>
    <n v="80.010000000000005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"/>
    <n v="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1"/>
    <n v="71.1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3"/>
    <n v="89.99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"/>
    <n v="43.03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6"/>
    <n v="68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"/>
    <n v="73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"/>
    <n v="62.3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"/>
    <n v="67.099999999999994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4"/>
    <n v="79.98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"/>
    <n v="62.18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"/>
    <n v="53.01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"/>
    <n v="57.74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"/>
    <n v="40.03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30000000000001"/>
    <n v="81.0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000000000003"/>
    <n v="35.04999999999999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2"/>
    <n v="102.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6"/>
    <n v="28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"/>
    <n v="75.7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4"/>
    <n v="45.03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n v="73.62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"/>
    <n v="56.99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5"/>
    <n v="85.2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2"/>
    <n v="50.96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"/>
    <n v="63.56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"/>
    <n v="8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"/>
    <n v="86.04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"/>
    <n v="90.0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79999999999995"/>
    <n v="74.010000000000005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"/>
    <n v="92.44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1999999999999"/>
    <n v="5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"/>
    <n v="32.97999999999999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"/>
    <n v="93.6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3"/>
    <n v="69.87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n v="72.13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9"/>
    <n v="30.04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"/>
    <n v="73.97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"/>
    <n v="68.66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999999999998"/>
    <n v="59.99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6"/>
    <n v="111.1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2"/>
    <n v="53.04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"/>
    <n v="55.9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"/>
    <n v="69.989999999999995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40000000000006"/>
    <n v="49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"/>
    <n v="103.85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2"/>
    <n v="99.1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9"/>
    <n v="107.3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"/>
    <n v="76.92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7"/>
    <n v="58.1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6"/>
    <n v="103.74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"/>
    <n v="87.96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4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"/>
    <n v="3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6"/>
    <n v="3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6"/>
    <n v="85.99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"/>
    <n v="98.01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8"/>
    <n v="44.99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n v="31.01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"/>
    <n v="59.97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9"/>
    <n v="59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8"/>
    <n v="50.05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3"/>
    <n v="98.97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n v="58.86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"/>
    <n v="81.010000000000005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"/>
    <n v="76.01000000000000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9999999999995"/>
    <n v="96.6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9"/>
    <n v="76.95999999999999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7"/>
    <n v="67.98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n v="88.78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"/>
    <n v="25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9"/>
    <n v="44.92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6"/>
    <n v="29.0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4"/>
    <n v="73.5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5"/>
    <n v="107.97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6"/>
    <n v="68.989999999999995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6"/>
    <n v="111.02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"/>
    <n v="25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"/>
    <n v="42.16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4"/>
    <n v="47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8"/>
    <n v="36.0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5"/>
    <n v="101.0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"/>
    <n v="39.9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7"/>
    <n v="83.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n v="39.979999999999997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1"/>
    <n v="47.99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9"/>
    <n v="95.9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999999999999"/>
    <n v="78.7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"/>
    <n v="56.08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6"/>
    <n v="69.0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"/>
    <n v="102.05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5"/>
    <n v="107.32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n v="51.97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8"/>
    <n v="71.14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6"/>
    <n v="106.49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"/>
    <n v="42.9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n v="30.0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"/>
    <n v="70.62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7"/>
    <n v="66.0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"/>
    <n v="96.91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"/>
    <n v="62.8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"/>
    <n v="108.99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00000000001"/>
    <n v="27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"/>
    <n v="65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"/>
    <n v="111.52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3"/>
    <n v="110.99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4"/>
    <n v="56.75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"/>
    <n v="97.02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"/>
    <n v="92.09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3"/>
    <n v="82.9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5"/>
    <n v="103.04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2"/>
    <n v="68.92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6"/>
    <n v="87.74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999999999999"/>
    <n v="75.02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00000000001"/>
    <n v="50.86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3"/>
    <n v="72.900000000000006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"/>
    <n v="108.49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"/>
    <n v="101.98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7"/>
    <n v="44.01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n v="65.94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"/>
    <n v="24.99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"/>
    <n v="2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n v="85.8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0000000000003"/>
    <n v="84.92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899999999999997"/>
    <n v="90.48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1"/>
    <n v="25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1000000000003"/>
    <n v="92.01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6"/>
    <n v="93.0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4"/>
    <n v="61.0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2"/>
    <n v="92.0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n v="81.1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"/>
    <n v="85.2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"/>
    <n v="110.97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n v="32.97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"/>
    <n v="96.0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1"/>
    <n v="84.97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"/>
    <n v="25.01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9"/>
    <n v="66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9"/>
    <n v="87.34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8999999999999"/>
    <n v="27.93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n v="31.9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4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7"/>
    <n v="108.85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"/>
    <n v="110.7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"/>
    <n v="29.65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n v="101.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1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6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6"/>
    <n v="110.97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"/>
    <n v="36.96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1"/>
    <n v="30.97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5"/>
    <n v="47.04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"/>
    <n v="88.07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"/>
    <n v="37.01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8"/>
    <n v="26.0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8"/>
    <n v="67.81999999999999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6"/>
    <n v="49.9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1"/>
    <n v="110.02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30000000000007"/>
    <n v="89.96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"/>
    <n v="79.010000000000005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"/>
    <n v="86.87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6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8"/>
    <n v="26.97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"/>
    <n v="54.12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"/>
    <n v="41.04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"/>
    <n v="55.05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7"/>
    <n v="107.94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7"/>
    <n v="3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"/>
    <n v="53.9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5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6"/>
    <n v="33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6"/>
    <n v="4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n v="86.86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3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0000000000006"/>
    <n v="3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3"/>
    <n v="68.0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"/>
    <n v="58.87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1"/>
    <n v="105.05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"/>
    <n v="33.04999999999999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4"/>
    <n v="78.81999999999999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"/>
    <n v="68.2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99999999999"/>
    <n v="75.73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4"/>
    <n v="31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2"/>
    <n v="101.88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"/>
    <n v="52.88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"/>
    <n v="71.010000000000005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7"/>
    <n v="102.39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29999999999997"/>
    <n v="74.47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"/>
    <n v="51.0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n v="97.14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100000000001"/>
    <n v="72.069999999999993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"/>
    <n v="75.23999999999999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"/>
    <n v="32.97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1"/>
    <n v="54.8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"/>
    <n v="45.0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"/>
    <n v="52.9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1"/>
    <n v="60.02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"/>
    <n v="44.03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"/>
    <n v="86.03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n v="28.01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"/>
    <n v="32.049999999999997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5"/>
    <n v="73.61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9"/>
    <n v="108.71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n v="42.98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"/>
    <n v="83.32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3"/>
    <n v="55.9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099999999999994"/>
    <n v="105.0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3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1"/>
    <n v="112.66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9"/>
    <n v="81.94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2999999999999"/>
    <n v="64.05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2"/>
    <n v="106.39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8"/>
    <n v="76.010000000000005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99999999999"/>
    <n v="111.07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"/>
    <n v="95.9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n v="43.04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9000000000002"/>
    <n v="67.97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7"/>
    <n v="89.99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"/>
    <n v="58.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9"/>
    <n v="84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n v="88.8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4"/>
    <n v="65.959999999999994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7"/>
    <n v="74.8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n v="69.989999999999995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"/>
    <n v="32.01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"/>
    <n v="64.7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8"/>
    <n v="25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8"/>
    <n v="104.9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"/>
    <n v="64.98999999999999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1"/>
    <n v="94.35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4"/>
    <n v="44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4"/>
    <n v="64.739999999999995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"/>
    <n v="84.0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1"/>
    <n v="34.06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"/>
    <n v="93.27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"/>
    <n v="3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6"/>
    <n v="83.8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"/>
    <n v="63.9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2"/>
    <n v="81.91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4"/>
    <n v="93.05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5"/>
    <n v="101.98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n v="105.94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"/>
    <n v="101.5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7"/>
    <n v="62.97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9"/>
    <n v="29.05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8"/>
    <n v="77.93000000000000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"/>
    <n v="80.8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999999999995"/>
    <n v="76.010000000000005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"/>
    <n v="72.989999999999995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8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"/>
    <n v="54.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7"/>
    <n v="32.950000000000003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n v="79.3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"/>
    <n v="41.17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n v="77.430000000000007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8"/>
    <n v="57.16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3"/>
    <n v="77.180000000000007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9"/>
    <n v="24.95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"/>
    <n v="46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"/>
    <n v="88.0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4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"/>
    <n v="102.6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"/>
    <n v="72.959999999999994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"/>
    <n v="57.1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000000000002"/>
    <n v="84.01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"/>
    <n v="98.67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9"/>
    <n v="42.01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4"/>
    <n v="32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80000000000007"/>
    <n v="81.569999999999993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"/>
    <n v="37.0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000000000006"/>
    <n v="103.0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79999999999997"/>
    <n v="84.33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n v="102.6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"/>
    <n v="79.98999999999999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50000000000003"/>
    <n v="70.06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"/>
    <n v="41.9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40000000000006"/>
    <n v="57.99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8"/>
    <n v="40.94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"/>
    <n v="7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5"/>
    <n v="73.84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9"/>
    <n v="41.98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9"/>
    <n v="77.930000000000007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6"/>
    <n v="106.02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60000000000002"/>
    <n v="47.02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"/>
    <n v="76.02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"/>
    <n v="54.12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1"/>
    <n v="57.2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"/>
    <n v="103.81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"/>
    <n v="105.03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"/>
    <n v="90.26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8"/>
    <n v="76.98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1"/>
    <n v="102.6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8"/>
    <n v="55.0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3"/>
    <n v="32.130000000000003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3"/>
    <n v="50.6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"/>
    <n v="49.6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9"/>
    <n v="54.89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7999999999999"/>
    <n v="46.93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"/>
    <n v="44.95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"/>
    <n v="3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"/>
    <n v="107.76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9999999999999"/>
    <n v="102.08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5"/>
    <n v="24.98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n v="79.9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"/>
    <n v="67.95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4"/>
    <n v="26.07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3"/>
    <n v="10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9999999999997"/>
    <n v="25.83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n v="77.67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"/>
    <n v="57.8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n v="92.96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7"/>
    <n v="37.950000000000003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"/>
    <n v="31.8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"/>
    <n v="84.01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7"/>
    <n v="103.4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3"/>
    <n v="105.13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5"/>
    <n v="89.2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2"/>
    <n v="5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1"/>
    <n v="64.959999999999994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9"/>
    <n v="46.24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2"/>
    <n v="51.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"/>
    <n v="33.90999999999999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5"/>
    <n v="92.0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4"/>
    <n v="107.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"/>
    <n v="75.84999999999999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4"/>
    <n v="80.48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"/>
    <n v="86.98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1"/>
    <n v="105.14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2"/>
    <n v="57.3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"/>
    <n v="93.35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6"/>
    <n v="71.989999999999995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4"/>
    <n v="92.61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9"/>
    <n v="104.99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n v="30.96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"/>
    <n v="33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"/>
    <n v="84.19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"/>
    <n v="73.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6"/>
    <n v="36.99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6000000000001"/>
    <n v="46.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4"/>
    <n v="102.02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"/>
    <n v="45.0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n v="94.29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1"/>
    <n v="101.0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n v="97.0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3"/>
    <n v="43.01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8"/>
    <n v="94.92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4"/>
    <n v="72.15000000000000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"/>
    <n v="51.0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"/>
    <n v="85.05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3"/>
    <n v="43.87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999999999997"/>
    <n v="40.06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"/>
    <n v="43.83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"/>
    <n v="84.9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1"/>
    <n v="41.07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4"/>
    <n v="54.97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"/>
    <n v="77.010000000000005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1"/>
    <n v="71.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3"/>
    <n v="91.9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6"/>
    <n v="97.07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3"/>
    <n v="58.9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"/>
    <n v="58.0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2"/>
    <n v="103.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8"/>
    <n v="93.4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3"/>
    <n v="61.97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n v="92.0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9999999999994"/>
    <n v="77.27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n v="93.9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"/>
    <n v="84.97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"/>
    <n v="105.9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"/>
    <n v="36.97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"/>
    <n v="81.53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4"/>
    <n v="81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"/>
    <n v="26.0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3"/>
    <n v="2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1"/>
    <n v="34.17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"/>
    <n v="28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2"/>
    <n v="76.5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"/>
    <n v="53.05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8"/>
    <n v="106.8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"/>
    <n v="46.02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5"/>
    <n v="100.17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5"/>
    <n v="87.97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7"/>
    <n v="75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4"/>
    <n v="42.98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7"/>
    <n v="33.119999999999997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"/>
    <n v="101.13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"/>
    <n v="55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s v="food trucks"/>
    <n v="0"/>
    <e v="#DIV/0!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s v="rock"/>
    <n v="1040"/>
    <n v="92.15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s v="web"/>
    <n v="131.47999999999999"/>
    <n v="100.0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s v="rock"/>
    <n v="58.98"/>
    <n v="103.2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s v="plays"/>
    <n v="69.28"/>
    <n v="99.34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s v="plays"/>
    <n v="173.62"/>
    <n v="75.8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s v="documentary"/>
    <n v="20.96"/>
    <n v="60.56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s v="plays"/>
    <n v="327.58"/>
    <n v="64.94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s v="plays"/>
    <n v="19.93"/>
    <n v="31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s v="electric music"/>
    <n v="51.74"/>
    <n v="72.91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s v="drama"/>
    <n v="266.12"/>
    <n v="62.9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s v="plays"/>
    <n v="48.1"/>
    <n v="112.22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s v="drama"/>
    <n v="89.35"/>
    <n v="102.35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s v="indie rock"/>
    <n v="245.12"/>
    <n v="105.05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s v="indie rock"/>
    <n v="66.77"/>
    <n v="94.15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s v="wearables"/>
    <n v="47.31"/>
    <n v="84.99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s v="nonfiction"/>
    <n v="649.47"/>
    <n v="110.41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s v="animation"/>
    <n v="159.38999999999999"/>
    <n v="107.96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s v="plays"/>
    <n v="66.91"/>
    <n v="45.1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s v="plays"/>
    <n v="48.53"/>
    <n v="45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s v="drama"/>
    <n v="112.24"/>
    <n v="105.97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s v="plays"/>
    <n v="40.99"/>
    <n v="69.06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s v="plays"/>
    <n v="128.07"/>
    <n v="85.04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s v="documentary"/>
    <n v="332.04"/>
    <n v="105.23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s v="wearables"/>
    <n v="112.83"/>
    <n v="39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s v="video games"/>
    <n v="216.44"/>
    <n v="73.03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s v="plays"/>
    <n v="48.2"/>
    <n v="35.01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s v="rock"/>
    <n v="79.95"/>
    <n v="106.6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s v="plays"/>
    <n v="105.23"/>
    <n v="62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s v="shorts"/>
    <n v="328.9"/>
    <n v="94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s v="animation"/>
    <n v="160.61000000000001"/>
    <n v="112.05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s v="video games"/>
    <n v="310"/>
    <n v="48.0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s v="documentary"/>
    <n v="86.81"/>
    <n v="38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s v="plays"/>
    <n v="377.82"/>
    <n v="35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s v="documentary"/>
    <n v="150.81"/>
    <n v="85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s v="drama"/>
    <n v="150.30000000000001"/>
    <n v="95.99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s v="plays"/>
    <n v="157.29"/>
    <n v="68.81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s v="fiction"/>
    <n v="139.99"/>
    <n v="105.97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s v="photography books"/>
    <n v="325.32"/>
    <n v="75.260000000000005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s v="plays"/>
    <n v="50.78"/>
    <n v="57.1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s v="wearables"/>
    <n v="169.07"/>
    <n v="75.14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s v="rock"/>
    <n v="212.93"/>
    <n v="107.42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s v="food trucks"/>
    <n v="443.94"/>
    <n v="36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s v="radio &amp; podcasts"/>
    <n v="185.94"/>
    <n v="27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s v="fiction"/>
    <n v="658.81"/>
    <n v="107.56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s v="plays"/>
    <n v="47.68"/>
    <n v="94.38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s v="rock"/>
    <n v="114.78"/>
    <n v="46.16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s v="plays"/>
    <n v="475.27"/>
    <n v="47.85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s v="plays"/>
    <n v="386.97"/>
    <n v="53.01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s v="rock"/>
    <n v="189.63"/>
    <n v="45.06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s v="metal"/>
    <n v="2"/>
    <n v="2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s v="wearables"/>
    <n v="91.87"/>
    <n v="99.01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s v="plays"/>
    <n v="34.15"/>
    <n v="32.7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s v="drama"/>
    <n v="140.41"/>
    <n v="59.12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s v="wearables"/>
    <n v="89.87"/>
    <n v="44.93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s v="jazz"/>
    <n v="177.97"/>
    <n v="89.6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s v="wearables"/>
    <n v="143.66"/>
    <n v="70.0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s v="video games"/>
    <n v="215.28"/>
    <n v="31.06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s v="plays"/>
    <n v="227.11"/>
    <n v="29.06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s v="plays"/>
    <n v="275.07"/>
    <n v="30.09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s v="plays"/>
    <n v="144.37"/>
    <n v="85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s v="plays"/>
    <n v="92.75"/>
    <n v="82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s v="web"/>
    <n v="722.6"/>
    <n v="58.04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s v="plays"/>
    <n v="11.85"/>
    <n v="111.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s v="web"/>
    <n v="97.64"/>
    <n v="71.95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s v="plays"/>
    <n v="236.15"/>
    <n v="61.04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s v="plays"/>
    <n v="45.07"/>
    <n v="108.92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s v="wearables"/>
    <n v="162.38999999999999"/>
    <n v="29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s v="plays"/>
    <n v="254.53"/>
    <n v="58.98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s v="plays"/>
    <n v="24.06"/>
    <n v="111.82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s v="plays"/>
    <n v="123.74"/>
    <n v="64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s v="plays"/>
    <n v="108.07"/>
    <n v="85.32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s v="animation"/>
    <n v="670.33"/>
    <n v="74.48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s v="jazz"/>
    <n v="660.93"/>
    <n v="105.15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s v="metal"/>
    <n v="122.46"/>
    <n v="56.19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s v="photography books"/>
    <n v="150.58000000000001"/>
    <n v="85.92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s v="plays"/>
    <n v="78.11"/>
    <n v="57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s v="animation"/>
    <n v="46.95"/>
    <n v="79.64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s v="translations"/>
    <n v="300.8"/>
    <n v="41.02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s v="plays"/>
    <n v="69.599999999999994"/>
    <n v="48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s v="video games"/>
    <n v="637.45000000000005"/>
    <n v="55.2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s v="rock"/>
    <n v="225.34"/>
    <n v="92.1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s v="video games"/>
    <n v="1497.3"/>
    <n v="83.18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s v="electric music"/>
    <n v="37.590000000000003"/>
    <n v="40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s v="wearables"/>
    <n v="132.37"/>
    <n v="111.13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s v="indie rock"/>
    <n v="131.22"/>
    <n v="90.56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s v="plays"/>
    <n v="167.64"/>
    <n v="61.11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s v="rock"/>
    <n v="61.98"/>
    <n v="83.02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s v="translations"/>
    <n v="260.75"/>
    <n v="110.76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s v="plays"/>
    <n v="252.59"/>
    <n v="89.46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s v="plays"/>
    <n v="78.62"/>
    <n v="57.85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s v="translations"/>
    <n v="48.4"/>
    <n v="110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s v="video games"/>
    <n v="258.88"/>
    <n v="103.97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s v="plays"/>
    <n v="60.55"/>
    <n v="108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s v="web"/>
    <n v="303.69"/>
    <n v="48.93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s v="documentary"/>
    <n v="113"/>
    <n v="37.67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s v="plays"/>
    <n v="217.38"/>
    <n v="65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s v="food trucks"/>
    <n v="926.69"/>
    <n v="106.61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s v="video games"/>
    <n v="33.69"/>
    <n v="27.0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s v="plays"/>
    <n v="196.72"/>
    <n v="91.16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s v="plays"/>
    <n v="1"/>
    <n v="1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s v="electric music"/>
    <n v="1021.44"/>
    <n v="56.0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s v="wearables"/>
    <n v="281.68"/>
    <n v="31.02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s v="electric music"/>
    <n v="24.61"/>
    <n v="66.51000000000000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s v="indie rock"/>
    <n v="143.13999999999999"/>
    <n v="89.01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s v="web"/>
    <n v="144.54"/>
    <n v="103.46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s v="plays"/>
    <n v="359.13"/>
    <n v="95.28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s v="plays"/>
    <n v="186.49"/>
    <n v="75.900000000000006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s v="documentary"/>
    <n v="595.27"/>
    <n v="107.58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s v="television"/>
    <n v="59.21"/>
    <n v="51.32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s v="food trucks"/>
    <n v="14.96"/>
    <n v="71.98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s v="radio &amp; podcasts"/>
    <n v="119.96"/>
    <n v="108.9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s v="web"/>
    <n v="268.83"/>
    <n v="35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s v="food trucks"/>
    <n v="376.88"/>
    <n v="94.94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s v="wearables"/>
    <n v="727.16"/>
    <n v="109.65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s v="fiction"/>
    <n v="87.21"/>
    <n v="44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s v="plays"/>
    <n v="88"/>
    <n v="86.79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s v="television"/>
    <n v="173.94"/>
    <n v="30.9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s v="photography books"/>
    <n v="117.61"/>
    <n v="94.79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s v="documentary"/>
    <n v="214.96"/>
    <n v="69.790000000000006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s v="mobile games"/>
    <n v="149.5"/>
    <n v="63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s v="video games"/>
    <n v="219.34"/>
    <n v="110.03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s v="fiction"/>
    <n v="64.37"/>
    <n v="26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s v="plays"/>
    <n v="18.62"/>
    <n v="49.99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s v="photography books"/>
    <n v="367.77"/>
    <n v="101.72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s v="plays"/>
    <n v="159.91"/>
    <n v="47.08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s v="plays"/>
    <n v="38.630000000000003"/>
    <n v="89.94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s v="plays"/>
    <n v="51.42"/>
    <n v="78.97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s v="rock"/>
    <n v="60.33"/>
    <n v="80.069999999999993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s v="food trucks"/>
    <n v="3.2"/>
    <n v="86.47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s v="drama"/>
    <n v="155.47"/>
    <n v="28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s v="web"/>
    <n v="100.86"/>
    <n v="68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s v="plays"/>
    <n v="116.18"/>
    <n v="43.08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s v="world music"/>
    <n v="310.77999999999997"/>
    <n v="87.96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s v="documentary"/>
    <n v="89.74"/>
    <n v="94.99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s v="plays"/>
    <n v="71.27"/>
    <n v="46.91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s v="drama"/>
    <n v="3.29"/>
    <n v="46.91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s v="nonfiction"/>
    <n v="261.77999999999997"/>
    <n v="94.24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s v="mobile games"/>
    <n v="96"/>
    <n v="80.14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s v="wearables"/>
    <n v="20.9"/>
    <n v="59.04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s v="documentary"/>
    <n v="223.16"/>
    <n v="65.989999999999995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s v="web"/>
    <n v="101.59"/>
    <n v="60.99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s v="web"/>
    <n v="230.04"/>
    <n v="98.31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s v="indie rock"/>
    <n v="135.59"/>
    <n v="104.6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s v="plays"/>
    <n v="129.1"/>
    <n v="86.07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s v="wearables"/>
    <n v="236.51"/>
    <n v="76.989999999999995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s v="plays"/>
    <n v="17.25"/>
    <n v="29.76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s v="plays"/>
    <n v="112.49"/>
    <n v="46.92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s v="wearables"/>
    <n v="121.02"/>
    <n v="105.19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s v="indie rock"/>
    <n v="219.87"/>
    <n v="69.91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s v="rock"/>
    <n v="1"/>
    <n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s v="electric music"/>
    <n v="64.17"/>
    <n v="60.01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s v="indie rock"/>
    <n v="423.07"/>
    <n v="52.01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s v="plays"/>
    <n v="92.98"/>
    <n v="31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s v="indie rock"/>
    <n v="58.76"/>
    <n v="95.04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s v="plays"/>
    <n v="65.02"/>
    <n v="75.97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s v="rock"/>
    <n v="73.94"/>
    <n v="71.010000000000005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s v="photography books"/>
    <n v="52.67"/>
    <n v="73.73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s v="rock"/>
    <n v="220.95"/>
    <n v="113.17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s v="plays"/>
    <n v="100.01"/>
    <n v="105.0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s v="wearables"/>
    <n v="162.31"/>
    <n v="79.180000000000007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s v="web"/>
    <n v="78.180000000000007"/>
    <n v="57.33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s v="rock"/>
    <n v="149.74"/>
    <n v="58.18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s v="photography books"/>
    <n v="253.26"/>
    <n v="36.03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s v="plays"/>
    <n v="100.17"/>
    <n v="107.99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s v="web"/>
    <n v="121.99"/>
    <n v="44.01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s v="photography books"/>
    <n v="137.13"/>
    <n v="55.08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s v="plays"/>
    <n v="415.54"/>
    <n v="7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s v="indie rock"/>
    <n v="31.31"/>
    <n v="42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s v="shorts"/>
    <n v="424.08"/>
    <n v="77.989999999999995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s v="indie rock"/>
    <n v="2.94"/>
    <n v="82.51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s v="translations"/>
    <n v="10.63"/>
    <n v="104.2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s v="documentary"/>
    <n v="82.88"/>
    <n v="25.5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s v="plays"/>
    <n v="163.01"/>
    <n v="100.98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s v="wearables"/>
    <n v="894.67"/>
    <n v="111.83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s v="plays"/>
    <n v="26.19"/>
    <n v="42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s v="plays"/>
    <n v="74.83"/>
    <n v="110.05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s v="plays"/>
    <n v="416.48"/>
    <n v="59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s v="food trucks"/>
    <n v="96.21"/>
    <n v="32.99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s v="plays"/>
    <n v="357.72"/>
    <n v="45.01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s v="wearables"/>
    <n v="308.45999999999998"/>
    <n v="81.9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s v="web"/>
    <n v="61.8"/>
    <n v="39.08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s v="plays"/>
    <n v="722.32"/>
    <n v="59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s v="rock"/>
    <n v="69.12"/>
    <n v="40.99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s v="plays"/>
    <n v="293.06"/>
    <n v="31.0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s v="television"/>
    <n v="71.8"/>
    <n v="37.7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s v="plays"/>
    <n v="31.93"/>
    <n v="32.01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s v="shorts"/>
    <n v="229.87"/>
    <n v="95.97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s v="plays"/>
    <n v="32.01"/>
    <n v="7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s v="plays"/>
    <n v="23.53"/>
    <n v="102.05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s v="plays"/>
    <n v="68.59"/>
    <n v="105.75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s v="plays"/>
    <n v="37.950000000000003"/>
    <n v="37.07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s v="rock"/>
    <n v="19.989999999999998"/>
    <n v="35.049999999999997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s v="indie rock"/>
    <n v="45.64"/>
    <n v="46.34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s v="metal"/>
    <n v="122.76"/>
    <n v="69.17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s v="electric music"/>
    <n v="361.75"/>
    <n v="109.08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s v="wearables"/>
    <n v="63.15"/>
    <n v="51.7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s v="drama"/>
    <n v="298.2"/>
    <n v="82.01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s v="electric music"/>
    <n v="9.56"/>
    <n v="35.96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s v="rock"/>
    <n v="53.78"/>
    <n v="74.459999999999994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s v="plays"/>
    <n v="2"/>
    <n v="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s v="web"/>
    <n v="681.19"/>
    <n v="91.1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s v="food trucks"/>
    <n v="78.83"/>
    <n v="79.790000000000006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s v="plays"/>
    <n v="134.41"/>
    <n v="4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s v="jazz"/>
    <n v="3.37"/>
    <n v="63.23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s v="plays"/>
    <n v="431.85"/>
    <n v="70.180000000000007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s v="fiction"/>
    <n v="38.840000000000003"/>
    <n v="61.3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s v="rock"/>
    <n v="425.7"/>
    <n v="9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s v="documentary"/>
    <n v="101.12"/>
    <n v="96.98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s v="documentary"/>
    <n v="21.19"/>
    <n v="51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s v="science fiction"/>
    <n v="67.430000000000007"/>
    <n v="28.04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s v="plays"/>
    <n v="94.92"/>
    <n v="60.98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s v="plays"/>
    <n v="151.85"/>
    <n v="73.209999999999994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s v="indie rock"/>
    <n v="195.16"/>
    <n v="40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s v="rock"/>
    <n v="1023.14"/>
    <n v="86.8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s v="plays"/>
    <n v="3.84"/>
    <n v="42.1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s v="plays"/>
    <n v="155.07"/>
    <n v="103.98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s v="science fiction"/>
    <n v="44.75"/>
    <n v="6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s v="shorts"/>
    <n v="215.95"/>
    <n v="31.01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s v="animation"/>
    <n v="332.13"/>
    <n v="89.99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s v="plays"/>
    <n v="8.44"/>
    <n v="39.24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s v="food trucks"/>
    <n v="98.63"/>
    <n v="54.99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s v="photography books"/>
    <n v="137.97999999999999"/>
    <n v="47.99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s v="plays"/>
    <n v="93.81"/>
    <n v="87.97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s v="science fiction"/>
    <n v="403.64"/>
    <n v="5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s v="rock"/>
    <n v="260.17"/>
    <n v="30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s v="photography books"/>
    <n v="366.63"/>
    <n v="98.21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s v="mobile games"/>
    <n v="168.72"/>
    <n v="108.96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s v="animation"/>
    <n v="119.91"/>
    <n v="67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s v="mobile games"/>
    <n v="193.69"/>
    <n v="64.989999999999995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s v="video games"/>
    <n v="420.17"/>
    <n v="99.84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s v="plays"/>
    <n v="76.709999999999994"/>
    <n v="82.4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s v="plays"/>
    <n v="171.26"/>
    <n v="63.29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s v="animation"/>
    <n v="157.88999999999999"/>
    <n v="96.77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s v="video games"/>
    <n v="109.08"/>
    <n v="54.9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s v="animation"/>
    <n v="41.73"/>
    <n v="39.01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s v="rock"/>
    <n v="10.94"/>
    <n v="75.84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s v="animation"/>
    <n v="159.38"/>
    <n v="45.05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s v="plays"/>
    <n v="422.42"/>
    <n v="104.52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s v="wearables"/>
    <n v="97.72"/>
    <n v="76.27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s v="plays"/>
    <n v="418.79"/>
    <n v="69.02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s v="nonfiction"/>
    <n v="101.92"/>
    <n v="101.98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s v="rock"/>
    <n v="127.73"/>
    <n v="42.92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s v="plays"/>
    <n v="445.22"/>
    <n v="43.0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s v="plays"/>
    <n v="569.71"/>
    <n v="75.25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s v="plays"/>
    <n v="509.34"/>
    <n v="69.02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s v="web"/>
    <n v="325.52999999999997"/>
    <n v="65.989999999999995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s v="fiction"/>
    <n v="932.62"/>
    <n v="98.01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s v="mobile games"/>
    <n v="211.34"/>
    <n v="60.11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s v="translations"/>
    <n v="273.33"/>
    <n v="26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s v="rock"/>
    <n v="3"/>
    <n v="3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s v="plays"/>
    <n v="54.08"/>
    <n v="38.02000000000000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s v="plays"/>
    <n v="626.29999999999995"/>
    <n v="106.15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s v="drama"/>
    <n v="89.02"/>
    <n v="81.02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s v="nonfiction"/>
    <n v="184.89"/>
    <n v="96.65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s v="rock"/>
    <n v="120.17"/>
    <n v="57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s v="rock"/>
    <n v="23.39"/>
    <n v="63.93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s v="plays"/>
    <n v="146"/>
    <n v="90.46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s v="plays"/>
    <n v="268.48"/>
    <n v="72.17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s v="photography books"/>
    <n v="597.5"/>
    <n v="77.930000000000007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s v="rock"/>
    <n v="157.69999999999999"/>
    <n v="38.07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s v="rock"/>
    <n v="31.2"/>
    <n v="57.94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s v="indie rock"/>
    <n v="313.41000000000003"/>
    <n v="49.79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s v="photography books"/>
    <n v="370.9"/>
    <n v="54.05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s v="plays"/>
    <n v="362.66"/>
    <n v="30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s v="plays"/>
    <n v="123.08"/>
    <n v="70.1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s v="jazz"/>
    <n v="76.77"/>
    <n v="2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s v="plays"/>
    <n v="233.62"/>
    <n v="51.99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s v="documentary"/>
    <n v="180.53"/>
    <n v="56.42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s v="television"/>
    <n v="252.63"/>
    <n v="101.63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s v="video games"/>
    <n v="27.18"/>
    <n v="25.0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s v="photography books"/>
    <n v="1.27"/>
    <n v="32.020000000000003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s v="plays"/>
    <n v="304.01"/>
    <n v="82.02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s v="plays"/>
    <n v="137.22999999999999"/>
    <n v="37.96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s v="plays"/>
    <n v="32.21"/>
    <n v="51.5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s v="translations"/>
    <n v="241.51"/>
    <n v="81.2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s v="video games"/>
    <n v="96.8"/>
    <n v="40.03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s v="plays"/>
    <n v="1066.43"/>
    <n v="89.94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s v="web"/>
    <n v="325.89"/>
    <n v="96.69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s v="plays"/>
    <n v="170.7"/>
    <n v="25.01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s v="animation"/>
    <n v="581.44000000000005"/>
    <n v="36.99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s v="plays"/>
    <n v="91.52"/>
    <n v="73.010000000000005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s v="television"/>
    <n v="108.05"/>
    <n v="68.239999999999995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s v="rock"/>
    <n v="18.73"/>
    <n v="52.3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s v="web"/>
    <n v="83.19"/>
    <n v="61.77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s v="plays"/>
    <n v="706.33"/>
    <n v="25.0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s v="plays"/>
    <n v="17.45"/>
    <n v="106.29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s v="electric music"/>
    <n v="209.73"/>
    <n v="75.069999999999993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s v="metal"/>
    <n v="97.79"/>
    <n v="39.97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s v="plays"/>
    <n v="1684.25"/>
    <n v="39.979999999999997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s v="documentary"/>
    <n v="54.4"/>
    <n v="101.02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s v="web"/>
    <n v="456.61"/>
    <n v="76.81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s v="food trucks"/>
    <n v="9.82"/>
    <n v="71.7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s v="plays"/>
    <n v="16.38"/>
    <n v="33.28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s v="plays"/>
    <n v="1339.67"/>
    <n v="43.92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s v="plays"/>
    <n v="35.65"/>
    <n v="36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s v="plays"/>
    <n v="54.95"/>
    <n v="88.21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s v="plays"/>
    <n v="94.24"/>
    <n v="65.239999999999995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s v="rock"/>
    <n v="143.91"/>
    <n v="69.959999999999994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s v="food trucks"/>
    <n v="51.42"/>
    <n v="39.880000000000003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s v="nonfiction"/>
    <n v="5"/>
    <n v="5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s v="documentary"/>
    <n v="1344.67"/>
    <n v="41.02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s v="plays"/>
    <n v="31.84"/>
    <n v="98.9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s v="indie rock"/>
    <n v="82.62"/>
    <n v="87.78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s v="documentary"/>
    <n v="546.14"/>
    <n v="80.77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s v="plays"/>
    <n v="286.20999999999998"/>
    <n v="94.28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s v="plays"/>
    <n v="7.91"/>
    <n v="73.430000000000007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s v="fiction"/>
    <n v="132.13999999999999"/>
    <n v="65.9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s v="plays"/>
    <n v="74.08"/>
    <n v="109.04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s v="indie rock"/>
    <n v="75.290000000000006"/>
    <n v="41.16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s v="video games"/>
    <n v="20.329999999999998"/>
    <n v="99.13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s v="plays"/>
    <n v="203.37"/>
    <n v="105.88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s v="plays"/>
    <n v="310.23"/>
    <n v="49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s v="rock"/>
    <n v="395.32"/>
    <n v="39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s v="documentary"/>
    <n v="294.70999999999998"/>
    <n v="31.02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s v="plays"/>
    <n v="33.89"/>
    <n v="103.87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s v="food trucks"/>
    <n v="66.680000000000007"/>
    <n v="59.27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s v="plays"/>
    <n v="19.23"/>
    <n v="42.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s v="rock"/>
    <n v="15.84"/>
    <n v="53.12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s v="web"/>
    <n v="38.700000000000003"/>
    <n v="50.8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s v="fiction"/>
    <n v="9.59"/>
    <n v="101.15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s v="shorts"/>
    <n v="94.14"/>
    <n v="65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s v="plays"/>
    <n v="166.56"/>
    <n v="38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s v="documentary"/>
    <n v="24.13"/>
    <n v="82.62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s v="plays"/>
    <n v="164.06"/>
    <n v="37.94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s v="plays"/>
    <n v="90.72"/>
    <n v="80.78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s v="animation"/>
    <n v="46.19"/>
    <n v="25.98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s v="plays"/>
    <n v="38.54"/>
    <n v="30.36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s v="rock"/>
    <n v="133.56"/>
    <n v="54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s v="video games"/>
    <n v="22.9"/>
    <n v="101.79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s v="documentary"/>
    <n v="184.96"/>
    <n v="45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s v="food trucks"/>
    <n v="443.73"/>
    <n v="77.069999999999993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s v="wearables"/>
    <n v="199.98"/>
    <n v="88.0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s v="plays"/>
    <n v="123.96"/>
    <n v="47.04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s v="rock"/>
    <n v="186.61"/>
    <n v="11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s v="rock"/>
    <n v="114.29"/>
    <n v="87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s v="rock"/>
    <n v="97.03"/>
    <n v="63.99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s v="plays"/>
    <n v="122.82"/>
    <n v="105.99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s v="plays"/>
    <n v="179.14"/>
    <n v="73.989999999999995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s v="plays"/>
    <n v="79.95"/>
    <n v="84.02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s v="photography books"/>
    <n v="94.24"/>
    <n v="88.97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s v="indie rock"/>
    <n v="84.67"/>
    <n v="76.989999999999995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s v="plays"/>
    <n v="66.52"/>
    <n v="97.15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s v="plays"/>
    <n v="53.92"/>
    <n v="33.01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s v="video games"/>
    <n v="41.98"/>
    <n v="99.95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s v="drama"/>
    <n v="14.69"/>
    <n v="69.97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s v="indie rock"/>
    <n v="34.479999999999997"/>
    <n v="110.32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s v="web"/>
    <n v="1400.78"/>
    <n v="66.010000000000005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s v="food trucks"/>
    <n v="71.77"/>
    <n v="41.01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s v="plays"/>
    <n v="53.07"/>
    <n v="103.96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s v="jazz"/>
    <n v="5"/>
    <n v="5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s v="rock"/>
    <n v="127.71"/>
    <n v="47.0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s v="plays"/>
    <n v="34.89"/>
    <n v="29.61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s v="plays"/>
    <n v="410.6"/>
    <n v="81.010000000000005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s v="documentary"/>
    <n v="123.74"/>
    <n v="94.35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s v="wearables"/>
    <n v="58.97"/>
    <n v="26.06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s v="plays"/>
    <n v="36.89"/>
    <n v="85.78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s v="video games"/>
    <n v="184.91"/>
    <n v="103.73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s v="photography books"/>
    <n v="11.81"/>
    <n v="49.83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s v="animation"/>
    <n v="298.7"/>
    <n v="63.89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s v="plays"/>
    <n v="226.35"/>
    <n v="47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s v="plays"/>
    <n v="173.56"/>
    <n v="108.48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s v="rock"/>
    <n v="371.76"/>
    <n v="72.0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s v="rock"/>
    <n v="160.19"/>
    <n v="59.93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s v="indie rock"/>
    <n v="1616.33"/>
    <n v="78.209999999999994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s v="plays"/>
    <n v="733.44"/>
    <n v="104.78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s v="plays"/>
    <n v="592.11"/>
    <n v="105.52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s v="plays"/>
    <n v="18.89"/>
    <n v="24.9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s v="documentary"/>
    <n v="276.81"/>
    <n v="69.87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s v="television"/>
    <n v="273.02"/>
    <n v="95.73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s v="plays"/>
    <n v="159.36000000000001"/>
    <n v="30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s v="plays"/>
    <n v="67.87"/>
    <n v="59.01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s v="documentary"/>
    <n v="1591.56"/>
    <n v="84.76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s v="plays"/>
    <n v="730.18"/>
    <n v="78.010000000000005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s v="documentary"/>
    <n v="13.19"/>
    <n v="50.05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s v="indie rock"/>
    <n v="54.78"/>
    <n v="59.16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s v="rock"/>
    <n v="361.03"/>
    <n v="93.7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s v="plays"/>
    <n v="10.26"/>
    <n v="40.14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s v="documentary"/>
    <n v="13.96"/>
    <n v="70.09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s v="plays"/>
    <n v="40.44"/>
    <n v="66.180000000000007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s v="plays"/>
    <n v="160.32"/>
    <n v="47.71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s v="plays"/>
    <n v="183.94"/>
    <n v="62.9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s v="photography books"/>
    <n v="63.77"/>
    <n v="86.61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s v="food trucks"/>
    <n v="225.38"/>
    <n v="75.13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s v="documentary"/>
    <n v="172.01"/>
    <n v="41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s v="nonfiction"/>
    <n v="146.16999999999999"/>
    <n v="50.01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s v="plays"/>
    <n v="76.42"/>
    <n v="96.96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s v="wearables"/>
    <n v="39.26"/>
    <n v="100.93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s v="indie rock"/>
    <n v="11.27"/>
    <n v="89.23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s v="plays"/>
    <n v="122.11"/>
    <n v="87.98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s v="photography books"/>
    <n v="186.54"/>
    <n v="89.5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s v="nonfiction"/>
    <n v="7.27"/>
    <n v="29.0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s v="wearables"/>
    <n v="65.64"/>
    <n v="42.01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s v="jazz"/>
    <n v="228.96"/>
    <n v="4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s v="documentary"/>
    <n v="469.38"/>
    <n v="110.4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s v="plays"/>
    <n v="130.11000000000001"/>
    <n v="41.99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s v="drama"/>
    <n v="167.05"/>
    <n v="48.01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s v="rock"/>
    <n v="173.86"/>
    <n v="31.02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s v="animation"/>
    <n v="717.76"/>
    <n v="99.2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s v="indie rock"/>
    <n v="63.85"/>
    <n v="66.02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s v="photography books"/>
    <n v="2"/>
    <n v="2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s v="plays"/>
    <n v="1530.22"/>
    <n v="46.06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s v="shorts"/>
    <n v="40.36"/>
    <n v="73.650000000000006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s v="plays"/>
    <n v="86.22"/>
    <n v="55.9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s v="plays"/>
    <n v="315.58"/>
    <n v="68.989999999999995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s v="plays"/>
    <n v="89.62"/>
    <n v="60.98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s v="documentary"/>
    <n v="182.15"/>
    <n v="110.98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s v="plays"/>
    <n v="355.88"/>
    <n v="25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s v="documentary"/>
    <n v="131.84"/>
    <n v="78.76000000000000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s v="rock"/>
    <n v="46.32"/>
    <n v="87.96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s v="mobile games"/>
    <n v="36.130000000000003"/>
    <n v="49.99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s v="plays"/>
    <n v="104.63"/>
    <n v="99.52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s v="fiction"/>
    <n v="668.86"/>
    <n v="104.82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s v="animation"/>
    <n v="62.07"/>
    <n v="108.01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s v="food trucks"/>
    <n v="84.7"/>
    <n v="29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s v="plays"/>
    <n v="11.06"/>
    <n v="30.0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s v="documentary"/>
    <n v="43.84"/>
    <n v="41.01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s v="plays"/>
    <n v="55.47"/>
    <n v="62.87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s v="documentary"/>
    <n v="57.4"/>
    <n v="47.01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s v="web"/>
    <n v="123.43"/>
    <n v="27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s v="plays"/>
    <n v="128.46"/>
    <n v="68.3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s v="wearables"/>
    <n v="63.99"/>
    <n v="50.97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s v="plays"/>
    <n v="127.3"/>
    <n v="54.02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s v="food trucks"/>
    <n v="10.64"/>
    <n v="97.06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s v="indie rock"/>
    <n v="40.47"/>
    <n v="24.8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s v="photography books"/>
    <n v="287.67"/>
    <n v="84.42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s v="plays"/>
    <n v="572.94000000000005"/>
    <n v="47.09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s v="plays"/>
    <n v="112.9"/>
    <n v="78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s v="animation"/>
    <n v="46.39"/>
    <n v="62.97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s v="photography books"/>
    <n v="90.68"/>
    <n v="81.010000000000005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s v="plays"/>
    <n v="67.739999999999995"/>
    <n v="65.31999999999999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s v="plays"/>
    <n v="192.49"/>
    <n v="104.44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s v="plays"/>
    <n v="82.71"/>
    <n v="69.989999999999995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s v="documentary"/>
    <n v="54.16"/>
    <n v="83.02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s v="plays"/>
    <n v="16.72"/>
    <n v="90.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s v="plays"/>
    <n v="116.88"/>
    <n v="103.98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s v="jazz"/>
    <n v="1052.1500000000001"/>
    <n v="54.93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s v="animation"/>
    <n v="123.07"/>
    <n v="51.92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s v="plays"/>
    <n v="178.64"/>
    <n v="60.0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s v="science fiction"/>
    <n v="355.28"/>
    <n v="44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s v="television"/>
    <n v="161.91"/>
    <n v="53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s v="wearables"/>
    <n v="24.91"/>
    <n v="54.5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s v="plays"/>
    <n v="198.72"/>
    <n v="75.040000000000006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s v="plays"/>
    <n v="34.75"/>
    <n v="35.909999999999997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s v="indie rock"/>
    <n v="176.42"/>
    <n v="36.950000000000003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s v="plays"/>
    <n v="511.38"/>
    <n v="63.17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s v="wearables"/>
    <n v="82.04"/>
    <n v="29.99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s v="television"/>
    <n v="24.33"/>
    <n v="86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s v="video games"/>
    <n v="50.48"/>
    <n v="75.01000000000000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s v="video games"/>
    <n v="967"/>
    <n v="101.2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s v="animation"/>
    <n v="4"/>
    <n v="4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s v="rock"/>
    <n v="122.85"/>
    <n v="29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s v="drama"/>
    <n v="63.44"/>
    <n v="98.23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s v="science fiction"/>
    <n v="56.33"/>
    <n v="87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s v="drama"/>
    <n v="44.08"/>
    <n v="45.21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s v="plays"/>
    <n v="118.37"/>
    <n v="37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s v="indie rock"/>
    <n v="104.12"/>
    <n v="94.98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s v="plays"/>
    <n v="26.64"/>
    <n v="28.96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s v="plays"/>
    <n v="351.2"/>
    <n v="55.99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s v="documentary"/>
    <n v="90.06"/>
    <n v="54.0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s v="plays"/>
    <n v="171.63"/>
    <n v="82.3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s v="drama"/>
    <n v="141.05000000000001"/>
    <n v="67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s v="mobile games"/>
    <n v="30.58"/>
    <n v="107.91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s v="animation"/>
    <n v="108.16"/>
    <n v="69.010000000000005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s v="plays"/>
    <n v="133.46"/>
    <n v="39.01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s v="translations"/>
    <n v="187.85"/>
    <n v="110.36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s v="wearables"/>
    <n v="332"/>
    <n v="94.86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s v="web"/>
    <n v="575.21"/>
    <n v="57.94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s v="plays"/>
    <n v="40.5"/>
    <n v="101.25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s v="drama"/>
    <n v="184.43"/>
    <n v="64.959999999999994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s v="wearables"/>
    <n v="285.81"/>
    <n v="27.01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s v="food trucks"/>
    <n v="319"/>
    <n v="50.97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s v="rock"/>
    <n v="39.229999999999997"/>
    <n v="104.94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s v="electric music"/>
    <n v="178.14"/>
    <n v="84.03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s v="television"/>
    <n v="365.15"/>
    <n v="102.86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s v="translations"/>
    <n v="113.95"/>
    <n v="39.96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s v="fiction"/>
    <n v="29.83"/>
    <n v="51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s v="science fiction"/>
    <n v="54.27"/>
    <n v="40.8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s v="wearables"/>
    <n v="236.34"/>
    <n v="59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s v="food trucks"/>
    <n v="512.91999999999996"/>
    <n v="71.16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s v="photography books"/>
    <n v="100.65"/>
    <n v="99.49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s v="plays"/>
    <n v="81.349999999999994"/>
    <n v="103.99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s v="fiction"/>
    <n v="16.399999999999999"/>
    <n v="76.56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s v="plays"/>
    <n v="52.77"/>
    <n v="87.07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s v="food trucks"/>
    <n v="260.20999999999998"/>
    <n v="49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s v="plays"/>
    <n v="30.73"/>
    <n v="42.97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s v="translations"/>
    <n v="13.5"/>
    <n v="33.43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s v="plays"/>
    <n v="178.63"/>
    <n v="83.98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s v="plays"/>
    <n v="220.06"/>
    <n v="101.42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s v="wearables"/>
    <n v="101.51"/>
    <n v="109.87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s v="audio"/>
    <n v="191.5"/>
    <n v="31.92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s v="food trucks"/>
    <n v="305.35000000000002"/>
    <n v="70.989999999999995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s v="shorts"/>
    <n v="24"/>
    <n v="77.03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s v="photography books"/>
    <n v="723.78"/>
    <n v="101.78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s v="wearables"/>
    <n v="547.36"/>
    <n v="51.06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s v="plays"/>
    <n v="414.5"/>
    <n v="68.02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s v="animation"/>
    <n v="0.91"/>
    <n v="30.87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s v="wearables"/>
    <n v="34.17"/>
    <n v="27.91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s v="web"/>
    <n v="23.95"/>
    <n v="79.989999999999995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s v="documentary"/>
    <n v="48.07"/>
    <n v="38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s v="plays"/>
    <n v="0"/>
    <e v="#DIV/0!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s v="documentary"/>
    <n v="70.150000000000006"/>
    <n v="59.99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s v="video games"/>
    <n v="529.91999999999996"/>
    <n v="37.04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s v="drama"/>
    <n v="180.33"/>
    <n v="99.9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s v="rock"/>
    <n v="92.32"/>
    <n v="111.68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s v="radio &amp; podcasts"/>
    <n v="13.9"/>
    <n v="36.01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s v="plays"/>
    <n v="927.08"/>
    <n v="66.010000000000005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s v="web"/>
    <n v="39.86"/>
    <n v="44.05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s v="plays"/>
    <n v="112.23"/>
    <n v="5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s v="plays"/>
    <n v="70.930000000000007"/>
    <n v="95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s v="drama"/>
    <n v="119.09"/>
    <n v="70.91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s v="plays"/>
    <n v="24.02"/>
    <n v="98.06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s v="video games"/>
    <n v="139.32"/>
    <n v="53.05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s v="television"/>
    <n v="39.28"/>
    <n v="93.14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s v="rock"/>
    <n v="22.44"/>
    <n v="58.95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s v="plays"/>
    <n v="55.78"/>
    <n v="36.07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s v="nonfiction"/>
    <n v="42.52"/>
    <n v="63.03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s v="food trucks"/>
    <n v="112"/>
    <n v="84.72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s v="animation"/>
    <n v="7.07"/>
    <n v="62.2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s v="rock"/>
    <n v="101.75"/>
    <n v="101.98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s v="plays"/>
    <n v="425.75"/>
    <n v="106.44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s v="drama"/>
    <n v="145.54"/>
    <n v="29.98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s v="shorts"/>
    <n v="32.450000000000003"/>
    <n v="85.81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s v="shorts"/>
    <n v="700.33"/>
    <n v="70.819999999999993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s v="plays"/>
    <n v="83.9"/>
    <n v="41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s v="wearables"/>
    <n v="84.19"/>
    <n v="28.06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s v="plays"/>
    <n v="155.94999999999999"/>
    <n v="88.05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s v="animation"/>
    <n v="99.62"/>
    <n v="3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s v="indie rock"/>
    <n v="80.3"/>
    <n v="90.34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s v="video games"/>
    <n v="11.25"/>
    <n v="63.78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s v="fiction"/>
    <n v="91.74"/>
    <n v="54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s v="video games"/>
    <n v="95.52"/>
    <n v="48.99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s v="plays"/>
    <n v="502.88"/>
    <n v="63.86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s v="indie rock"/>
    <n v="159.24"/>
    <n v="83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s v="drama"/>
    <n v="15.02"/>
    <n v="55.08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s v="plays"/>
    <n v="482.04"/>
    <n v="62.04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s v="fiction"/>
    <n v="149.97"/>
    <n v="104.98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s v="documentary"/>
    <n v="117.22"/>
    <n v="94.0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s v="mobile games"/>
    <n v="37.700000000000003"/>
    <n v="44.01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s v="food trucks"/>
    <n v="72.650000000000006"/>
    <n v="92.47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s v="photography books"/>
    <n v="265.98"/>
    <n v="57.07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s v="mobile games"/>
    <n v="24.21"/>
    <n v="109.08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s v="indie rock"/>
    <n v="2.5099999999999998"/>
    <n v="39.39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s v="video games"/>
    <n v="16.329999999999998"/>
    <n v="77.02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s v="rock"/>
    <n v="276.5"/>
    <n v="92.17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s v="plays"/>
    <n v="88.8"/>
    <n v="61.0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s v="plays"/>
    <n v="163.57"/>
    <n v="78.06999999999999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s v="drama"/>
    <n v="969"/>
    <n v="80.75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s v="plays"/>
    <n v="270.91000000000003"/>
    <n v="59.99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s v="wearables"/>
    <n v="284.20999999999998"/>
    <n v="110.03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s v="indie rock"/>
    <n v="4"/>
    <n v="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s v="web"/>
    <n v="58.63"/>
    <n v="38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s v="plays"/>
    <n v="98.51"/>
    <n v="96.37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s v="rock"/>
    <n v="43.98"/>
    <n v="72.98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s v="indie rock"/>
    <n v="151.66"/>
    <n v="26.01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s v="rock"/>
    <n v="223.63"/>
    <n v="104.36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s v="translations"/>
    <n v="239.75"/>
    <n v="102.19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s v="science fiction"/>
    <n v="199.33"/>
    <n v="54.1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s v="plays"/>
    <n v="137.34"/>
    <n v="63.22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s v="plays"/>
    <n v="100.97"/>
    <n v="104.0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s v="animation"/>
    <n v="794.16"/>
    <n v="49.99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s v="plays"/>
    <n v="369.7"/>
    <n v="56.02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s v="rock"/>
    <n v="12.82"/>
    <n v="48.8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s v="documentary"/>
    <n v="138.03"/>
    <n v="60.08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s v="plays"/>
    <n v="83.81"/>
    <n v="78.989999999999995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s v="plays"/>
    <n v="204.6"/>
    <n v="53.99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s v="electric music"/>
    <n v="44.34"/>
    <n v="111.46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s v="rock"/>
    <n v="218.6"/>
    <n v="60.92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s v="plays"/>
    <n v="186.03"/>
    <n v="26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s v="animation"/>
    <n v="237.34"/>
    <n v="80.989999999999995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s v="rock"/>
    <n v="305.64999999999998"/>
    <n v="35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s v="shorts"/>
    <n v="94.14"/>
    <n v="94.14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s v="rock"/>
    <n v="54.4"/>
    <n v="52.09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s v="audio"/>
    <n v="111.88"/>
    <n v="24.99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s v="food trucks"/>
    <n v="369.15"/>
    <n v="69.22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s v="plays"/>
    <n v="62.93"/>
    <n v="93.94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s v="plays"/>
    <n v="64.930000000000007"/>
    <n v="98.41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s v="jazz"/>
    <n v="18.850000000000001"/>
    <n v="41.78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s v="science fiction"/>
    <n v="16.75"/>
    <n v="65.989999999999995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s v="jazz"/>
    <n v="101.11"/>
    <n v="72.06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s v="plays"/>
    <n v="341.5"/>
    <n v="48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s v="web"/>
    <n v="64.02"/>
    <n v="54.1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s v="video games"/>
    <n v="52.08"/>
    <n v="107.88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s v="documentary"/>
    <n v="322.39999999999998"/>
    <n v="67.03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s v="web"/>
    <n v="119.51"/>
    <n v="64.010000000000005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s v="translations"/>
    <n v="146.80000000000001"/>
    <n v="96.07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s v="rock"/>
    <n v="950.57"/>
    <n v="51.18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s v="food trucks"/>
    <n v="72.89"/>
    <n v="43.92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s v="plays"/>
    <n v="79.010000000000005"/>
    <n v="91.02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s v="documentary"/>
    <n v="64.72"/>
    <n v="50.13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s v="radio &amp; podcasts"/>
    <n v="82.03"/>
    <n v="67.72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s v="video games"/>
    <n v="1037.67"/>
    <n v="61.04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s v="plays"/>
    <n v="12.91"/>
    <n v="80.010000000000005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s v="animation"/>
    <n v="154.84"/>
    <n v="47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s v="plays"/>
    <n v="7.1"/>
    <n v="71.1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s v="plays"/>
    <n v="208.53"/>
    <n v="89.99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s v="drama"/>
    <n v="99.68"/>
    <n v="43.03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s v="plays"/>
    <n v="201.6"/>
    <n v="68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s v="rock"/>
    <n v="162.09"/>
    <n v="73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s v="documentary"/>
    <n v="3.64"/>
    <n v="62.3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s v="food trucks"/>
    <n v="5"/>
    <n v="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s v="wearables"/>
    <n v="206.63"/>
    <n v="67.099999999999994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s v="plays"/>
    <n v="128.24"/>
    <n v="79.98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s v="plays"/>
    <n v="119.66"/>
    <n v="62.18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s v="plays"/>
    <n v="170.73"/>
    <n v="53.01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s v="nonfiction"/>
    <n v="187.21"/>
    <n v="57.74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s v="rock"/>
    <n v="188.38"/>
    <n v="40.03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s v="food trucks"/>
    <n v="131.30000000000001"/>
    <n v="81.02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s v="jazz"/>
    <n v="283.97000000000003"/>
    <n v="35.04999999999999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s v="science fiction"/>
    <n v="120.42"/>
    <n v="102.9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s v="plays"/>
    <n v="419.06"/>
    <n v="28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s v="plays"/>
    <n v="13.85"/>
    <n v="75.7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s v="electric music"/>
    <n v="139.44"/>
    <n v="45.03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s v="plays"/>
    <n v="174"/>
    <n v="73.62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s v="plays"/>
    <n v="155.49"/>
    <n v="56.99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s v="plays"/>
    <n v="170.45"/>
    <n v="85.22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s v="indie rock"/>
    <n v="189.52"/>
    <n v="50.96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s v="plays"/>
    <n v="249.71"/>
    <n v="63.56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s v="nonfiction"/>
    <n v="48.86"/>
    <n v="81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s v="plays"/>
    <n v="28.46"/>
    <n v="86.04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s v="photography books"/>
    <n v="268.02"/>
    <n v="90.0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s v="plays"/>
    <n v="619.79999999999995"/>
    <n v="74.010000000000005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s v="indie rock"/>
    <n v="3.13"/>
    <n v="92.44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s v="plays"/>
    <n v="159.91999999999999"/>
    <n v="56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s v="photography books"/>
    <n v="279.39"/>
    <n v="32.979999999999997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s v="plays"/>
    <n v="77.37"/>
    <n v="93.6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s v="plays"/>
    <n v="206.33"/>
    <n v="69.87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s v="food trucks"/>
    <n v="694.25"/>
    <n v="72.13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s v="indie rock"/>
    <n v="151.79"/>
    <n v="30.04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s v="plays"/>
    <n v="64.58"/>
    <n v="73.97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s v="plays"/>
    <n v="62.87"/>
    <n v="68.66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s v="plays"/>
    <n v="310.39999999999998"/>
    <n v="59.99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s v="plays"/>
    <n v="42.86"/>
    <n v="111.16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s v="animation"/>
    <n v="83.12"/>
    <n v="53.04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s v="television"/>
    <n v="78.53"/>
    <n v="55.9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s v="television"/>
    <n v="114.09"/>
    <n v="69.989999999999995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s v="animation"/>
    <n v="64.540000000000006"/>
    <n v="49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s v="plays"/>
    <n v="79.41"/>
    <n v="103.85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s v="plays"/>
    <n v="11.42"/>
    <n v="99.1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s v="drama"/>
    <n v="56.19"/>
    <n v="107.3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s v="plays"/>
    <n v="16.5"/>
    <n v="76.92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s v="plays"/>
    <n v="119.97"/>
    <n v="58.1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s v="wearables"/>
    <n v="145.46"/>
    <n v="103.74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s v="plays"/>
    <n v="221.38"/>
    <n v="87.96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s v="plays"/>
    <n v="48.4"/>
    <n v="28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s v="rock"/>
    <n v="92.91"/>
    <n v="38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s v="video games"/>
    <n v="88.6"/>
    <n v="30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s v="translations"/>
    <n v="41.4"/>
    <n v="103.5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s v="food trucks"/>
    <n v="63.06"/>
    <n v="85.99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s v="plays"/>
    <n v="48.48"/>
    <n v="98.01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s v="jazz"/>
    <n v="2"/>
    <n v="2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s v="shorts"/>
    <n v="88.48"/>
    <n v="44.99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s v="web"/>
    <n v="126.84"/>
    <n v="31.01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s v="web"/>
    <n v="2338.83"/>
    <n v="59.97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s v="metal"/>
    <n v="508.39"/>
    <n v="59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s v="photography books"/>
    <n v="191.48"/>
    <n v="50.05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s v="food trucks"/>
    <n v="42.13"/>
    <n v="98.97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s v="science fiction"/>
    <n v="8.24"/>
    <n v="58.86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s v="rock"/>
    <n v="60.06"/>
    <n v="81.010000000000005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s v="documentary"/>
    <n v="47.23"/>
    <n v="76.01000000000000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s v="plays"/>
    <n v="81.739999999999995"/>
    <n v="96.6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s v="jazz"/>
    <n v="54.19"/>
    <n v="76.959999999999994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s v="plays"/>
    <n v="97.87"/>
    <n v="67.98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s v="plays"/>
    <n v="77.239999999999995"/>
    <n v="88.78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s v="jazz"/>
    <n v="33.46"/>
    <n v="25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s v="documentary"/>
    <n v="239.59"/>
    <n v="44.92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s v="plays"/>
    <n v="64.03"/>
    <n v="79.400000000000006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s v="audio"/>
    <n v="176.16"/>
    <n v="29.01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s v="plays"/>
    <n v="20.34"/>
    <n v="73.5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s v="plays"/>
    <n v="358.65"/>
    <n v="107.97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s v="indie rock"/>
    <n v="468.86"/>
    <n v="68.989999999999995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s v="plays"/>
    <n v="122.06"/>
    <n v="111.02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s v="plays"/>
    <n v="55.93"/>
    <n v="25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s v="indie rock"/>
    <n v="43.66"/>
    <n v="42.16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s v="photography books"/>
    <n v="33.54"/>
    <n v="47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s v="audio"/>
    <n v="122.98"/>
    <n v="36.04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s v="photography books"/>
    <n v="189.75"/>
    <n v="101.0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s v="fiction"/>
    <n v="83.62"/>
    <n v="39.9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s v="drama"/>
    <n v="17.97"/>
    <n v="83.1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s v="food trucks"/>
    <n v="1036.5"/>
    <n v="39.979999999999997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s v="mobile games"/>
    <n v="97.41"/>
    <n v="47.99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s v="plays"/>
    <n v="86.39"/>
    <n v="95.98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s v="plays"/>
    <n v="150.16999999999999"/>
    <n v="78.7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s v="plays"/>
    <n v="358.43"/>
    <n v="56.08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s v="nonfiction"/>
    <n v="542.86"/>
    <n v="69.0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s v="plays"/>
    <n v="67.5"/>
    <n v="102.05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s v="wearables"/>
    <n v="191.75"/>
    <n v="107.32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s v="plays"/>
    <n v="932"/>
    <n v="51.97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s v="television"/>
    <n v="429.28"/>
    <n v="71.14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s v="web"/>
    <n v="100.66"/>
    <n v="106.49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s v="documentary"/>
    <n v="226.61"/>
    <n v="42.9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s v="documentary"/>
    <n v="142.38"/>
    <n v="30.0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s v="rock"/>
    <n v="90.63"/>
    <n v="70.62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s v="plays"/>
    <n v="63.97"/>
    <n v="66.02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s v="plays"/>
    <n v="84.13"/>
    <n v="96.91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s v="rock"/>
    <n v="133.93"/>
    <n v="62.87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s v="plays"/>
    <n v="59.04"/>
    <n v="108.99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s v="electric music"/>
    <n v="152.80000000000001"/>
    <n v="27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s v="wearables"/>
    <n v="446.69"/>
    <n v="65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s v="drama"/>
    <n v="84.39"/>
    <n v="111.52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s v="wearables"/>
    <n v="3"/>
    <n v="3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s v="plays"/>
    <n v="175.03"/>
    <n v="110.99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s v="wearables"/>
    <n v="54.14"/>
    <n v="56.75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s v="translations"/>
    <n v="311.87"/>
    <n v="97.02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s v="animation"/>
    <n v="122.78"/>
    <n v="92.09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s v="nonfiction"/>
    <n v="99.03"/>
    <n v="82.9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s v="web"/>
    <n v="127.85"/>
    <n v="103.04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s v="drama"/>
    <n v="158.62"/>
    <n v="68.92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s v="plays"/>
    <n v="707.06"/>
    <n v="87.74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s v="plays"/>
    <n v="142.38999999999999"/>
    <n v="75.02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s v="plays"/>
    <n v="147.86000000000001"/>
    <n v="50.86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s v="plays"/>
    <n v="20.32"/>
    <n v="90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s v="plays"/>
    <n v="1840.63"/>
    <n v="72.900000000000006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s v="radio &amp; podcasts"/>
    <n v="161.94"/>
    <n v="108.49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s v="rock"/>
    <n v="472.82"/>
    <n v="101.98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s v="mobile games"/>
    <n v="24.47"/>
    <n v="44.01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s v="plays"/>
    <n v="517.65"/>
    <n v="65.94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s v="documentary"/>
    <n v="247.64"/>
    <n v="24.99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s v="wearables"/>
    <n v="100.2"/>
    <n v="2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s v="fiction"/>
    <n v="153"/>
    <n v="85.8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s v="plays"/>
    <n v="37.090000000000003"/>
    <n v="84.92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s v="rock"/>
    <n v="4.3899999999999997"/>
    <n v="90.48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s v="documentary"/>
    <n v="156.51"/>
    <n v="25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s v="plays"/>
    <n v="270.41000000000003"/>
    <n v="92.01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s v="plays"/>
    <n v="134.06"/>
    <n v="93.07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s v="mobile games"/>
    <n v="50.4"/>
    <n v="61.01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s v="plays"/>
    <n v="88.82"/>
    <n v="92.04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s v="web"/>
    <n v="165"/>
    <n v="81.13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s v="plays"/>
    <n v="17.5"/>
    <n v="73.5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s v="drama"/>
    <n v="185.66"/>
    <n v="85.22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s v="wearables"/>
    <n v="412.66"/>
    <n v="110.97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s v="web"/>
    <n v="90.25"/>
    <n v="32.97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s v="rock"/>
    <n v="91.98"/>
    <n v="96.0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s v="metal"/>
    <n v="527.01"/>
    <n v="84.97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s v="plays"/>
    <n v="319.14"/>
    <n v="25.01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s v="photography books"/>
    <n v="354.19"/>
    <n v="66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s v="nonfiction"/>
    <n v="32.9"/>
    <n v="87.34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s v="indie rock"/>
    <n v="135.88999999999999"/>
    <n v="27.93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s v="plays"/>
    <n v="2.08"/>
    <n v="103.8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s v="indie rock"/>
    <n v="61"/>
    <n v="31.94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s v="plays"/>
    <n v="30.04"/>
    <n v="99.5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s v="plays"/>
    <n v="1179.17"/>
    <n v="108.85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s v="electric music"/>
    <n v="1126.08"/>
    <n v="110.76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s v="plays"/>
    <n v="12.92"/>
    <n v="29.65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s v="plays"/>
    <n v="712"/>
    <n v="101.71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s v="wearables"/>
    <n v="30.3"/>
    <n v="61.5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s v="web"/>
    <n v="212.51"/>
    <n v="35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s v="plays"/>
    <n v="228.86"/>
    <n v="40.04999999999999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s v="animation"/>
    <n v="34.96"/>
    <n v="110.97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s v="wearables"/>
    <n v="157.29"/>
    <n v="36.96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s v="electric music"/>
    <n v="1"/>
    <n v="1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s v="nonfiction"/>
    <n v="232.31"/>
    <n v="30.97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s v="plays"/>
    <n v="92.45"/>
    <n v="47.04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s v="photography books"/>
    <n v="256.7"/>
    <n v="88.07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s v="plays"/>
    <n v="168.47"/>
    <n v="37.01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s v="plays"/>
    <n v="166.58"/>
    <n v="26.0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s v="plays"/>
    <n v="772.08"/>
    <n v="67.81999999999999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s v="drama"/>
    <n v="406.86"/>
    <n v="49.9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s v="rock"/>
    <n v="564.21"/>
    <n v="110.02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s v="electric music"/>
    <n v="68.430000000000007"/>
    <n v="89.96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s v="video games"/>
    <n v="34.35"/>
    <n v="79.010000000000005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s v="rock"/>
    <n v="655.45"/>
    <n v="86.87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s v="jazz"/>
    <n v="177.26"/>
    <n v="62.04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s v="plays"/>
    <n v="113.18"/>
    <n v="26.97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s v="rock"/>
    <n v="728.18"/>
    <n v="54.12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s v="indie rock"/>
    <n v="208.33"/>
    <n v="41.04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s v="science fiction"/>
    <n v="31.17"/>
    <n v="55.05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s v="translations"/>
    <n v="56.97"/>
    <n v="107.94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s v="plays"/>
    <n v="231"/>
    <n v="73.92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s v="video games"/>
    <n v="86.87"/>
    <n v="32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s v="plays"/>
    <n v="270.74"/>
    <n v="53.9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s v="plays"/>
    <n v="49.45"/>
    <n v="106.5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s v="indie rock"/>
    <n v="113.36"/>
    <n v="33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s v="plays"/>
    <n v="190.56"/>
    <n v="4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s v="web"/>
    <n v="135.5"/>
    <n v="86.86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s v="rock"/>
    <n v="10.3"/>
    <n v="96.8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s v="plays"/>
    <n v="65.540000000000006"/>
    <n v="3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s v="plays"/>
    <n v="49.03"/>
    <n v="68.0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s v="animation"/>
    <n v="787.92"/>
    <n v="58.87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s v="plays"/>
    <n v="80.31"/>
    <n v="105.05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s v="drama"/>
    <n v="106.29"/>
    <n v="33.049999999999997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s v="plays"/>
    <n v="50.74"/>
    <n v="78.81999999999999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s v="animation"/>
    <n v="215.31"/>
    <n v="68.2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s v="rock"/>
    <n v="141.22999999999999"/>
    <n v="75.73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s v="web"/>
    <n v="115.34"/>
    <n v="31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s v="animation"/>
    <n v="193.12"/>
    <n v="101.88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s v="jazz"/>
    <n v="729.73"/>
    <n v="52.88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s v="rock"/>
    <n v="99.66"/>
    <n v="71.010000000000005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s v="animation"/>
    <n v="88.17"/>
    <n v="102.39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s v="plays"/>
    <n v="37.229999999999997"/>
    <n v="74.47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s v="plays"/>
    <n v="30.54"/>
    <n v="51.01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s v="food trucks"/>
    <n v="25.71"/>
    <n v="9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s v="plays"/>
    <n v="34"/>
    <n v="97.14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s v="nonfiction"/>
    <n v="1185.9100000000001"/>
    <n v="72.069999999999993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s v="rock"/>
    <n v="125.39"/>
    <n v="75.239999999999995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s v="drama"/>
    <n v="14.39"/>
    <n v="32.97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s v="mobile games"/>
    <n v="54.81"/>
    <n v="54.81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s v="web"/>
    <n v="109.63"/>
    <n v="45.04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s v="plays"/>
    <n v="188.47"/>
    <n v="52.96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s v="plays"/>
    <n v="87.01"/>
    <n v="60.02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s v="rock"/>
    <n v="1"/>
    <n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s v="photography books"/>
    <n v="202.91"/>
    <n v="44.03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s v="photography books"/>
    <n v="197.03"/>
    <n v="86.03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s v="plays"/>
    <n v="107"/>
    <n v="28.01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s v="rock"/>
    <n v="268.73"/>
    <n v="32.049999999999997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s v="documentary"/>
    <n v="50.85"/>
    <n v="73.61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s v="drama"/>
    <n v="1180.29"/>
    <n v="108.71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s v="plays"/>
    <n v="264"/>
    <n v="42.98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s v="food trucks"/>
    <n v="30.44"/>
    <n v="83.32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s v="documentary"/>
    <n v="62.88"/>
    <n v="42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s v="plays"/>
    <n v="193.13"/>
    <n v="55.9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s v="video games"/>
    <n v="77.099999999999994"/>
    <n v="105.04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s v="nonfiction"/>
    <n v="225.53"/>
    <n v="4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s v="video games"/>
    <n v="239.41"/>
    <n v="112.66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s v="rock"/>
    <n v="92.19"/>
    <n v="81.94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s v="rock"/>
    <n v="130.22999999999999"/>
    <n v="64.05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s v="plays"/>
    <n v="615.22"/>
    <n v="106.39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s v="nonfiction"/>
    <n v="368.8"/>
    <n v="76.010000000000005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s v="plays"/>
    <n v="1094.8599999999999"/>
    <n v="111.07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s v="video games"/>
    <n v="50.66"/>
    <n v="95.94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s v="rock"/>
    <n v="800.6"/>
    <n v="43.04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s v="documentary"/>
    <n v="291.29000000000002"/>
    <n v="67.97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s v="rock"/>
    <n v="349.97"/>
    <n v="89.99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s v="rock"/>
    <n v="357.07"/>
    <n v="58.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s v="nonfiction"/>
    <n v="126.49"/>
    <n v="84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s v="shorts"/>
    <n v="387.5"/>
    <n v="88.8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s v="plays"/>
    <n v="457.04"/>
    <n v="65.959999999999994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s v="drama"/>
    <n v="266.7"/>
    <n v="74.8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s v="plays"/>
    <n v="69"/>
    <n v="69.989999999999995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s v="plays"/>
    <n v="51.34"/>
    <n v="32.01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s v="plays"/>
    <n v="1.17"/>
    <n v="64.7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s v="photography books"/>
    <n v="108.98"/>
    <n v="25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s v="translations"/>
    <n v="315.18"/>
    <n v="104.9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s v="translations"/>
    <n v="157.69"/>
    <n v="64.989999999999995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s v="plays"/>
    <n v="153.81"/>
    <n v="94.35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s v="web"/>
    <n v="89.74"/>
    <n v="44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s v="indie rock"/>
    <n v="75.14"/>
    <n v="64.739999999999995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s v="jazz"/>
    <n v="852.88"/>
    <n v="84.01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s v="plays"/>
    <n v="138.91"/>
    <n v="34.06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s v="documentary"/>
    <n v="190.18"/>
    <n v="93.27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s v="plays"/>
    <n v="100.24"/>
    <n v="3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s v="web"/>
    <n v="142.76"/>
    <n v="83.8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s v="wearables"/>
    <n v="563.13"/>
    <n v="63.99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s v="photography books"/>
    <n v="30.72"/>
    <n v="81.91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s v="documentary"/>
    <n v="99.4"/>
    <n v="93.05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s v="web"/>
    <n v="197.55"/>
    <n v="101.98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s v="web"/>
    <n v="508.5"/>
    <n v="105.94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s v="food trucks"/>
    <n v="237.74"/>
    <n v="101.58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s v="drama"/>
    <n v="338.47"/>
    <n v="62.97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s v="indie rock"/>
    <n v="133.09"/>
    <n v="29.05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s v="rock"/>
    <n v="1"/>
    <n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s v="electric music"/>
    <n v="207.8"/>
    <n v="77.930000000000007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s v="video games"/>
    <n v="51.12"/>
    <n v="80.8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s v="indie rock"/>
    <n v="652.05999999999995"/>
    <n v="76.010000000000005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s v="fiction"/>
    <n v="113.63"/>
    <n v="72.989999999999995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s v="plays"/>
    <n v="102.38"/>
    <n v="5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s v="food trucks"/>
    <n v="356.58"/>
    <n v="54.16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s v="shorts"/>
    <n v="139.87"/>
    <n v="32.950000000000003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s v="food trucks"/>
    <n v="69.45"/>
    <n v="79.37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s v="plays"/>
    <n v="35.53"/>
    <n v="41.17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s v="wearables"/>
    <n v="251.65"/>
    <n v="77.430000000000007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s v="plays"/>
    <n v="105.88"/>
    <n v="57.16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s v="plays"/>
    <n v="187.43"/>
    <n v="77.180000000000007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s v="television"/>
    <n v="386.79"/>
    <n v="24.95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s v="shorts"/>
    <n v="347.07"/>
    <n v="97.18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s v="plays"/>
    <n v="185.82"/>
    <n v="46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s v="photography books"/>
    <n v="43.24"/>
    <n v="88.02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s v="food trucks"/>
    <n v="162.44"/>
    <n v="25.99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s v="plays"/>
    <n v="184.84"/>
    <n v="102.6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s v="drama"/>
    <n v="23.7"/>
    <n v="72.959999999999994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s v="plays"/>
    <n v="89.87"/>
    <n v="57.19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s v="plays"/>
    <n v="272.60000000000002"/>
    <n v="84.01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s v="science fiction"/>
    <n v="170.04"/>
    <n v="98.67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s v="photography books"/>
    <n v="188.29"/>
    <n v="42.01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s v="photography books"/>
    <n v="346.94"/>
    <n v="32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s v="rock"/>
    <n v="69.180000000000007"/>
    <n v="81.569999999999993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s v="photography books"/>
    <n v="25.43"/>
    <n v="37.0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s v="food trucks"/>
    <n v="77.400000000000006"/>
    <n v="103.03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s v="metal"/>
    <n v="37.479999999999997"/>
    <n v="84.33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s v="nonfiction"/>
    <n v="543.79999999999995"/>
    <n v="102.6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s v="electric music"/>
    <n v="228.52"/>
    <n v="79.98999999999999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s v="plays"/>
    <n v="38.950000000000003"/>
    <n v="70.06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s v="plays"/>
    <n v="370"/>
    <n v="37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s v="shorts"/>
    <n v="237.91"/>
    <n v="41.91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s v="plays"/>
    <n v="64.040000000000006"/>
    <n v="57.99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s v="plays"/>
    <n v="118.28"/>
    <n v="40.94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s v="indie rock"/>
    <n v="84.82"/>
    <n v="70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s v="plays"/>
    <n v="29.35"/>
    <n v="73.84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s v="plays"/>
    <n v="209.9"/>
    <n v="41.98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s v="electric music"/>
    <n v="169.79"/>
    <n v="77.930000000000007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s v="indie rock"/>
    <n v="115.96"/>
    <n v="106.02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s v="documentary"/>
    <n v="258.60000000000002"/>
    <n v="47.02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s v="translations"/>
    <n v="230.58"/>
    <n v="76.02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s v="documentary"/>
    <n v="128.21"/>
    <n v="54.12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s v="television"/>
    <n v="188.71"/>
    <n v="57.2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s v="plays"/>
    <n v="6.95"/>
    <n v="103.81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s v="food trucks"/>
    <n v="774.43"/>
    <n v="105.03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s v="plays"/>
    <n v="27.69"/>
    <n v="90.26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s v="documentary"/>
    <n v="52.48"/>
    <n v="76.98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s v="jazz"/>
    <n v="407.1"/>
    <n v="102.6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s v="web"/>
    <n v="2"/>
    <n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s v="rock"/>
    <n v="156.18"/>
    <n v="55.0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s v="web"/>
    <n v="252.43"/>
    <n v="32.130000000000003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s v="nonfiction"/>
    <n v="1.73"/>
    <n v="50.64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s v="radio &amp; podcasts"/>
    <n v="12.23"/>
    <n v="49.69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s v="plays"/>
    <n v="163.99"/>
    <n v="54.89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s v="documentary"/>
    <n v="162.97999999999999"/>
    <n v="46.93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s v="plays"/>
    <n v="20.25"/>
    <n v="44.95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s v="video games"/>
    <n v="319.24"/>
    <n v="3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s v="plays"/>
    <n v="478.94"/>
    <n v="107.76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s v="plays"/>
    <n v="19.559999999999999"/>
    <n v="102.08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s v="web"/>
    <n v="198.95"/>
    <n v="24.98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s v="drama"/>
    <n v="795"/>
    <n v="79.94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s v="drama"/>
    <n v="50.62"/>
    <n v="67.95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s v="plays"/>
    <n v="57.44"/>
    <n v="26.07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s v="television"/>
    <n v="155.63"/>
    <n v="105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s v="photography books"/>
    <n v="36.299999999999997"/>
    <n v="25.83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s v="shorts"/>
    <n v="58.25"/>
    <n v="77.67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s v="radio &amp; podcasts"/>
    <n v="237.39"/>
    <n v="57.83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s v="plays"/>
    <n v="58.75"/>
    <n v="92.96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s v="animation"/>
    <n v="182.57"/>
    <n v="37.950000000000003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s v="web"/>
    <n v="0.75"/>
    <n v="31.84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s v="world music"/>
    <n v="175.95"/>
    <n v="40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s v="plays"/>
    <n v="237.88"/>
    <n v="101.1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s v="plays"/>
    <n v="488.05"/>
    <n v="84.01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s v="plays"/>
    <n v="224.07"/>
    <n v="103.42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s v="food trucks"/>
    <n v="18.13"/>
    <n v="105.13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s v="plays"/>
    <n v="45.85"/>
    <n v="89.22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s v="web"/>
    <n v="117.32"/>
    <n v="5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s v="plays"/>
    <n v="217.31"/>
    <n v="64.959999999999994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s v="plays"/>
    <n v="112.29"/>
    <n v="46.24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s v="plays"/>
    <n v="72.52"/>
    <n v="51.15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s v="rock"/>
    <n v="212.3"/>
    <n v="33.909999999999997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s v="plays"/>
    <n v="239.75"/>
    <n v="92.02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s v="plays"/>
    <n v="181.94"/>
    <n v="107.4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s v="plays"/>
    <n v="164.13"/>
    <n v="75.849999999999994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s v="plays"/>
    <n v="1.64"/>
    <n v="80.48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s v="documentary"/>
    <n v="49.64"/>
    <n v="86.98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s v="fiction"/>
    <n v="109.71"/>
    <n v="105.14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s v="video games"/>
    <n v="49.22"/>
    <n v="57.3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s v="web"/>
    <n v="62.23"/>
    <n v="93.35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s v="plays"/>
    <n v="13.06"/>
    <n v="71.989999999999995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s v="plays"/>
    <n v="64.64"/>
    <n v="92.61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s v="food trucks"/>
    <n v="159.59"/>
    <n v="104.99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s v="photography books"/>
    <n v="81.42"/>
    <n v="30.96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s v="photography books"/>
    <n v="32.44"/>
    <n v="33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s v="plays"/>
    <n v="9.91"/>
    <n v="84.19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s v="plays"/>
    <n v="26.69"/>
    <n v="73.9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s v="documentary"/>
    <n v="62.96"/>
    <n v="36.99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s v="web"/>
    <n v="161.36000000000001"/>
    <n v="46.9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s v="plays"/>
    <n v="5"/>
    <n v="5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s v="rock"/>
    <n v="1096.94"/>
    <n v="102.02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s v="documentary"/>
    <n v="70.09"/>
    <n v="45.01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s v="science fiction"/>
    <n v="60"/>
    <n v="94.29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s v="web"/>
    <n v="367.1"/>
    <n v="101.0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s v="plays"/>
    <n v="1109"/>
    <n v="97.04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s v="science fiction"/>
    <n v="19.03"/>
    <n v="43.01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s v="plays"/>
    <n v="126.88"/>
    <n v="94.92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s v="animation"/>
    <n v="734.64"/>
    <n v="72.150000000000006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s v="translations"/>
    <n v="4.57"/>
    <n v="51.01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s v="web"/>
    <n v="85.05"/>
    <n v="85.05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s v="translations"/>
    <n v="119.3"/>
    <n v="43.87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s v="food trucks"/>
    <n v="296.02999999999997"/>
    <n v="40.06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s v="photography books"/>
    <n v="84.69"/>
    <n v="43.83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s v="plays"/>
    <n v="355.78"/>
    <n v="84.9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s v="rock"/>
    <n v="386.41"/>
    <n v="41.07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s v="plays"/>
    <n v="792.24"/>
    <n v="54.97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s v="world music"/>
    <n v="137.03"/>
    <n v="77.010000000000005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s v="food trucks"/>
    <n v="338.21"/>
    <n v="71.2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s v="plays"/>
    <n v="108.23"/>
    <n v="91.9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s v="plays"/>
    <n v="60.76"/>
    <n v="97.07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s v="television"/>
    <n v="27.73"/>
    <n v="58.92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s v="web"/>
    <n v="228.39"/>
    <n v="58.0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s v="plays"/>
    <n v="21.62"/>
    <n v="103.87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s v="indie rock"/>
    <n v="373.88"/>
    <n v="93.4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s v="plays"/>
    <n v="154.93"/>
    <n v="61.97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s v="plays"/>
    <n v="322.14999999999998"/>
    <n v="92.04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s v="food trucks"/>
    <n v="73.959999999999994"/>
    <n v="77.27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s v="video games"/>
    <n v="864.1"/>
    <n v="93.92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s v="plays"/>
    <n v="143.26"/>
    <n v="84.97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s v="nonfiction"/>
    <n v="40.28"/>
    <n v="105.97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s v="web"/>
    <n v="178.22"/>
    <n v="36.97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s v="documentary"/>
    <n v="84.93"/>
    <n v="81.53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s v="documentary"/>
    <n v="145.94"/>
    <n v="81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s v="plays"/>
    <n v="152.46"/>
    <n v="26.01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s v="rock"/>
    <n v="67.13"/>
    <n v="26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s v="rock"/>
    <n v="40.31"/>
    <n v="34.17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s v="documentary"/>
    <n v="216.79"/>
    <n v="28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s v="radio &amp; podcasts"/>
    <n v="52.12"/>
    <n v="76.5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s v="translations"/>
    <n v="499.58"/>
    <n v="53.05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s v="drama"/>
    <n v="87.68"/>
    <n v="106.8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s v="rock"/>
    <n v="113.17"/>
    <n v="46.02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s v="drama"/>
    <n v="426.55"/>
    <n v="100.17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s v="photography books"/>
    <n v="77.63"/>
    <n v="101.4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s v="translations"/>
    <n v="52.5"/>
    <n v="87.97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s v="food trucks"/>
    <n v="157.47"/>
    <n v="75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s v="plays"/>
    <n v="72.94"/>
    <n v="42.98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s v="plays"/>
    <n v="60.57"/>
    <n v="33.119999999999997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s v="indie rock"/>
    <n v="56.79"/>
    <n v="101.13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s v="food trucks"/>
    <n v="56.54"/>
    <n v="55.99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32729-E8E3-4642-9156-F4AEFF6FD9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CBDB8-C671-4338-875C-AD7E45344C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9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2">
    <field x="13"/>
    <field x="14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D6D4B-5987-447B-8C4C-6B6659CF6E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N1" workbookViewId="0">
      <selection activeCell="C15" sqref="C1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28" customWidth="1"/>
    <col min="16" max="16" width="17.09765625" customWidth="1"/>
    <col min="17" max="17" width="16.3984375" customWidth="1"/>
    <col min="18" max="18" width="22.796875" customWidth="1"/>
    <col min="19" max="19" width="20.79687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2007</v>
      </c>
      <c r="O1" s="1" t="s">
        <v>2006</v>
      </c>
      <c r="P1" s="1" t="s">
        <v>2004</v>
      </c>
      <c r="Q1" s="1" t="s">
        <v>2005</v>
      </c>
      <c r="R1" s="1" t="s">
        <v>2046</v>
      </c>
      <c r="S1" s="1" t="s">
        <v>2047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2008</v>
      </c>
      <c r="O2" t="s">
        <v>2009</v>
      </c>
      <c r="P2">
        <f t="shared" ref="P2:P65" si="0">ROUND((E2/D2)*100, 2)</f>
        <v>0</v>
      </c>
      <c r="Q2" t="e">
        <f t="shared" ref="Q2:Q65" si="1">ROUND(E2/G2, 2)</f>
        <v>#DIV/0!</v>
      </c>
      <c r="R2" s="6">
        <f t="shared" ref="R2:R65" si="2">(((J2/60)/60)/24)+DATE(1970,1,1)</f>
        <v>42336.25</v>
      </c>
      <c r="S2" s="6">
        <f t="shared" ref="S2:S65" si="3">(((K2/60)/60)/24)+DATE(1970,1,1)</f>
        <v>42353.25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2010</v>
      </c>
      <c r="O3" t="s">
        <v>2011</v>
      </c>
      <c r="P3">
        <f t="shared" si="0"/>
        <v>1040</v>
      </c>
      <c r="Q3">
        <f t="shared" si="1"/>
        <v>92.15</v>
      </c>
      <c r="R3" s="6">
        <f t="shared" si="2"/>
        <v>41870.208333333336</v>
      </c>
      <c r="S3" s="6">
        <f t="shared" si="3"/>
        <v>41872.208333333336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2012</v>
      </c>
      <c r="O4" t="s">
        <v>2013</v>
      </c>
      <c r="P4">
        <f t="shared" si="0"/>
        <v>131.47999999999999</v>
      </c>
      <c r="Q4">
        <f t="shared" si="1"/>
        <v>100.02</v>
      </c>
      <c r="R4" s="6">
        <f t="shared" si="2"/>
        <v>41595.25</v>
      </c>
      <c r="S4" s="6">
        <f t="shared" si="3"/>
        <v>41597.25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2010</v>
      </c>
      <c r="O5" t="s">
        <v>2011</v>
      </c>
      <c r="P5">
        <f t="shared" si="0"/>
        <v>58.98</v>
      </c>
      <c r="Q5">
        <f t="shared" si="1"/>
        <v>103.21</v>
      </c>
      <c r="R5" s="6">
        <f t="shared" si="2"/>
        <v>43688.208333333328</v>
      </c>
      <c r="S5" s="6">
        <f t="shared" si="3"/>
        <v>43728.208333333328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2014</v>
      </c>
      <c r="O6" t="s">
        <v>2015</v>
      </c>
      <c r="P6">
        <f t="shared" si="0"/>
        <v>69.28</v>
      </c>
      <c r="Q6">
        <f t="shared" si="1"/>
        <v>99.34</v>
      </c>
      <c r="R6" s="6">
        <f t="shared" si="2"/>
        <v>43485.25</v>
      </c>
      <c r="S6" s="6">
        <f t="shared" si="3"/>
        <v>43489.25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2014</v>
      </c>
      <c r="O7" t="s">
        <v>2015</v>
      </c>
      <c r="P7">
        <f t="shared" si="0"/>
        <v>173.62</v>
      </c>
      <c r="Q7">
        <f t="shared" si="1"/>
        <v>75.83</v>
      </c>
      <c r="R7" s="6">
        <f t="shared" si="2"/>
        <v>41149.208333333336</v>
      </c>
      <c r="S7" s="6">
        <f t="shared" si="3"/>
        <v>41160.208333333336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t="s">
        <v>2016</v>
      </c>
      <c r="O8" t="s">
        <v>2017</v>
      </c>
      <c r="P8">
        <f t="shared" si="0"/>
        <v>20.96</v>
      </c>
      <c r="Q8">
        <f t="shared" si="1"/>
        <v>60.56</v>
      </c>
      <c r="R8" s="6">
        <f t="shared" si="2"/>
        <v>42991.208333333328</v>
      </c>
      <c r="S8" s="6">
        <f t="shared" si="3"/>
        <v>42992.208333333328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2014</v>
      </c>
      <c r="O9" t="s">
        <v>2015</v>
      </c>
      <c r="P9">
        <f t="shared" si="0"/>
        <v>327.58</v>
      </c>
      <c r="Q9">
        <f t="shared" si="1"/>
        <v>64.94</v>
      </c>
      <c r="R9" s="6">
        <f t="shared" si="2"/>
        <v>42229.208333333328</v>
      </c>
      <c r="S9" s="6">
        <f t="shared" si="3"/>
        <v>42231.208333333328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2014</v>
      </c>
      <c r="O10" t="s">
        <v>2015</v>
      </c>
      <c r="P10">
        <f t="shared" si="0"/>
        <v>19.93</v>
      </c>
      <c r="Q10">
        <f t="shared" si="1"/>
        <v>31</v>
      </c>
      <c r="R10" s="6">
        <f t="shared" si="2"/>
        <v>40399.208333333336</v>
      </c>
      <c r="S10" s="6">
        <f t="shared" si="3"/>
        <v>40401.208333333336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2010</v>
      </c>
      <c r="O11" t="s">
        <v>2018</v>
      </c>
      <c r="P11">
        <f t="shared" si="0"/>
        <v>51.74</v>
      </c>
      <c r="Q11">
        <f t="shared" si="1"/>
        <v>72.91</v>
      </c>
      <c r="R11" s="6">
        <f t="shared" si="2"/>
        <v>41536.208333333336</v>
      </c>
      <c r="S11" s="6">
        <f t="shared" si="3"/>
        <v>41585.25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2016</v>
      </c>
      <c r="O12" t="s">
        <v>2019</v>
      </c>
      <c r="P12">
        <f t="shared" si="0"/>
        <v>266.12</v>
      </c>
      <c r="Q12">
        <f t="shared" si="1"/>
        <v>62.9</v>
      </c>
      <c r="R12" s="6">
        <f t="shared" si="2"/>
        <v>40404.208333333336</v>
      </c>
      <c r="S12" s="6">
        <f t="shared" si="3"/>
        <v>40452.208333333336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2014</v>
      </c>
      <c r="O13" t="s">
        <v>2015</v>
      </c>
      <c r="P13">
        <f t="shared" si="0"/>
        <v>48.1</v>
      </c>
      <c r="Q13">
        <f t="shared" si="1"/>
        <v>112.22</v>
      </c>
      <c r="R13" s="6">
        <f t="shared" si="2"/>
        <v>40442.208333333336</v>
      </c>
      <c r="S13" s="6">
        <f t="shared" si="3"/>
        <v>40448.208333333336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2016</v>
      </c>
      <c r="O14" t="s">
        <v>2019</v>
      </c>
      <c r="P14">
        <f t="shared" si="0"/>
        <v>89.35</v>
      </c>
      <c r="Q14">
        <f t="shared" si="1"/>
        <v>102.35</v>
      </c>
      <c r="R14" s="6">
        <f t="shared" si="2"/>
        <v>43760.208333333328</v>
      </c>
      <c r="S14" s="6">
        <f t="shared" si="3"/>
        <v>43768.208333333328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2010</v>
      </c>
      <c r="O15" t="s">
        <v>2020</v>
      </c>
      <c r="P15">
        <f t="shared" si="0"/>
        <v>245.12</v>
      </c>
      <c r="Q15">
        <f t="shared" si="1"/>
        <v>105.05</v>
      </c>
      <c r="R15" s="6">
        <f t="shared" si="2"/>
        <v>42532.208333333328</v>
      </c>
      <c r="S15" s="6">
        <f t="shared" si="3"/>
        <v>42544.208333333328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2010</v>
      </c>
      <c r="O16" t="s">
        <v>2020</v>
      </c>
      <c r="P16">
        <f t="shared" si="0"/>
        <v>66.77</v>
      </c>
      <c r="Q16">
        <f t="shared" si="1"/>
        <v>94.15</v>
      </c>
      <c r="R16" s="6">
        <f t="shared" si="2"/>
        <v>40974.25</v>
      </c>
      <c r="S16" s="6">
        <f t="shared" si="3"/>
        <v>41001.208333333336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2012</v>
      </c>
      <c r="O17" t="s">
        <v>2021</v>
      </c>
      <c r="P17">
        <f t="shared" si="0"/>
        <v>47.31</v>
      </c>
      <c r="Q17">
        <f t="shared" si="1"/>
        <v>84.99</v>
      </c>
      <c r="R17" s="6">
        <f t="shared" si="2"/>
        <v>43809.25</v>
      </c>
      <c r="S17" s="6">
        <f t="shared" si="3"/>
        <v>43813.25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2022</v>
      </c>
      <c r="O18" t="s">
        <v>2023</v>
      </c>
      <c r="P18">
        <f t="shared" si="0"/>
        <v>649.47</v>
      </c>
      <c r="Q18">
        <f t="shared" si="1"/>
        <v>110.41</v>
      </c>
      <c r="R18" s="6">
        <f t="shared" si="2"/>
        <v>41661.25</v>
      </c>
      <c r="S18" s="6">
        <f t="shared" si="3"/>
        <v>41683.25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2016</v>
      </c>
      <c r="O19" t="s">
        <v>2024</v>
      </c>
      <c r="P19">
        <f t="shared" si="0"/>
        <v>159.38999999999999</v>
      </c>
      <c r="Q19">
        <f t="shared" si="1"/>
        <v>107.96</v>
      </c>
      <c r="R19" s="6">
        <f t="shared" si="2"/>
        <v>40555.25</v>
      </c>
      <c r="S19" s="6">
        <f t="shared" si="3"/>
        <v>40556.25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2014</v>
      </c>
      <c r="O20" t="s">
        <v>2015</v>
      </c>
      <c r="P20">
        <f t="shared" si="0"/>
        <v>66.91</v>
      </c>
      <c r="Q20">
        <f t="shared" si="1"/>
        <v>45.1</v>
      </c>
      <c r="R20" s="6">
        <f t="shared" si="2"/>
        <v>43351.208333333328</v>
      </c>
      <c r="S20" s="6">
        <f t="shared" si="3"/>
        <v>43359.208333333328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2014</v>
      </c>
      <c r="O21" t="s">
        <v>2015</v>
      </c>
      <c r="P21">
        <f t="shared" si="0"/>
        <v>48.53</v>
      </c>
      <c r="Q21">
        <f t="shared" si="1"/>
        <v>45</v>
      </c>
      <c r="R21" s="6">
        <f t="shared" si="2"/>
        <v>43528.25</v>
      </c>
      <c r="S21" s="6">
        <f t="shared" si="3"/>
        <v>43549.208333333328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2016</v>
      </c>
      <c r="O22" t="s">
        <v>2019</v>
      </c>
      <c r="P22">
        <f t="shared" si="0"/>
        <v>112.24</v>
      </c>
      <c r="Q22">
        <f t="shared" si="1"/>
        <v>105.97</v>
      </c>
      <c r="R22" s="6">
        <f t="shared" si="2"/>
        <v>41848.208333333336</v>
      </c>
      <c r="S22" s="6">
        <f t="shared" si="3"/>
        <v>41848.208333333336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2014</v>
      </c>
      <c r="O23" t="s">
        <v>2015</v>
      </c>
      <c r="P23">
        <f t="shared" si="0"/>
        <v>40.99</v>
      </c>
      <c r="Q23">
        <f t="shared" si="1"/>
        <v>69.06</v>
      </c>
      <c r="R23" s="6">
        <f t="shared" si="2"/>
        <v>40770.208333333336</v>
      </c>
      <c r="S23" s="6">
        <f t="shared" si="3"/>
        <v>40804.208333333336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2014</v>
      </c>
      <c r="O24" t="s">
        <v>2015</v>
      </c>
      <c r="P24">
        <f t="shared" si="0"/>
        <v>128.07</v>
      </c>
      <c r="Q24">
        <f t="shared" si="1"/>
        <v>85.04</v>
      </c>
      <c r="R24" s="6">
        <f t="shared" si="2"/>
        <v>43193.208333333328</v>
      </c>
      <c r="S24" s="6">
        <f t="shared" si="3"/>
        <v>43208.208333333328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t="s">
        <v>2016</v>
      </c>
      <c r="O25" t="s">
        <v>2017</v>
      </c>
      <c r="P25">
        <f t="shared" si="0"/>
        <v>332.04</v>
      </c>
      <c r="Q25">
        <f t="shared" si="1"/>
        <v>105.23</v>
      </c>
      <c r="R25" s="6">
        <f t="shared" si="2"/>
        <v>43510.25</v>
      </c>
      <c r="S25" s="6">
        <f t="shared" si="3"/>
        <v>43563.208333333328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2012</v>
      </c>
      <c r="O26" t="s">
        <v>2021</v>
      </c>
      <c r="P26">
        <f t="shared" si="0"/>
        <v>112.83</v>
      </c>
      <c r="Q26">
        <f t="shared" si="1"/>
        <v>39</v>
      </c>
      <c r="R26" s="6">
        <f t="shared" si="2"/>
        <v>41811.208333333336</v>
      </c>
      <c r="S26" s="6">
        <f t="shared" si="3"/>
        <v>41813.208333333336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2025</v>
      </c>
      <c r="O27" t="s">
        <v>2026</v>
      </c>
      <c r="P27">
        <f t="shared" si="0"/>
        <v>216.44</v>
      </c>
      <c r="Q27">
        <f t="shared" si="1"/>
        <v>73.03</v>
      </c>
      <c r="R27" s="6">
        <f t="shared" si="2"/>
        <v>40681.208333333336</v>
      </c>
      <c r="S27" s="6">
        <f t="shared" si="3"/>
        <v>40701.208333333336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2014</v>
      </c>
      <c r="O28" t="s">
        <v>2015</v>
      </c>
      <c r="P28">
        <f t="shared" si="0"/>
        <v>48.2</v>
      </c>
      <c r="Q28">
        <f t="shared" si="1"/>
        <v>35.01</v>
      </c>
      <c r="R28" s="6">
        <f t="shared" si="2"/>
        <v>43312.208333333328</v>
      </c>
      <c r="S28" s="6">
        <f t="shared" si="3"/>
        <v>43339.208333333328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2010</v>
      </c>
      <c r="O29" t="s">
        <v>2011</v>
      </c>
      <c r="P29">
        <f t="shared" si="0"/>
        <v>79.95</v>
      </c>
      <c r="Q29">
        <f t="shared" si="1"/>
        <v>106.6</v>
      </c>
      <c r="R29" s="6">
        <f t="shared" si="2"/>
        <v>42280.208333333328</v>
      </c>
      <c r="S29" s="6">
        <f t="shared" si="3"/>
        <v>42288.208333333328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2014</v>
      </c>
      <c r="O30" t="s">
        <v>2015</v>
      </c>
      <c r="P30">
        <f t="shared" si="0"/>
        <v>105.23</v>
      </c>
      <c r="Q30">
        <f t="shared" si="1"/>
        <v>62</v>
      </c>
      <c r="R30" s="6">
        <f t="shared" si="2"/>
        <v>40218.25</v>
      </c>
      <c r="S30" s="6">
        <f t="shared" si="3"/>
        <v>40241.25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t="s">
        <v>2016</v>
      </c>
      <c r="O31" t="s">
        <v>2027</v>
      </c>
      <c r="P31">
        <f t="shared" si="0"/>
        <v>328.9</v>
      </c>
      <c r="Q31">
        <f t="shared" si="1"/>
        <v>94</v>
      </c>
      <c r="R31" s="6">
        <f t="shared" si="2"/>
        <v>43301.208333333328</v>
      </c>
      <c r="S31" s="6">
        <f t="shared" si="3"/>
        <v>43341.208333333328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2016</v>
      </c>
      <c r="O32" t="s">
        <v>2024</v>
      </c>
      <c r="P32">
        <f t="shared" si="0"/>
        <v>160.61000000000001</v>
      </c>
      <c r="Q32">
        <f t="shared" si="1"/>
        <v>112.05</v>
      </c>
      <c r="R32" s="6">
        <f t="shared" si="2"/>
        <v>43609.208333333328</v>
      </c>
      <c r="S32" s="6">
        <f t="shared" si="3"/>
        <v>43614.208333333328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2025</v>
      </c>
      <c r="O33" t="s">
        <v>2026</v>
      </c>
      <c r="P33">
        <f t="shared" si="0"/>
        <v>310</v>
      </c>
      <c r="Q33">
        <f t="shared" si="1"/>
        <v>48.01</v>
      </c>
      <c r="R33" s="6">
        <f t="shared" si="2"/>
        <v>42374.25</v>
      </c>
      <c r="S33" s="6">
        <f t="shared" si="3"/>
        <v>42402.25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t="s">
        <v>2016</v>
      </c>
      <c r="O34" t="s">
        <v>2017</v>
      </c>
      <c r="P34">
        <f t="shared" si="0"/>
        <v>86.81</v>
      </c>
      <c r="Q34">
        <f t="shared" si="1"/>
        <v>38</v>
      </c>
      <c r="R34" s="6">
        <f t="shared" si="2"/>
        <v>43110.25</v>
      </c>
      <c r="S34" s="6">
        <f t="shared" si="3"/>
        <v>43137.25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2014</v>
      </c>
      <c r="O35" t="s">
        <v>2015</v>
      </c>
      <c r="P35">
        <f t="shared" si="0"/>
        <v>377.82</v>
      </c>
      <c r="Q35">
        <f t="shared" si="1"/>
        <v>35</v>
      </c>
      <c r="R35" s="6">
        <f t="shared" si="2"/>
        <v>41917.208333333336</v>
      </c>
      <c r="S35" s="6">
        <f t="shared" si="3"/>
        <v>41954.25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2016</v>
      </c>
      <c r="O36" t="s">
        <v>2017</v>
      </c>
      <c r="P36">
        <f t="shared" si="0"/>
        <v>150.81</v>
      </c>
      <c r="Q36">
        <f t="shared" si="1"/>
        <v>85</v>
      </c>
      <c r="R36" s="6">
        <f t="shared" si="2"/>
        <v>42817.208333333328</v>
      </c>
      <c r="S36" s="6">
        <f t="shared" si="3"/>
        <v>42822.208333333328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t="s">
        <v>2016</v>
      </c>
      <c r="O37" t="s">
        <v>2019</v>
      </c>
      <c r="P37">
        <f t="shared" si="0"/>
        <v>150.30000000000001</v>
      </c>
      <c r="Q37">
        <f t="shared" si="1"/>
        <v>95.99</v>
      </c>
      <c r="R37" s="6">
        <f t="shared" si="2"/>
        <v>43484.25</v>
      </c>
      <c r="S37" s="6">
        <f t="shared" si="3"/>
        <v>43526.25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2014</v>
      </c>
      <c r="O38" t="s">
        <v>2015</v>
      </c>
      <c r="P38">
        <f t="shared" si="0"/>
        <v>157.29</v>
      </c>
      <c r="Q38">
        <f t="shared" si="1"/>
        <v>68.81</v>
      </c>
      <c r="R38" s="6">
        <f t="shared" si="2"/>
        <v>40600.25</v>
      </c>
      <c r="S38" s="6">
        <f t="shared" si="3"/>
        <v>40625.208333333336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2022</v>
      </c>
      <c r="O39" t="s">
        <v>2028</v>
      </c>
      <c r="P39">
        <f t="shared" si="0"/>
        <v>139.99</v>
      </c>
      <c r="Q39">
        <f t="shared" si="1"/>
        <v>105.97</v>
      </c>
      <c r="R39" s="6">
        <f t="shared" si="2"/>
        <v>43744.208333333328</v>
      </c>
      <c r="S39" s="6">
        <f t="shared" si="3"/>
        <v>43777.25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2029</v>
      </c>
      <c r="O40" t="s">
        <v>2030</v>
      </c>
      <c r="P40">
        <f t="shared" si="0"/>
        <v>325.32</v>
      </c>
      <c r="Q40">
        <f t="shared" si="1"/>
        <v>75.260000000000005</v>
      </c>
      <c r="R40" s="6">
        <f t="shared" si="2"/>
        <v>40469.208333333336</v>
      </c>
      <c r="S40" s="6">
        <f t="shared" si="3"/>
        <v>40474.208333333336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2014</v>
      </c>
      <c r="O41" t="s">
        <v>2015</v>
      </c>
      <c r="P41">
        <f t="shared" si="0"/>
        <v>50.78</v>
      </c>
      <c r="Q41">
        <f t="shared" si="1"/>
        <v>57.13</v>
      </c>
      <c r="R41" s="6">
        <f t="shared" si="2"/>
        <v>41330.25</v>
      </c>
      <c r="S41" s="6">
        <f t="shared" si="3"/>
        <v>41344.208333333336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2012</v>
      </c>
      <c r="O42" t="s">
        <v>2021</v>
      </c>
      <c r="P42">
        <f t="shared" si="0"/>
        <v>169.07</v>
      </c>
      <c r="Q42">
        <f t="shared" si="1"/>
        <v>75.14</v>
      </c>
      <c r="R42" s="6">
        <f t="shared" si="2"/>
        <v>40334.208333333336</v>
      </c>
      <c r="S42" s="6">
        <f t="shared" si="3"/>
        <v>40353.208333333336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2010</v>
      </c>
      <c r="O43" t="s">
        <v>2011</v>
      </c>
      <c r="P43">
        <f t="shared" si="0"/>
        <v>212.93</v>
      </c>
      <c r="Q43">
        <f t="shared" si="1"/>
        <v>107.42</v>
      </c>
      <c r="R43" s="6">
        <f t="shared" si="2"/>
        <v>41156.208333333336</v>
      </c>
      <c r="S43" s="6">
        <f t="shared" si="3"/>
        <v>41182.208333333336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2008</v>
      </c>
      <c r="O44" t="s">
        <v>2009</v>
      </c>
      <c r="P44">
        <f t="shared" si="0"/>
        <v>443.94</v>
      </c>
      <c r="Q44">
        <f t="shared" si="1"/>
        <v>36</v>
      </c>
      <c r="R44" s="6">
        <f t="shared" si="2"/>
        <v>40728.208333333336</v>
      </c>
      <c r="S44" s="6">
        <f t="shared" si="3"/>
        <v>40737.208333333336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2022</v>
      </c>
      <c r="O45" t="s">
        <v>2031</v>
      </c>
      <c r="P45">
        <f t="shared" si="0"/>
        <v>185.94</v>
      </c>
      <c r="Q45">
        <f t="shared" si="1"/>
        <v>27</v>
      </c>
      <c r="R45" s="6">
        <f t="shared" si="2"/>
        <v>41844.208333333336</v>
      </c>
      <c r="S45" s="6">
        <f t="shared" si="3"/>
        <v>41860.208333333336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2022</v>
      </c>
      <c r="O46" t="s">
        <v>2028</v>
      </c>
      <c r="P46">
        <f t="shared" si="0"/>
        <v>658.81</v>
      </c>
      <c r="Q46">
        <f t="shared" si="1"/>
        <v>107.56</v>
      </c>
      <c r="R46" s="6">
        <f t="shared" si="2"/>
        <v>43541.208333333328</v>
      </c>
      <c r="S46" s="6">
        <f t="shared" si="3"/>
        <v>43542.208333333328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2014</v>
      </c>
      <c r="O47" t="s">
        <v>2015</v>
      </c>
      <c r="P47">
        <f t="shared" si="0"/>
        <v>47.68</v>
      </c>
      <c r="Q47">
        <f t="shared" si="1"/>
        <v>94.38</v>
      </c>
      <c r="R47" s="6">
        <f t="shared" si="2"/>
        <v>42676.208333333328</v>
      </c>
      <c r="S47" s="6">
        <f t="shared" si="3"/>
        <v>42691.25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2010</v>
      </c>
      <c r="O48" t="s">
        <v>2011</v>
      </c>
      <c r="P48">
        <f t="shared" si="0"/>
        <v>114.78</v>
      </c>
      <c r="Q48">
        <f t="shared" si="1"/>
        <v>46.16</v>
      </c>
      <c r="R48" s="6">
        <f t="shared" si="2"/>
        <v>40367.208333333336</v>
      </c>
      <c r="S48" s="6">
        <f t="shared" si="3"/>
        <v>40390.208333333336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2014</v>
      </c>
      <c r="O49" t="s">
        <v>2015</v>
      </c>
      <c r="P49">
        <f t="shared" si="0"/>
        <v>475.27</v>
      </c>
      <c r="Q49">
        <f t="shared" si="1"/>
        <v>47.85</v>
      </c>
      <c r="R49" s="6">
        <f t="shared" si="2"/>
        <v>41727.208333333336</v>
      </c>
      <c r="S49" s="6">
        <f t="shared" si="3"/>
        <v>41757.208333333336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2014</v>
      </c>
      <c r="O50" t="s">
        <v>2015</v>
      </c>
      <c r="P50">
        <f t="shared" si="0"/>
        <v>386.97</v>
      </c>
      <c r="Q50">
        <f t="shared" si="1"/>
        <v>53.01</v>
      </c>
      <c r="R50" s="6">
        <f t="shared" si="2"/>
        <v>42180.208333333328</v>
      </c>
      <c r="S50" s="6">
        <f t="shared" si="3"/>
        <v>42192.208333333328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2010</v>
      </c>
      <c r="O51" t="s">
        <v>2011</v>
      </c>
      <c r="P51">
        <f t="shared" si="0"/>
        <v>189.63</v>
      </c>
      <c r="Q51">
        <f t="shared" si="1"/>
        <v>45.06</v>
      </c>
      <c r="R51" s="6">
        <f t="shared" si="2"/>
        <v>43758.208333333328</v>
      </c>
      <c r="S51" s="6">
        <f t="shared" si="3"/>
        <v>43803.25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2010</v>
      </c>
      <c r="O52" t="s">
        <v>2032</v>
      </c>
      <c r="P52">
        <f t="shared" si="0"/>
        <v>2</v>
      </c>
      <c r="Q52">
        <f t="shared" si="1"/>
        <v>2</v>
      </c>
      <c r="R52" s="6">
        <f t="shared" si="2"/>
        <v>41487.208333333336</v>
      </c>
      <c r="S52" s="6">
        <f t="shared" si="3"/>
        <v>41515.208333333336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2012</v>
      </c>
      <c r="O53" t="s">
        <v>2021</v>
      </c>
      <c r="P53">
        <f t="shared" si="0"/>
        <v>91.87</v>
      </c>
      <c r="Q53">
        <f t="shared" si="1"/>
        <v>99.01</v>
      </c>
      <c r="R53" s="6">
        <f t="shared" si="2"/>
        <v>40995.208333333336</v>
      </c>
      <c r="S53" s="6">
        <f t="shared" si="3"/>
        <v>41011.208333333336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2014</v>
      </c>
      <c r="O54" t="s">
        <v>2015</v>
      </c>
      <c r="P54">
        <f t="shared" si="0"/>
        <v>34.15</v>
      </c>
      <c r="Q54">
        <f t="shared" si="1"/>
        <v>32.79</v>
      </c>
      <c r="R54" s="6">
        <f t="shared" si="2"/>
        <v>40436.208333333336</v>
      </c>
      <c r="S54" s="6">
        <f t="shared" si="3"/>
        <v>40440.208333333336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2016</v>
      </c>
      <c r="O55" t="s">
        <v>2019</v>
      </c>
      <c r="P55">
        <f t="shared" si="0"/>
        <v>140.41</v>
      </c>
      <c r="Q55">
        <f t="shared" si="1"/>
        <v>59.12</v>
      </c>
      <c r="R55" s="6">
        <f t="shared" si="2"/>
        <v>41779.208333333336</v>
      </c>
      <c r="S55" s="6">
        <f t="shared" si="3"/>
        <v>41818.208333333336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2012</v>
      </c>
      <c r="O56" t="s">
        <v>2021</v>
      </c>
      <c r="P56">
        <f t="shared" si="0"/>
        <v>89.87</v>
      </c>
      <c r="Q56">
        <f t="shared" si="1"/>
        <v>44.93</v>
      </c>
      <c r="R56" s="6">
        <f t="shared" si="2"/>
        <v>43170.25</v>
      </c>
      <c r="S56" s="6">
        <f t="shared" si="3"/>
        <v>43176.208333333328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2010</v>
      </c>
      <c r="O57" t="s">
        <v>2033</v>
      </c>
      <c r="P57">
        <f t="shared" si="0"/>
        <v>177.97</v>
      </c>
      <c r="Q57">
        <f t="shared" si="1"/>
        <v>89.66</v>
      </c>
      <c r="R57" s="6">
        <f t="shared" si="2"/>
        <v>43311.208333333328</v>
      </c>
      <c r="S57" s="6">
        <f t="shared" si="3"/>
        <v>43316.208333333328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2012</v>
      </c>
      <c r="O58" t="s">
        <v>2021</v>
      </c>
      <c r="P58">
        <f t="shared" si="0"/>
        <v>143.66</v>
      </c>
      <c r="Q58">
        <f t="shared" si="1"/>
        <v>70.08</v>
      </c>
      <c r="R58" s="6">
        <f t="shared" si="2"/>
        <v>42014.25</v>
      </c>
      <c r="S58" s="6">
        <f t="shared" si="3"/>
        <v>42021.25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2025</v>
      </c>
      <c r="O59" t="s">
        <v>2026</v>
      </c>
      <c r="P59">
        <f t="shared" si="0"/>
        <v>215.28</v>
      </c>
      <c r="Q59">
        <f t="shared" si="1"/>
        <v>31.06</v>
      </c>
      <c r="R59" s="6">
        <f t="shared" si="2"/>
        <v>42979.208333333328</v>
      </c>
      <c r="S59" s="6">
        <f t="shared" si="3"/>
        <v>42991.208333333328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2014</v>
      </c>
      <c r="O60" t="s">
        <v>2015</v>
      </c>
      <c r="P60">
        <f t="shared" si="0"/>
        <v>227.11</v>
      </c>
      <c r="Q60">
        <f t="shared" si="1"/>
        <v>29.06</v>
      </c>
      <c r="R60" s="6">
        <f t="shared" si="2"/>
        <v>42268.208333333328</v>
      </c>
      <c r="S60" s="6">
        <f t="shared" si="3"/>
        <v>42281.208333333328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2014</v>
      </c>
      <c r="O61" t="s">
        <v>2015</v>
      </c>
      <c r="P61">
        <f t="shared" si="0"/>
        <v>275.07</v>
      </c>
      <c r="Q61">
        <f t="shared" si="1"/>
        <v>30.09</v>
      </c>
      <c r="R61" s="6">
        <f t="shared" si="2"/>
        <v>42898.208333333328</v>
      </c>
      <c r="S61" s="6">
        <f t="shared" si="3"/>
        <v>42913.208333333328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2014</v>
      </c>
      <c r="O62" t="s">
        <v>2015</v>
      </c>
      <c r="P62">
        <f t="shared" si="0"/>
        <v>144.37</v>
      </c>
      <c r="Q62">
        <f t="shared" si="1"/>
        <v>85</v>
      </c>
      <c r="R62" s="6">
        <f t="shared" si="2"/>
        <v>41107.208333333336</v>
      </c>
      <c r="S62" s="6">
        <f t="shared" si="3"/>
        <v>41110.208333333336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2014</v>
      </c>
      <c r="O63" t="s">
        <v>2015</v>
      </c>
      <c r="P63">
        <f t="shared" si="0"/>
        <v>92.75</v>
      </c>
      <c r="Q63">
        <f t="shared" si="1"/>
        <v>82</v>
      </c>
      <c r="R63" s="6">
        <f t="shared" si="2"/>
        <v>40595.25</v>
      </c>
      <c r="S63" s="6">
        <f t="shared" si="3"/>
        <v>40635.208333333336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2012</v>
      </c>
      <c r="O64" t="s">
        <v>2013</v>
      </c>
      <c r="P64">
        <f t="shared" si="0"/>
        <v>722.6</v>
      </c>
      <c r="Q64">
        <f t="shared" si="1"/>
        <v>58.04</v>
      </c>
      <c r="R64" s="6">
        <f t="shared" si="2"/>
        <v>42160.208333333328</v>
      </c>
      <c r="S64" s="6">
        <f t="shared" si="3"/>
        <v>42161.208333333328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2014</v>
      </c>
      <c r="O65" t="s">
        <v>2015</v>
      </c>
      <c r="P65">
        <f t="shared" si="0"/>
        <v>11.85</v>
      </c>
      <c r="Q65">
        <f t="shared" si="1"/>
        <v>111.4</v>
      </c>
      <c r="R65" s="6">
        <f t="shared" si="2"/>
        <v>42853.208333333328</v>
      </c>
      <c r="S65" s="6">
        <f t="shared" si="3"/>
        <v>42859.208333333328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2012</v>
      </c>
      <c r="O66" t="s">
        <v>2013</v>
      </c>
      <c r="P66">
        <f t="shared" ref="P66:P129" si="4">ROUND((E66/D66)*100, 2)</f>
        <v>97.64</v>
      </c>
      <c r="Q66">
        <f t="shared" ref="Q66:Q129" si="5">ROUND(E66/G66, 2)</f>
        <v>71.95</v>
      </c>
      <c r="R66" s="6">
        <f t="shared" ref="R66:R129" si="6">(((J66/60)/60)/24)+DATE(1970,1,1)</f>
        <v>43283.208333333328</v>
      </c>
      <c r="S66" s="6">
        <f t="shared" ref="S66:S129" si="7">(((K66/60)/60)/24)+DATE(1970,1,1)</f>
        <v>43298.208333333328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2014</v>
      </c>
      <c r="O67" t="s">
        <v>2015</v>
      </c>
      <c r="P67">
        <f t="shared" si="4"/>
        <v>236.15</v>
      </c>
      <c r="Q67">
        <f t="shared" si="5"/>
        <v>61.04</v>
      </c>
      <c r="R67" s="6">
        <f t="shared" si="6"/>
        <v>40570.25</v>
      </c>
      <c r="S67" s="6">
        <f t="shared" si="7"/>
        <v>40577.25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2014</v>
      </c>
      <c r="O68" t="s">
        <v>2015</v>
      </c>
      <c r="P68">
        <f t="shared" si="4"/>
        <v>45.07</v>
      </c>
      <c r="Q68">
        <f t="shared" si="5"/>
        <v>108.92</v>
      </c>
      <c r="R68" s="6">
        <f t="shared" si="6"/>
        <v>42102.208333333328</v>
      </c>
      <c r="S68" s="6">
        <f t="shared" si="7"/>
        <v>42107.208333333328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2012</v>
      </c>
      <c r="O69" t="s">
        <v>2021</v>
      </c>
      <c r="P69">
        <f t="shared" si="4"/>
        <v>162.38999999999999</v>
      </c>
      <c r="Q69">
        <f t="shared" si="5"/>
        <v>29</v>
      </c>
      <c r="R69" s="6">
        <f t="shared" si="6"/>
        <v>40203.25</v>
      </c>
      <c r="S69" s="6">
        <f t="shared" si="7"/>
        <v>40208.25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2014</v>
      </c>
      <c r="O70" t="s">
        <v>2015</v>
      </c>
      <c r="P70">
        <f t="shared" si="4"/>
        <v>254.53</v>
      </c>
      <c r="Q70">
        <f t="shared" si="5"/>
        <v>58.98</v>
      </c>
      <c r="R70" s="6">
        <f t="shared" si="6"/>
        <v>42943.208333333328</v>
      </c>
      <c r="S70" s="6">
        <f t="shared" si="7"/>
        <v>42990.208333333328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2014</v>
      </c>
      <c r="O71" t="s">
        <v>2015</v>
      </c>
      <c r="P71">
        <f t="shared" si="4"/>
        <v>24.06</v>
      </c>
      <c r="Q71">
        <f t="shared" si="5"/>
        <v>111.82</v>
      </c>
      <c r="R71" s="6">
        <f t="shared" si="6"/>
        <v>40531.25</v>
      </c>
      <c r="S71" s="6">
        <f t="shared" si="7"/>
        <v>40565.25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2014</v>
      </c>
      <c r="O72" t="s">
        <v>2015</v>
      </c>
      <c r="P72">
        <f t="shared" si="4"/>
        <v>123.74</v>
      </c>
      <c r="Q72">
        <f t="shared" si="5"/>
        <v>64</v>
      </c>
      <c r="R72" s="6">
        <f t="shared" si="6"/>
        <v>40484.208333333336</v>
      </c>
      <c r="S72" s="6">
        <f t="shared" si="7"/>
        <v>40533.25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2014</v>
      </c>
      <c r="O73" t="s">
        <v>2015</v>
      </c>
      <c r="P73">
        <f t="shared" si="4"/>
        <v>108.07</v>
      </c>
      <c r="Q73">
        <f t="shared" si="5"/>
        <v>85.32</v>
      </c>
      <c r="R73" s="6">
        <f t="shared" si="6"/>
        <v>43799.25</v>
      </c>
      <c r="S73" s="6">
        <f t="shared" si="7"/>
        <v>43803.25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2016</v>
      </c>
      <c r="O74" t="s">
        <v>2024</v>
      </c>
      <c r="P74">
        <f t="shared" si="4"/>
        <v>670.33</v>
      </c>
      <c r="Q74">
        <f t="shared" si="5"/>
        <v>74.48</v>
      </c>
      <c r="R74" s="6">
        <f t="shared" si="6"/>
        <v>42186.208333333328</v>
      </c>
      <c r="S74" s="6">
        <f t="shared" si="7"/>
        <v>42222.208333333328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2010</v>
      </c>
      <c r="O75" t="s">
        <v>2033</v>
      </c>
      <c r="P75">
        <f t="shared" si="4"/>
        <v>660.93</v>
      </c>
      <c r="Q75">
        <f t="shared" si="5"/>
        <v>105.15</v>
      </c>
      <c r="R75" s="6">
        <f t="shared" si="6"/>
        <v>42701.25</v>
      </c>
      <c r="S75" s="6">
        <f t="shared" si="7"/>
        <v>42704.25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2010</v>
      </c>
      <c r="O76" t="s">
        <v>2032</v>
      </c>
      <c r="P76">
        <f t="shared" si="4"/>
        <v>122.46</v>
      </c>
      <c r="Q76">
        <f t="shared" si="5"/>
        <v>56.19</v>
      </c>
      <c r="R76" s="6">
        <f t="shared" si="6"/>
        <v>42456.208333333328</v>
      </c>
      <c r="S76" s="6">
        <f t="shared" si="7"/>
        <v>42457.208333333328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2029</v>
      </c>
      <c r="O77" t="s">
        <v>2030</v>
      </c>
      <c r="P77">
        <f t="shared" si="4"/>
        <v>150.58000000000001</v>
      </c>
      <c r="Q77">
        <f t="shared" si="5"/>
        <v>85.92</v>
      </c>
      <c r="R77" s="6">
        <f t="shared" si="6"/>
        <v>43296.208333333328</v>
      </c>
      <c r="S77" s="6">
        <f t="shared" si="7"/>
        <v>43304.208333333328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2014</v>
      </c>
      <c r="O78" t="s">
        <v>2015</v>
      </c>
      <c r="P78">
        <f t="shared" si="4"/>
        <v>78.11</v>
      </c>
      <c r="Q78">
        <f t="shared" si="5"/>
        <v>57</v>
      </c>
      <c r="R78" s="6">
        <f t="shared" si="6"/>
        <v>42027.25</v>
      </c>
      <c r="S78" s="6">
        <f t="shared" si="7"/>
        <v>42076.208333333328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2016</v>
      </c>
      <c r="O79" t="s">
        <v>2024</v>
      </c>
      <c r="P79">
        <f t="shared" si="4"/>
        <v>46.95</v>
      </c>
      <c r="Q79">
        <f t="shared" si="5"/>
        <v>79.64</v>
      </c>
      <c r="R79" s="6">
        <f t="shared" si="6"/>
        <v>40448.208333333336</v>
      </c>
      <c r="S79" s="6">
        <f t="shared" si="7"/>
        <v>40462.208333333336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2022</v>
      </c>
      <c r="O80" t="s">
        <v>2034</v>
      </c>
      <c r="P80">
        <f t="shared" si="4"/>
        <v>300.8</v>
      </c>
      <c r="Q80">
        <f t="shared" si="5"/>
        <v>41.02</v>
      </c>
      <c r="R80" s="6">
        <f t="shared" si="6"/>
        <v>43206.208333333328</v>
      </c>
      <c r="S80" s="6">
        <f t="shared" si="7"/>
        <v>43207.208333333328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2014</v>
      </c>
      <c r="O81" t="s">
        <v>2015</v>
      </c>
      <c r="P81">
        <f t="shared" si="4"/>
        <v>69.599999999999994</v>
      </c>
      <c r="Q81">
        <f t="shared" si="5"/>
        <v>48</v>
      </c>
      <c r="R81" s="6">
        <f t="shared" si="6"/>
        <v>43267.208333333328</v>
      </c>
      <c r="S81" s="6">
        <f t="shared" si="7"/>
        <v>43272.208333333328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2025</v>
      </c>
      <c r="O82" t="s">
        <v>2026</v>
      </c>
      <c r="P82">
        <f t="shared" si="4"/>
        <v>637.45000000000005</v>
      </c>
      <c r="Q82">
        <f t="shared" si="5"/>
        <v>55.21</v>
      </c>
      <c r="R82" s="6">
        <f t="shared" si="6"/>
        <v>42976.208333333328</v>
      </c>
      <c r="S82" s="6">
        <f t="shared" si="7"/>
        <v>43006.208333333328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2010</v>
      </c>
      <c r="O83" t="s">
        <v>2011</v>
      </c>
      <c r="P83">
        <f t="shared" si="4"/>
        <v>225.34</v>
      </c>
      <c r="Q83">
        <f t="shared" si="5"/>
        <v>92.11</v>
      </c>
      <c r="R83" s="6">
        <f t="shared" si="6"/>
        <v>43062.25</v>
      </c>
      <c r="S83" s="6">
        <f t="shared" si="7"/>
        <v>43087.25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t="s">
        <v>2025</v>
      </c>
      <c r="O84" t="s">
        <v>2026</v>
      </c>
      <c r="P84">
        <f t="shared" si="4"/>
        <v>1497.3</v>
      </c>
      <c r="Q84">
        <f t="shared" si="5"/>
        <v>83.18</v>
      </c>
      <c r="R84" s="6">
        <f t="shared" si="6"/>
        <v>43482.25</v>
      </c>
      <c r="S84" s="6">
        <f t="shared" si="7"/>
        <v>43489.25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2010</v>
      </c>
      <c r="O85" t="s">
        <v>2018</v>
      </c>
      <c r="P85">
        <f t="shared" si="4"/>
        <v>37.590000000000003</v>
      </c>
      <c r="Q85">
        <f t="shared" si="5"/>
        <v>40</v>
      </c>
      <c r="R85" s="6">
        <f t="shared" si="6"/>
        <v>42579.208333333328</v>
      </c>
      <c r="S85" s="6">
        <f t="shared" si="7"/>
        <v>42601.208333333328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2012</v>
      </c>
      <c r="O86" t="s">
        <v>2021</v>
      </c>
      <c r="P86">
        <f t="shared" si="4"/>
        <v>132.37</v>
      </c>
      <c r="Q86">
        <f t="shared" si="5"/>
        <v>111.13</v>
      </c>
      <c r="R86" s="6">
        <f t="shared" si="6"/>
        <v>41118.208333333336</v>
      </c>
      <c r="S86" s="6">
        <f t="shared" si="7"/>
        <v>41128.208333333336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2010</v>
      </c>
      <c r="O87" t="s">
        <v>2020</v>
      </c>
      <c r="P87">
        <f t="shared" si="4"/>
        <v>131.22</v>
      </c>
      <c r="Q87">
        <f t="shared" si="5"/>
        <v>90.56</v>
      </c>
      <c r="R87" s="6">
        <f t="shared" si="6"/>
        <v>40797.208333333336</v>
      </c>
      <c r="S87" s="6">
        <f t="shared" si="7"/>
        <v>40805.208333333336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2014</v>
      </c>
      <c r="O88" t="s">
        <v>2015</v>
      </c>
      <c r="P88">
        <f t="shared" si="4"/>
        <v>167.64</v>
      </c>
      <c r="Q88">
        <f t="shared" si="5"/>
        <v>61.11</v>
      </c>
      <c r="R88" s="6">
        <f t="shared" si="6"/>
        <v>42128.208333333328</v>
      </c>
      <c r="S88" s="6">
        <f t="shared" si="7"/>
        <v>42141.208333333328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2010</v>
      </c>
      <c r="O89" t="s">
        <v>2011</v>
      </c>
      <c r="P89">
        <f t="shared" si="4"/>
        <v>61.98</v>
      </c>
      <c r="Q89">
        <f t="shared" si="5"/>
        <v>83.02</v>
      </c>
      <c r="R89" s="6">
        <f t="shared" si="6"/>
        <v>40610.25</v>
      </c>
      <c r="S89" s="6">
        <f t="shared" si="7"/>
        <v>40621.208333333336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2022</v>
      </c>
      <c r="O90" t="s">
        <v>2034</v>
      </c>
      <c r="P90">
        <f t="shared" si="4"/>
        <v>260.75</v>
      </c>
      <c r="Q90">
        <f t="shared" si="5"/>
        <v>110.76</v>
      </c>
      <c r="R90" s="6">
        <f t="shared" si="6"/>
        <v>42110.208333333328</v>
      </c>
      <c r="S90" s="6">
        <f t="shared" si="7"/>
        <v>42132.208333333328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2014</v>
      </c>
      <c r="O91" t="s">
        <v>2015</v>
      </c>
      <c r="P91">
        <f t="shared" si="4"/>
        <v>252.59</v>
      </c>
      <c r="Q91">
        <f t="shared" si="5"/>
        <v>89.46</v>
      </c>
      <c r="R91" s="6">
        <f t="shared" si="6"/>
        <v>40283.208333333336</v>
      </c>
      <c r="S91" s="6">
        <f t="shared" si="7"/>
        <v>40285.208333333336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2014</v>
      </c>
      <c r="O92" t="s">
        <v>2015</v>
      </c>
      <c r="P92">
        <f t="shared" si="4"/>
        <v>78.62</v>
      </c>
      <c r="Q92">
        <f t="shared" si="5"/>
        <v>57.85</v>
      </c>
      <c r="R92" s="6">
        <f t="shared" si="6"/>
        <v>42425.25</v>
      </c>
      <c r="S92" s="6">
        <f t="shared" si="7"/>
        <v>42425.25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2022</v>
      </c>
      <c r="O93" t="s">
        <v>2034</v>
      </c>
      <c r="P93">
        <f t="shared" si="4"/>
        <v>48.4</v>
      </c>
      <c r="Q93">
        <f t="shared" si="5"/>
        <v>110</v>
      </c>
      <c r="R93" s="6">
        <f t="shared" si="6"/>
        <v>42588.208333333328</v>
      </c>
      <c r="S93" s="6">
        <f t="shared" si="7"/>
        <v>42616.208333333328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2025</v>
      </c>
      <c r="O94" t="s">
        <v>2026</v>
      </c>
      <c r="P94">
        <f t="shared" si="4"/>
        <v>258.88</v>
      </c>
      <c r="Q94">
        <f t="shared" si="5"/>
        <v>103.97</v>
      </c>
      <c r="R94" s="6">
        <f t="shared" si="6"/>
        <v>40352.208333333336</v>
      </c>
      <c r="S94" s="6">
        <f t="shared" si="7"/>
        <v>40353.208333333336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2014</v>
      </c>
      <c r="O95" t="s">
        <v>2015</v>
      </c>
      <c r="P95">
        <f t="shared" si="4"/>
        <v>60.55</v>
      </c>
      <c r="Q95">
        <f t="shared" si="5"/>
        <v>108</v>
      </c>
      <c r="R95" s="6">
        <f t="shared" si="6"/>
        <v>41202.208333333336</v>
      </c>
      <c r="S95" s="6">
        <f t="shared" si="7"/>
        <v>41206.208333333336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2012</v>
      </c>
      <c r="O96" t="s">
        <v>2013</v>
      </c>
      <c r="P96">
        <f t="shared" si="4"/>
        <v>303.69</v>
      </c>
      <c r="Q96">
        <f t="shared" si="5"/>
        <v>48.93</v>
      </c>
      <c r="R96" s="6">
        <f t="shared" si="6"/>
        <v>43562.208333333328</v>
      </c>
      <c r="S96" s="6">
        <f t="shared" si="7"/>
        <v>43573.208333333328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2016</v>
      </c>
      <c r="O97" t="s">
        <v>2017</v>
      </c>
      <c r="P97">
        <f t="shared" si="4"/>
        <v>113</v>
      </c>
      <c r="Q97">
        <f t="shared" si="5"/>
        <v>37.67</v>
      </c>
      <c r="R97" s="6">
        <f t="shared" si="6"/>
        <v>43752.208333333328</v>
      </c>
      <c r="S97" s="6">
        <f t="shared" si="7"/>
        <v>43759.208333333328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2014</v>
      </c>
      <c r="O98" t="s">
        <v>2015</v>
      </c>
      <c r="P98">
        <f t="shared" si="4"/>
        <v>217.38</v>
      </c>
      <c r="Q98">
        <f t="shared" si="5"/>
        <v>65</v>
      </c>
      <c r="R98" s="6">
        <f t="shared" si="6"/>
        <v>40612.25</v>
      </c>
      <c r="S98" s="6">
        <f t="shared" si="7"/>
        <v>40625.208333333336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2008</v>
      </c>
      <c r="O99" t="s">
        <v>2009</v>
      </c>
      <c r="P99">
        <f t="shared" si="4"/>
        <v>926.69</v>
      </c>
      <c r="Q99">
        <f t="shared" si="5"/>
        <v>106.61</v>
      </c>
      <c r="R99" s="6">
        <f t="shared" si="6"/>
        <v>42180.208333333328</v>
      </c>
      <c r="S99" s="6">
        <f t="shared" si="7"/>
        <v>42234.208333333328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2025</v>
      </c>
      <c r="O100" t="s">
        <v>2026</v>
      </c>
      <c r="P100">
        <f t="shared" si="4"/>
        <v>33.69</v>
      </c>
      <c r="Q100">
        <f t="shared" si="5"/>
        <v>27.01</v>
      </c>
      <c r="R100" s="6">
        <f t="shared" si="6"/>
        <v>42212.208333333328</v>
      </c>
      <c r="S100" s="6">
        <f t="shared" si="7"/>
        <v>42216.208333333328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2014</v>
      </c>
      <c r="O101" t="s">
        <v>2015</v>
      </c>
      <c r="P101">
        <f t="shared" si="4"/>
        <v>196.72</v>
      </c>
      <c r="Q101">
        <f t="shared" si="5"/>
        <v>91.16</v>
      </c>
      <c r="R101" s="6">
        <f t="shared" si="6"/>
        <v>41968.25</v>
      </c>
      <c r="S101" s="6">
        <f t="shared" si="7"/>
        <v>41997.25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2014</v>
      </c>
      <c r="O102" t="s">
        <v>2015</v>
      </c>
      <c r="P102">
        <f t="shared" si="4"/>
        <v>1</v>
      </c>
      <c r="Q102">
        <f t="shared" si="5"/>
        <v>1</v>
      </c>
      <c r="R102" s="6">
        <f t="shared" si="6"/>
        <v>40835.208333333336</v>
      </c>
      <c r="S102" s="6">
        <f t="shared" si="7"/>
        <v>40853.208333333336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2010</v>
      </c>
      <c r="O103" t="s">
        <v>2018</v>
      </c>
      <c r="P103">
        <f t="shared" si="4"/>
        <v>1021.44</v>
      </c>
      <c r="Q103">
        <f t="shared" si="5"/>
        <v>56.05</v>
      </c>
      <c r="R103" s="6">
        <f t="shared" si="6"/>
        <v>42056.25</v>
      </c>
      <c r="S103" s="6">
        <f t="shared" si="7"/>
        <v>42063.25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2012</v>
      </c>
      <c r="O104" t="s">
        <v>2021</v>
      </c>
      <c r="P104">
        <f t="shared" si="4"/>
        <v>281.68</v>
      </c>
      <c r="Q104">
        <f t="shared" si="5"/>
        <v>31.02</v>
      </c>
      <c r="R104" s="6">
        <f t="shared" si="6"/>
        <v>43234.208333333328</v>
      </c>
      <c r="S104" s="6">
        <f t="shared" si="7"/>
        <v>43241.208333333328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2010</v>
      </c>
      <c r="O105" t="s">
        <v>2018</v>
      </c>
      <c r="P105">
        <f t="shared" si="4"/>
        <v>24.61</v>
      </c>
      <c r="Q105">
        <f t="shared" si="5"/>
        <v>66.510000000000005</v>
      </c>
      <c r="R105" s="6">
        <f t="shared" si="6"/>
        <v>40475.208333333336</v>
      </c>
      <c r="S105" s="6">
        <f t="shared" si="7"/>
        <v>40484.208333333336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2010</v>
      </c>
      <c r="O106" t="s">
        <v>2020</v>
      </c>
      <c r="P106">
        <f t="shared" si="4"/>
        <v>143.13999999999999</v>
      </c>
      <c r="Q106">
        <f t="shared" si="5"/>
        <v>89.01</v>
      </c>
      <c r="R106" s="6">
        <f t="shared" si="6"/>
        <v>42878.208333333328</v>
      </c>
      <c r="S106" s="6">
        <f t="shared" si="7"/>
        <v>42879.208333333328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2012</v>
      </c>
      <c r="O107" t="s">
        <v>2013</v>
      </c>
      <c r="P107">
        <f t="shared" si="4"/>
        <v>144.54</v>
      </c>
      <c r="Q107">
        <f t="shared" si="5"/>
        <v>103.46</v>
      </c>
      <c r="R107" s="6">
        <f t="shared" si="6"/>
        <v>41366.208333333336</v>
      </c>
      <c r="S107" s="6">
        <f t="shared" si="7"/>
        <v>41384.208333333336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2014</v>
      </c>
      <c r="O108" t="s">
        <v>2015</v>
      </c>
      <c r="P108">
        <f t="shared" si="4"/>
        <v>359.13</v>
      </c>
      <c r="Q108">
        <f t="shared" si="5"/>
        <v>95.28</v>
      </c>
      <c r="R108" s="6">
        <f t="shared" si="6"/>
        <v>43716.208333333328</v>
      </c>
      <c r="S108" s="6">
        <f t="shared" si="7"/>
        <v>43721.208333333328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2014</v>
      </c>
      <c r="O109" t="s">
        <v>2015</v>
      </c>
      <c r="P109">
        <f t="shared" si="4"/>
        <v>186.49</v>
      </c>
      <c r="Q109">
        <f t="shared" si="5"/>
        <v>75.900000000000006</v>
      </c>
      <c r="R109" s="6">
        <f t="shared" si="6"/>
        <v>43213.208333333328</v>
      </c>
      <c r="S109" s="6">
        <f t="shared" si="7"/>
        <v>43230.208333333328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2016</v>
      </c>
      <c r="O110" t="s">
        <v>2017</v>
      </c>
      <c r="P110">
        <f t="shared" si="4"/>
        <v>595.27</v>
      </c>
      <c r="Q110">
        <f t="shared" si="5"/>
        <v>107.58</v>
      </c>
      <c r="R110" s="6">
        <f t="shared" si="6"/>
        <v>41005.208333333336</v>
      </c>
      <c r="S110" s="6">
        <f t="shared" si="7"/>
        <v>41042.208333333336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2016</v>
      </c>
      <c r="O111" t="s">
        <v>2035</v>
      </c>
      <c r="P111">
        <f t="shared" si="4"/>
        <v>59.21</v>
      </c>
      <c r="Q111">
        <f t="shared" si="5"/>
        <v>51.32</v>
      </c>
      <c r="R111" s="6">
        <f t="shared" si="6"/>
        <v>41651.25</v>
      </c>
      <c r="S111" s="6">
        <f t="shared" si="7"/>
        <v>41653.25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2008</v>
      </c>
      <c r="O112" t="s">
        <v>2009</v>
      </c>
      <c r="P112">
        <f t="shared" si="4"/>
        <v>14.96</v>
      </c>
      <c r="Q112">
        <f t="shared" si="5"/>
        <v>71.98</v>
      </c>
      <c r="R112" s="6">
        <f t="shared" si="6"/>
        <v>43354.208333333328</v>
      </c>
      <c r="S112" s="6">
        <f t="shared" si="7"/>
        <v>43373.208333333328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2022</v>
      </c>
      <c r="O113" t="s">
        <v>2031</v>
      </c>
      <c r="P113">
        <f t="shared" si="4"/>
        <v>119.96</v>
      </c>
      <c r="Q113">
        <f t="shared" si="5"/>
        <v>108.95</v>
      </c>
      <c r="R113" s="6">
        <f t="shared" si="6"/>
        <v>41174.208333333336</v>
      </c>
      <c r="S113" s="6">
        <f t="shared" si="7"/>
        <v>41180.208333333336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2012</v>
      </c>
      <c r="O114" t="s">
        <v>2013</v>
      </c>
      <c r="P114">
        <f t="shared" si="4"/>
        <v>268.83</v>
      </c>
      <c r="Q114">
        <f t="shared" si="5"/>
        <v>35</v>
      </c>
      <c r="R114" s="6">
        <f t="shared" si="6"/>
        <v>41875.208333333336</v>
      </c>
      <c r="S114" s="6">
        <f t="shared" si="7"/>
        <v>41890.208333333336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2008</v>
      </c>
      <c r="O115" t="s">
        <v>2009</v>
      </c>
      <c r="P115">
        <f t="shared" si="4"/>
        <v>376.88</v>
      </c>
      <c r="Q115">
        <f t="shared" si="5"/>
        <v>94.94</v>
      </c>
      <c r="R115" s="6">
        <f t="shared" si="6"/>
        <v>42990.208333333328</v>
      </c>
      <c r="S115" s="6">
        <f t="shared" si="7"/>
        <v>42997.208333333328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2012</v>
      </c>
      <c r="O116" t="s">
        <v>2021</v>
      </c>
      <c r="P116">
        <f t="shared" si="4"/>
        <v>727.16</v>
      </c>
      <c r="Q116">
        <f t="shared" si="5"/>
        <v>109.65</v>
      </c>
      <c r="R116" s="6">
        <f t="shared" si="6"/>
        <v>43564.208333333328</v>
      </c>
      <c r="S116" s="6">
        <f t="shared" si="7"/>
        <v>43565.208333333328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2022</v>
      </c>
      <c r="O117" t="s">
        <v>2028</v>
      </c>
      <c r="P117">
        <f t="shared" si="4"/>
        <v>87.21</v>
      </c>
      <c r="Q117">
        <f t="shared" si="5"/>
        <v>44</v>
      </c>
      <c r="R117" s="6">
        <f t="shared" si="6"/>
        <v>43056.25</v>
      </c>
      <c r="S117" s="6">
        <f t="shared" si="7"/>
        <v>43091.25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2014</v>
      </c>
      <c r="O118" t="s">
        <v>2015</v>
      </c>
      <c r="P118">
        <f t="shared" si="4"/>
        <v>88</v>
      </c>
      <c r="Q118">
        <f t="shared" si="5"/>
        <v>86.79</v>
      </c>
      <c r="R118" s="6">
        <f t="shared" si="6"/>
        <v>42265.208333333328</v>
      </c>
      <c r="S118" s="6">
        <f t="shared" si="7"/>
        <v>42266.208333333328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2016</v>
      </c>
      <c r="O119" t="s">
        <v>2035</v>
      </c>
      <c r="P119">
        <f t="shared" si="4"/>
        <v>173.94</v>
      </c>
      <c r="Q119">
        <f t="shared" si="5"/>
        <v>30.99</v>
      </c>
      <c r="R119" s="6">
        <f t="shared" si="6"/>
        <v>40808.208333333336</v>
      </c>
      <c r="S119" s="6">
        <f t="shared" si="7"/>
        <v>40814.208333333336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2029</v>
      </c>
      <c r="O120" t="s">
        <v>2030</v>
      </c>
      <c r="P120">
        <f t="shared" si="4"/>
        <v>117.61</v>
      </c>
      <c r="Q120">
        <f t="shared" si="5"/>
        <v>94.79</v>
      </c>
      <c r="R120" s="6">
        <f t="shared" si="6"/>
        <v>41665.25</v>
      </c>
      <c r="S120" s="6">
        <f t="shared" si="7"/>
        <v>41671.25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2016</v>
      </c>
      <c r="O121" t="s">
        <v>2017</v>
      </c>
      <c r="P121">
        <f t="shared" si="4"/>
        <v>214.96</v>
      </c>
      <c r="Q121">
        <f t="shared" si="5"/>
        <v>69.790000000000006</v>
      </c>
      <c r="R121" s="6">
        <f t="shared" si="6"/>
        <v>41806.208333333336</v>
      </c>
      <c r="S121" s="6">
        <f t="shared" si="7"/>
        <v>41823.208333333336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2025</v>
      </c>
      <c r="O122" t="s">
        <v>2036</v>
      </c>
      <c r="P122">
        <f t="shared" si="4"/>
        <v>149.5</v>
      </c>
      <c r="Q122">
        <f t="shared" si="5"/>
        <v>63</v>
      </c>
      <c r="R122" s="6">
        <f t="shared" si="6"/>
        <v>42111.208333333328</v>
      </c>
      <c r="S122" s="6">
        <f t="shared" si="7"/>
        <v>42115.208333333328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2025</v>
      </c>
      <c r="O123" t="s">
        <v>2026</v>
      </c>
      <c r="P123">
        <f t="shared" si="4"/>
        <v>219.34</v>
      </c>
      <c r="Q123">
        <f t="shared" si="5"/>
        <v>110.03</v>
      </c>
      <c r="R123" s="6">
        <f t="shared" si="6"/>
        <v>41917.208333333336</v>
      </c>
      <c r="S123" s="6">
        <f t="shared" si="7"/>
        <v>41930.208333333336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2022</v>
      </c>
      <c r="O124" t="s">
        <v>2028</v>
      </c>
      <c r="P124">
        <f t="shared" si="4"/>
        <v>64.37</v>
      </c>
      <c r="Q124">
        <f t="shared" si="5"/>
        <v>26</v>
      </c>
      <c r="R124" s="6">
        <f t="shared" si="6"/>
        <v>41970.25</v>
      </c>
      <c r="S124" s="6">
        <f t="shared" si="7"/>
        <v>41997.25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2014</v>
      </c>
      <c r="O125" t="s">
        <v>2015</v>
      </c>
      <c r="P125">
        <f t="shared" si="4"/>
        <v>18.62</v>
      </c>
      <c r="Q125">
        <f t="shared" si="5"/>
        <v>49.99</v>
      </c>
      <c r="R125" s="6">
        <f t="shared" si="6"/>
        <v>42332.25</v>
      </c>
      <c r="S125" s="6">
        <f t="shared" si="7"/>
        <v>42335.25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2029</v>
      </c>
      <c r="O126" t="s">
        <v>2030</v>
      </c>
      <c r="P126">
        <f t="shared" si="4"/>
        <v>367.77</v>
      </c>
      <c r="Q126">
        <f t="shared" si="5"/>
        <v>101.72</v>
      </c>
      <c r="R126" s="6">
        <f t="shared" si="6"/>
        <v>43598.208333333328</v>
      </c>
      <c r="S126" s="6">
        <f t="shared" si="7"/>
        <v>43651.208333333328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2014</v>
      </c>
      <c r="O127" t="s">
        <v>2015</v>
      </c>
      <c r="P127">
        <f t="shared" si="4"/>
        <v>159.91</v>
      </c>
      <c r="Q127">
        <f t="shared" si="5"/>
        <v>47.08</v>
      </c>
      <c r="R127" s="6">
        <f t="shared" si="6"/>
        <v>43362.208333333328</v>
      </c>
      <c r="S127" s="6">
        <f t="shared" si="7"/>
        <v>43366.208333333328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2014</v>
      </c>
      <c r="O128" t="s">
        <v>2015</v>
      </c>
      <c r="P128">
        <f t="shared" si="4"/>
        <v>38.630000000000003</v>
      </c>
      <c r="Q128">
        <f t="shared" si="5"/>
        <v>89.94</v>
      </c>
      <c r="R128" s="6">
        <f t="shared" si="6"/>
        <v>42596.208333333328</v>
      </c>
      <c r="S128" s="6">
        <f t="shared" si="7"/>
        <v>42624.208333333328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2014</v>
      </c>
      <c r="O129" t="s">
        <v>2015</v>
      </c>
      <c r="P129">
        <f t="shared" si="4"/>
        <v>51.42</v>
      </c>
      <c r="Q129">
        <f t="shared" si="5"/>
        <v>78.97</v>
      </c>
      <c r="R129" s="6">
        <f t="shared" si="6"/>
        <v>40310.208333333336</v>
      </c>
      <c r="S129" s="6">
        <f t="shared" si="7"/>
        <v>40313.208333333336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2010</v>
      </c>
      <c r="O130" t="s">
        <v>2011</v>
      </c>
      <c r="P130">
        <f t="shared" ref="P130:P193" si="8">ROUND((E130/D130)*100, 2)</f>
        <v>60.33</v>
      </c>
      <c r="Q130">
        <f t="shared" ref="Q130:Q193" si="9">ROUND(E130/G130, 2)</f>
        <v>80.069999999999993</v>
      </c>
      <c r="R130" s="6">
        <f t="shared" ref="R130:R193" si="10">(((J130/60)/60)/24)+DATE(1970,1,1)</f>
        <v>40417.208333333336</v>
      </c>
      <c r="S130" s="6">
        <f t="shared" ref="S130:S193" si="11">(((K130/60)/60)/24)+DATE(1970,1,1)</f>
        <v>40430.208333333336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2008</v>
      </c>
      <c r="O131" t="s">
        <v>2009</v>
      </c>
      <c r="P131">
        <f t="shared" si="8"/>
        <v>3.2</v>
      </c>
      <c r="Q131">
        <f t="shared" si="9"/>
        <v>86.47</v>
      </c>
      <c r="R131" s="6">
        <f t="shared" si="10"/>
        <v>42038.25</v>
      </c>
      <c r="S131" s="6">
        <f t="shared" si="11"/>
        <v>42063.25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t="s">
        <v>2016</v>
      </c>
      <c r="O132" t="s">
        <v>2019</v>
      </c>
      <c r="P132">
        <f t="shared" si="8"/>
        <v>155.47</v>
      </c>
      <c r="Q132">
        <f t="shared" si="9"/>
        <v>28</v>
      </c>
      <c r="R132" s="6">
        <f t="shared" si="10"/>
        <v>40842.208333333336</v>
      </c>
      <c r="S132" s="6">
        <f t="shared" si="11"/>
        <v>40858.25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2012</v>
      </c>
      <c r="O133" t="s">
        <v>2013</v>
      </c>
      <c r="P133">
        <f t="shared" si="8"/>
        <v>100.86</v>
      </c>
      <c r="Q133">
        <f t="shared" si="9"/>
        <v>68</v>
      </c>
      <c r="R133" s="6">
        <f t="shared" si="10"/>
        <v>41607.25</v>
      </c>
      <c r="S133" s="6">
        <f t="shared" si="11"/>
        <v>41620.25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2014</v>
      </c>
      <c r="O134" t="s">
        <v>2015</v>
      </c>
      <c r="P134">
        <f t="shared" si="8"/>
        <v>116.18</v>
      </c>
      <c r="Q134">
        <f t="shared" si="9"/>
        <v>43.08</v>
      </c>
      <c r="R134" s="6">
        <f t="shared" si="10"/>
        <v>43112.25</v>
      </c>
      <c r="S134" s="6">
        <f t="shared" si="11"/>
        <v>43128.25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2010</v>
      </c>
      <c r="O135" t="s">
        <v>2037</v>
      </c>
      <c r="P135">
        <f t="shared" si="8"/>
        <v>310.77999999999997</v>
      </c>
      <c r="Q135">
        <f t="shared" si="9"/>
        <v>87.96</v>
      </c>
      <c r="R135" s="6">
        <f t="shared" si="10"/>
        <v>40767.208333333336</v>
      </c>
      <c r="S135" s="6">
        <f t="shared" si="11"/>
        <v>40789.208333333336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t="s">
        <v>2016</v>
      </c>
      <c r="O136" t="s">
        <v>2017</v>
      </c>
      <c r="P136">
        <f t="shared" si="8"/>
        <v>89.74</v>
      </c>
      <c r="Q136">
        <f t="shared" si="9"/>
        <v>94.99</v>
      </c>
      <c r="R136" s="6">
        <f t="shared" si="10"/>
        <v>40713.208333333336</v>
      </c>
      <c r="S136" s="6">
        <f t="shared" si="11"/>
        <v>40762.208333333336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2014</v>
      </c>
      <c r="O137" t="s">
        <v>2015</v>
      </c>
      <c r="P137">
        <f t="shared" si="8"/>
        <v>71.27</v>
      </c>
      <c r="Q137">
        <f t="shared" si="9"/>
        <v>46.91</v>
      </c>
      <c r="R137" s="6">
        <f t="shared" si="10"/>
        <v>41340.25</v>
      </c>
      <c r="S137" s="6">
        <f t="shared" si="11"/>
        <v>41345.208333333336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2016</v>
      </c>
      <c r="O138" t="s">
        <v>2019</v>
      </c>
      <c r="P138">
        <f t="shared" si="8"/>
        <v>3.29</v>
      </c>
      <c r="Q138">
        <f t="shared" si="9"/>
        <v>46.91</v>
      </c>
      <c r="R138" s="6">
        <f t="shared" si="10"/>
        <v>41797.208333333336</v>
      </c>
      <c r="S138" s="6">
        <f t="shared" si="11"/>
        <v>41809.208333333336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2022</v>
      </c>
      <c r="O139" t="s">
        <v>2023</v>
      </c>
      <c r="P139">
        <f t="shared" si="8"/>
        <v>261.77999999999997</v>
      </c>
      <c r="Q139">
        <f t="shared" si="9"/>
        <v>94.24</v>
      </c>
      <c r="R139" s="6">
        <f t="shared" si="10"/>
        <v>40457.208333333336</v>
      </c>
      <c r="S139" s="6">
        <f t="shared" si="11"/>
        <v>40463.208333333336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2025</v>
      </c>
      <c r="O140" t="s">
        <v>2036</v>
      </c>
      <c r="P140">
        <f t="shared" si="8"/>
        <v>96</v>
      </c>
      <c r="Q140">
        <f t="shared" si="9"/>
        <v>80.14</v>
      </c>
      <c r="R140" s="6">
        <f t="shared" si="10"/>
        <v>41180.208333333336</v>
      </c>
      <c r="S140" s="6">
        <f t="shared" si="11"/>
        <v>41186.208333333336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2012</v>
      </c>
      <c r="O141" t="s">
        <v>2021</v>
      </c>
      <c r="P141">
        <f t="shared" si="8"/>
        <v>20.9</v>
      </c>
      <c r="Q141">
        <f t="shared" si="9"/>
        <v>59.04</v>
      </c>
      <c r="R141" s="6">
        <f t="shared" si="10"/>
        <v>42115.208333333328</v>
      </c>
      <c r="S141" s="6">
        <f t="shared" si="11"/>
        <v>42131.208333333328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2016</v>
      </c>
      <c r="O142" t="s">
        <v>2017</v>
      </c>
      <c r="P142">
        <f t="shared" si="8"/>
        <v>223.16</v>
      </c>
      <c r="Q142">
        <f t="shared" si="9"/>
        <v>65.989999999999995</v>
      </c>
      <c r="R142" s="6">
        <f t="shared" si="10"/>
        <v>43156.25</v>
      </c>
      <c r="S142" s="6">
        <f t="shared" si="11"/>
        <v>43161.25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2012</v>
      </c>
      <c r="O143" t="s">
        <v>2013</v>
      </c>
      <c r="P143">
        <f t="shared" si="8"/>
        <v>101.59</v>
      </c>
      <c r="Q143">
        <f t="shared" si="9"/>
        <v>60.99</v>
      </c>
      <c r="R143" s="6">
        <f t="shared" si="10"/>
        <v>42167.208333333328</v>
      </c>
      <c r="S143" s="6">
        <f t="shared" si="11"/>
        <v>42173.208333333328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2012</v>
      </c>
      <c r="O144" t="s">
        <v>2013</v>
      </c>
      <c r="P144">
        <f t="shared" si="8"/>
        <v>230.04</v>
      </c>
      <c r="Q144">
        <f t="shared" si="9"/>
        <v>98.31</v>
      </c>
      <c r="R144" s="6">
        <f t="shared" si="10"/>
        <v>41005.208333333336</v>
      </c>
      <c r="S144" s="6">
        <f t="shared" si="11"/>
        <v>41046.208333333336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2010</v>
      </c>
      <c r="O145" t="s">
        <v>2020</v>
      </c>
      <c r="P145">
        <f t="shared" si="8"/>
        <v>135.59</v>
      </c>
      <c r="Q145">
        <f t="shared" si="9"/>
        <v>104.6</v>
      </c>
      <c r="R145" s="6">
        <f t="shared" si="10"/>
        <v>40357.208333333336</v>
      </c>
      <c r="S145" s="6">
        <f t="shared" si="11"/>
        <v>40377.208333333336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2014</v>
      </c>
      <c r="O146" t="s">
        <v>2015</v>
      </c>
      <c r="P146">
        <f t="shared" si="8"/>
        <v>129.1</v>
      </c>
      <c r="Q146">
        <f t="shared" si="9"/>
        <v>86.07</v>
      </c>
      <c r="R146" s="6">
        <f t="shared" si="10"/>
        <v>43633.208333333328</v>
      </c>
      <c r="S146" s="6">
        <f t="shared" si="11"/>
        <v>43641.208333333328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2012</v>
      </c>
      <c r="O147" t="s">
        <v>2021</v>
      </c>
      <c r="P147">
        <f t="shared" si="8"/>
        <v>236.51</v>
      </c>
      <c r="Q147">
        <f t="shared" si="9"/>
        <v>76.989999999999995</v>
      </c>
      <c r="R147" s="6">
        <f t="shared" si="10"/>
        <v>41889.208333333336</v>
      </c>
      <c r="S147" s="6">
        <f t="shared" si="11"/>
        <v>41894.208333333336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2014</v>
      </c>
      <c r="O148" t="s">
        <v>2015</v>
      </c>
      <c r="P148">
        <f t="shared" si="8"/>
        <v>17.25</v>
      </c>
      <c r="Q148">
        <f t="shared" si="9"/>
        <v>29.76</v>
      </c>
      <c r="R148" s="6">
        <f t="shared" si="10"/>
        <v>40855.25</v>
      </c>
      <c r="S148" s="6">
        <f t="shared" si="11"/>
        <v>40875.25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2014</v>
      </c>
      <c r="O149" t="s">
        <v>2015</v>
      </c>
      <c r="P149">
        <f t="shared" si="8"/>
        <v>112.49</v>
      </c>
      <c r="Q149">
        <f t="shared" si="9"/>
        <v>46.92</v>
      </c>
      <c r="R149" s="6">
        <f t="shared" si="10"/>
        <v>42534.208333333328</v>
      </c>
      <c r="S149" s="6">
        <f t="shared" si="11"/>
        <v>42540.208333333328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2012</v>
      </c>
      <c r="O150" t="s">
        <v>2021</v>
      </c>
      <c r="P150">
        <f t="shared" si="8"/>
        <v>121.02</v>
      </c>
      <c r="Q150">
        <f t="shared" si="9"/>
        <v>105.19</v>
      </c>
      <c r="R150" s="6">
        <f t="shared" si="10"/>
        <v>42941.208333333328</v>
      </c>
      <c r="S150" s="6">
        <f t="shared" si="11"/>
        <v>42950.208333333328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2010</v>
      </c>
      <c r="O151" t="s">
        <v>2020</v>
      </c>
      <c r="P151">
        <f t="shared" si="8"/>
        <v>219.87</v>
      </c>
      <c r="Q151">
        <f t="shared" si="9"/>
        <v>69.91</v>
      </c>
      <c r="R151" s="6">
        <f t="shared" si="10"/>
        <v>41275.25</v>
      </c>
      <c r="S151" s="6">
        <f t="shared" si="11"/>
        <v>41327.25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2010</v>
      </c>
      <c r="O152" t="s">
        <v>2011</v>
      </c>
      <c r="P152">
        <f t="shared" si="8"/>
        <v>1</v>
      </c>
      <c r="Q152">
        <f t="shared" si="9"/>
        <v>1</v>
      </c>
      <c r="R152" s="6">
        <f t="shared" si="10"/>
        <v>43450.25</v>
      </c>
      <c r="S152" s="6">
        <f t="shared" si="11"/>
        <v>43451.25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2010</v>
      </c>
      <c r="O153" t="s">
        <v>2018</v>
      </c>
      <c r="P153">
        <f t="shared" si="8"/>
        <v>64.17</v>
      </c>
      <c r="Q153">
        <f t="shared" si="9"/>
        <v>60.01</v>
      </c>
      <c r="R153" s="6">
        <f t="shared" si="10"/>
        <v>41799.208333333336</v>
      </c>
      <c r="S153" s="6">
        <f t="shared" si="11"/>
        <v>41850.208333333336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2010</v>
      </c>
      <c r="O154" t="s">
        <v>2020</v>
      </c>
      <c r="P154">
        <f t="shared" si="8"/>
        <v>423.07</v>
      </c>
      <c r="Q154">
        <f t="shared" si="9"/>
        <v>52.01</v>
      </c>
      <c r="R154" s="6">
        <f t="shared" si="10"/>
        <v>42783.25</v>
      </c>
      <c r="S154" s="6">
        <f t="shared" si="11"/>
        <v>42790.25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2014</v>
      </c>
      <c r="O155" t="s">
        <v>2015</v>
      </c>
      <c r="P155">
        <f t="shared" si="8"/>
        <v>92.98</v>
      </c>
      <c r="Q155">
        <f t="shared" si="9"/>
        <v>31</v>
      </c>
      <c r="R155" s="6">
        <f t="shared" si="10"/>
        <v>41201.208333333336</v>
      </c>
      <c r="S155" s="6">
        <f t="shared" si="11"/>
        <v>41207.208333333336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2010</v>
      </c>
      <c r="O156" t="s">
        <v>2020</v>
      </c>
      <c r="P156">
        <f t="shared" si="8"/>
        <v>58.76</v>
      </c>
      <c r="Q156">
        <f t="shared" si="9"/>
        <v>95.04</v>
      </c>
      <c r="R156" s="6">
        <f t="shared" si="10"/>
        <v>42502.208333333328</v>
      </c>
      <c r="S156" s="6">
        <f t="shared" si="11"/>
        <v>42525.208333333328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2014</v>
      </c>
      <c r="O157" t="s">
        <v>2015</v>
      </c>
      <c r="P157">
        <f t="shared" si="8"/>
        <v>65.02</v>
      </c>
      <c r="Q157">
        <f t="shared" si="9"/>
        <v>75.97</v>
      </c>
      <c r="R157" s="6">
        <f t="shared" si="10"/>
        <v>40262.208333333336</v>
      </c>
      <c r="S157" s="6">
        <f t="shared" si="11"/>
        <v>40277.208333333336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2010</v>
      </c>
      <c r="O158" t="s">
        <v>2011</v>
      </c>
      <c r="P158">
        <f t="shared" si="8"/>
        <v>73.94</v>
      </c>
      <c r="Q158">
        <f t="shared" si="9"/>
        <v>71.010000000000005</v>
      </c>
      <c r="R158" s="6">
        <f t="shared" si="10"/>
        <v>43743.208333333328</v>
      </c>
      <c r="S158" s="6">
        <f t="shared" si="11"/>
        <v>43767.208333333328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2029</v>
      </c>
      <c r="O159" t="s">
        <v>2030</v>
      </c>
      <c r="P159">
        <f t="shared" si="8"/>
        <v>52.67</v>
      </c>
      <c r="Q159">
        <f t="shared" si="9"/>
        <v>73.73</v>
      </c>
      <c r="R159" s="6">
        <f t="shared" si="10"/>
        <v>41638.25</v>
      </c>
      <c r="S159" s="6">
        <f t="shared" si="11"/>
        <v>41650.25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2010</v>
      </c>
      <c r="O160" t="s">
        <v>2011</v>
      </c>
      <c r="P160">
        <f t="shared" si="8"/>
        <v>220.95</v>
      </c>
      <c r="Q160">
        <f t="shared" si="9"/>
        <v>113.17</v>
      </c>
      <c r="R160" s="6">
        <f t="shared" si="10"/>
        <v>42346.25</v>
      </c>
      <c r="S160" s="6">
        <f t="shared" si="11"/>
        <v>42347.25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2014</v>
      </c>
      <c r="O161" t="s">
        <v>2015</v>
      </c>
      <c r="P161">
        <f t="shared" si="8"/>
        <v>100.01</v>
      </c>
      <c r="Q161">
        <f t="shared" si="9"/>
        <v>105.01</v>
      </c>
      <c r="R161" s="6">
        <f t="shared" si="10"/>
        <v>43551.208333333328</v>
      </c>
      <c r="S161" s="6">
        <f t="shared" si="11"/>
        <v>43569.208333333328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2012</v>
      </c>
      <c r="O162" t="s">
        <v>2021</v>
      </c>
      <c r="P162">
        <f t="shared" si="8"/>
        <v>162.31</v>
      </c>
      <c r="Q162">
        <f t="shared" si="9"/>
        <v>79.180000000000007</v>
      </c>
      <c r="R162" s="6">
        <f t="shared" si="10"/>
        <v>43582.208333333328</v>
      </c>
      <c r="S162" s="6">
        <f t="shared" si="11"/>
        <v>43598.208333333328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2012</v>
      </c>
      <c r="O163" t="s">
        <v>2013</v>
      </c>
      <c r="P163">
        <f t="shared" si="8"/>
        <v>78.180000000000007</v>
      </c>
      <c r="Q163">
        <f t="shared" si="9"/>
        <v>57.33</v>
      </c>
      <c r="R163" s="6">
        <f t="shared" si="10"/>
        <v>42270.208333333328</v>
      </c>
      <c r="S163" s="6">
        <f t="shared" si="11"/>
        <v>42276.208333333328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2010</v>
      </c>
      <c r="O164" t="s">
        <v>2011</v>
      </c>
      <c r="P164">
        <f t="shared" si="8"/>
        <v>149.74</v>
      </c>
      <c r="Q164">
        <f t="shared" si="9"/>
        <v>58.18</v>
      </c>
      <c r="R164" s="6">
        <f t="shared" si="10"/>
        <v>43442.25</v>
      </c>
      <c r="S164" s="6">
        <f t="shared" si="11"/>
        <v>43472.25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2029</v>
      </c>
      <c r="O165" t="s">
        <v>2030</v>
      </c>
      <c r="P165">
        <f t="shared" si="8"/>
        <v>253.26</v>
      </c>
      <c r="Q165">
        <f t="shared" si="9"/>
        <v>36.03</v>
      </c>
      <c r="R165" s="6">
        <f t="shared" si="10"/>
        <v>43028.208333333328</v>
      </c>
      <c r="S165" s="6">
        <f t="shared" si="11"/>
        <v>43077.25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2014</v>
      </c>
      <c r="O166" t="s">
        <v>2015</v>
      </c>
      <c r="P166">
        <f t="shared" si="8"/>
        <v>100.17</v>
      </c>
      <c r="Q166">
        <f t="shared" si="9"/>
        <v>107.99</v>
      </c>
      <c r="R166" s="6">
        <f t="shared" si="10"/>
        <v>43016.208333333328</v>
      </c>
      <c r="S166" s="6">
        <f t="shared" si="11"/>
        <v>43017.208333333328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2012</v>
      </c>
      <c r="O167" t="s">
        <v>2013</v>
      </c>
      <c r="P167">
        <f t="shared" si="8"/>
        <v>121.99</v>
      </c>
      <c r="Q167">
        <f t="shared" si="9"/>
        <v>44.01</v>
      </c>
      <c r="R167" s="6">
        <f t="shared" si="10"/>
        <v>42948.208333333328</v>
      </c>
      <c r="S167" s="6">
        <f t="shared" si="11"/>
        <v>42980.208333333328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2029</v>
      </c>
      <c r="O168" t="s">
        <v>2030</v>
      </c>
      <c r="P168">
        <f t="shared" si="8"/>
        <v>137.13</v>
      </c>
      <c r="Q168">
        <f t="shared" si="9"/>
        <v>55.08</v>
      </c>
      <c r="R168" s="6">
        <f t="shared" si="10"/>
        <v>40534.25</v>
      </c>
      <c r="S168" s="6">
        <f t="shared" si="11"/>
        <v>40538.25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2014</v>
      </c>
      <c r="O169" t="s">
        <v>2015</v>
      </c>
      <c r="P169">
        <f t="shared" si="8"/>
        <v>415.54</v>
      </c>
      <c r="Q169">
        <f t="shared" si="9"/>
        <v>74</v>
      </c>
      <c r="R169" s="6">
        <f t="shared" si="10"/>
        <v>41435.208333333336</v>
      </c>
      <c r="S169" s="6">
        <f t="shared" si="11"/>
        <v>41445.208333333336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2010</v>
      </c>
      <c r="O170" t="s">
        <v>2020</v>
      </c>
      <c r="P170">
        <f t="shared" si="8"/>
        <v>31.31</v>
      </c>
      <c r="Q170">
        <f t="shared" si="9"/>
        <v>42</v>
      </c>
      <c r="R170" s="6">
        <f t="shared" si="10"/>
        <v>43518.25</v>
      </c>
      <c r="S170" s="6">
        <f t="shared" si="11"/>
        <v>43541.208333333328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2016</v>
      </c>
      <c r="O171" t="s">
        <v>2027</v>
      </c>
      <c r="P171">
        <f t="shared" si="8"/>
        <v>424.08</v>
      </c>
      <c r="Q171">
        <f t="shared" si="9"/>
        <v>77.989999999999995</v>
      </c>
      <c r="R171" s="6">
        <f t="shared" si="10"/>
        <v>41077.208333333336</v>
      </c>
      <c r="S171" s="6">
        <f t="shared" si="11"/>
        <v>41105.208333333336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2010</v>
      </c>
      <c r="O172" t="s">
        <v>2020</v>
      </c>
      <c r="P172">
        <f t="shared" si="8"/>
        <v>2.94</v>
      </c>
      <c r="Q172">
        <f t="shared" si="9"/>
        <v>82.51</v>
      </c>
      <c r="R172" s="6">
        <f t="shared" si="10"/>
        <v>42950.208333333328</v>
      </c>
      <c r="S172" s="6">
        <f t="shared" si="11"/>
        <v>42957.208333333328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2022</v>
      </c>
      <c r="O173" t="s">
        <v>2034</v>
      </c>
      <c r="P173">
        <f t="shared" si="8"/>
        <v>10.63</v>
      </c>
      <c r="Q173">
        <f t="shared" si="9"/>
        <v>104.2</v>
      </c>
      <c r="R173" s="6">
        <f t="shared" si="10"/>
        <v>41718.208333333336</v>
      </c>
      <c r="S173" s="6">
        <f t="shared" si="11"/>
        <v>41740.208333333336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2016</v>
      </c>
      <c r="O174" t="s">
        <v>2017</v>
      </c>
      <c r="P174">
        <f t="shared" si="8"/>
        <v>82.88</v>
      </c>
      <c r="Q174">
        <f t="shared" si="9"/>
        <v>25.5</v>
      </c>
      <c r="R174" s="6">
        <f t="shared" si="10"/>
        <v>41839.208333333336</v>
      </c>
      <c r="S174" s="6">
        <f t="shared" si="11"/>
        <v>41854.208333333336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2014</v>
      </c>
      <c r="O175" t="s">
        <v>2015</v>
      </c>
      <c r="P175">
        <f t="shared" si="8"/>
        <v>163.01</v>
      </c>
      <c r="Q175">
        <f t="shared" si="9"/>
        <v>100.98</v>
      </c>
      <c r="R175" s="6">
        <f t="shared" si="10"/>
        <v>41412.208333333336</v>
      </c>
      <c r="S175" s="6">
        <f t="shared" si="11"/>
        <v>41418.208333333336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2012</v>
      </c>
      <c r="O176" t="s">
        <v>2021</v>
      </c>
      <c r="P176">
        <f t="shared" si="8"/>
        <v>894.67</v>
      </c>
      <c r="Q176">
        <f t="shared" si="9"/>
        <v>111.83</v>
      </c>
      <c r="R176" s="6">
        <f t="shared" si="10"/>
        <v>42282.208333333328</v>
      </c>
      <c r="S176" s="6">
        <f t="shared" si="11"/>
        <v>42283.208333333328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2014</v>
      </c>
      <c r="O177" t="s">
        <v>2015</v>
      </c>
      <c r="P177">
        <f t="shared" si="8"/>
        <v>26.19</v>
      </c>
      <c r="Q177">
        <f t="shared" si="9"/>
        <v>42</v>
      </c>
      <c r="R177" s="6">
        <f t="shared" si="10"/>
        <v>42613.208333333328</v>
      </c>
      <c r="S177" s="6">
        <f t="shared" si="11"/>
        <v>42632.208333333328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2014</v>
      </c>
      <c r="O178" t="s">
        <v>2015</v>
      </c>
      <c r="P178">
        <f t="shared" si="8"/>
        <v>74.83</v>
      </c>
      <c r="Q178">
        <f t="shared" si="9"/>
        <v>110.05</v>
      </c>
      <c r="R178" s="6">
        <f t="shared" si="10"/>
        <v>42616.208333333328</v>
      </c>
      <c r="S178" s="6">
        <f t="shared" si="11"/>
        <v>42625.208333333328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2014</v>
      </c>
      <c r="O179" t="s">
        <v>2015</v>
      </c>
      <c r="P179">
        <f t="shared" si="8"/>
        <v>416.48</v>
      </c>
      <c r="Q179">
        <f t="shared" si="9"/>
        <v>59</v>
      </c>
      <c r="R179" s="6">
        <f t="shared" si="10"/>
        <v>40497.25</v>
      </c>
      <c r="S179" s="6">
        <f t="shared" si="11"/>
        <v>40522.25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2008</v>
      </c>
      <c r="O180" t="s">
        <v>2009</v>
      </c>
      <c r="P180">
        <f t="shared" si="8"/>
        <v>96.21</v>
      </c>
      <c r="Q180">
        <f t="shared" si="9"/>
        <v>32.99</v>
      </c>
      <c r="R180" s="6">
        <f t="shared" si="10"/>
        <v>42999.208333333328</v>
      </c>
      <c r="S180" s="6">
        <f t="shared" si="11"/>
        <v>43008.208333333328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2014</v>
      </c>
      <c r="O181" t="s">
        <v>2015</v>
      </c>
      <c r="P181">
        <f t="shared" si="8"/>
        <v>357.72</v>
      </c>
      <c r="Q181">
        <f t="shared" si="9"/>
        <v>45.01</v>
      </c>
      <c r="R181" s="6">
        <f t="shared" si="10"/>
        <v>41350.208333333336</v>
      </c>
      <c r="S181" s="6">
        <f t="shared" si="11"/>
        <v>41351.208333333336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2012</v>
      </c>
      <c r="O182" t="s">
        <v>2021</v>
      </c>
      <c r="P182">
        <f t="shared" si="8"/>
        <v>308.45999999999998</v>
      </c>
      <c r="Q182">
        <f t="shared" si="9"/>
        <v>81.98</v>
      </c>
      <c r="R182" s="6">
        <f t="shared" si="10"/>
        <v>40259.208333333336</v>
      </c>
      <c r="S182" s="6">
        <f t="shared" si="11"/>
        <v>40264.208333333336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2012</v>
      </c>
      <c r="O183" t="s">
        <v>2013</v>
      </c>
      <c r="P183">
        <f t="shared" si="8"/>
        <v>61.8</v>
      </c>
      <c r="Q183">
        <f t="shared" si="9"/>
        <v>39.08</v>
      </c>
      <c r="R183" s="6">
        <f t="shared" si="10"/>
        <v>43012.208333333328</v>
      </c>
      <c r="S183" s="6">
        <f t="shared" si="11"/>
        <v>43030.208333333328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2014</v>
      </c>
      <c r="O184" t="s">
        <v>2015</v>
      </c>
      <c r="P184">
        <f t="shared" si="8"/>
        <v>722.32</v>
      </c>
      <c r="Q184">
        <f t="shared" si="9"/>
        <v>59</v>
      </c>
      <c r="R184" s="6">
        <f t="shared" si="10"/>
        <v>43631.208333333328</v>
      </c>
      <c r="S184" s="6">
        <f t="shared" si="11"/>
        <v>43647.208333333328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2010</v>
      </c>
      <c r="O185" t="s">
        <v>2011</v>
      </c>
      <c r="P185">
        <f t="shared" si="8"/>
        <v>69.12</v>
      </c>
      <c r="Q185">
        <f t="shared" si="9"/>
        <v>40.99</v>
      </c>
      <c r="R185" s="6">
        <f t="shared" si="10"/>
        <v>40430.208333333336</v>
      </c>
      <c r="S185" s="6">
        <f t="shared" si="11"/>
        <v>40443.208333333336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2014</v>
      </c>
      <c r="O186" t="s">
        <v>2015</v>
      </c>
      <c r="P186">
        <f t="shared" si="8"/>
        <v>293.06</v>
      </c>
      <c r="Q186">
        <f t="shared" si="9"/>
        <v>31.03</v>
      </c>
      <c r="R186" s="6">
        <f t="shared" si="10"/>
        <v>43588.208333333328</v>
      </c>
      <c r="S186" s="6">
        <f t="shared" si="11"/>
        <v>43589.208333333328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2016</v>
      </c>
      <c r="O187" t="s">
        <v>2035</v>
      </c>
      <c r="P187">
        <f t="shared" si="8"/>
        <v>71.8</v>
      </c>
      <c r="Q187">
        <f t="shared" si="9"/>
        <v>37.79</v>
      </c>
      <c r="R187" s="6">
        <f t="shared" si="10"/>
        <v>43233.208333333328</v>
      </c>
      <c r="S187" s="6">
        <f t="shared" si="11"/>
        <v>43244.208333333328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2014</v>
      </c>
      <c r="O188" t="s">
        <v>2015</v>
      </c>
      <c r="P188">
        <f t="shared" si="8"/>
        <v>31.93</v>
      </c>
      <c r="Q188">
        <f t="shared" si="9"/>
        <v>32.01</v>
      </c>
      <c r="R188" s="6">
        <f t="shared" si="10"/>
        <v>41782.208333333336</v>
      </c>
      <c r="S188" s="6">
        <f t="shared" si="11"/>
        <v>41797.208333333336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2016</v>
      </c>
      <c r="O189" t="s">
        <v>2027</v>
      </c>
      <c r="P189">
        <f t="shared" si="8"/>
        <v>229.87</v>
      </c>
      <c r="Q189">
        <f t="shared" si="9"/>
        <v>95.97</v>
      </c>
      <c r="R189" s="6">
        <f t="shared" si="10"/>
        <v>41328.25</v>
      </c>
      <c r="S189" s="6">
        <f t="shared" si="11"/>
        <v>41356.208333333336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2014</v>
      </c>
      <c r="O190" t="s">
        <v>2015</v>
      </c>
      <c r="P190">
        <f t="shared" si="8"/>
        <v>32.01</v>
      </c>
      <c r="Q190">
        <f t="shared" si="9"/>
        <v>75</v>
      </c>
      <c r="R190" s="6">
        <f t="shared" si="10"/>
        <v>41975.25</v>
      </c>
      <c r="S190" s="6">
        <f t="shared" si="11"/>
        <v>41976.25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2014</v>
      </c>
      <c r="O191" t="s">
        <v>2015</v>
      </c>
      <c r="P191">
        <f t="shared" si="8"/>
        <v>23.53</v>
      </c>
      <c r="Q191">
        <f t="shared" si="9"/>
        <v>102.05</v>
      </c>
      <c r="R191" s="6">
        <f t="shared" si="10"/>
        <v>42433.25</v>
      </c>
      <c r="S191" s="6">
        <f t="shared" si="11"/>
        <v>42433.25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2014</v>
      </c>
      <c r="O192" t="s">
        <v>2015</v>
      </c>
      <c r="P192">
        <f t="shared" si="8"/>
        <v>68.59</v>
      </c>
      <c r="Q192">
        <f t="shared" si="9"/>
        <v>105.75</v>
      </c>
      <c r="R192" s="6">
        <f t="shared" si="10"/>
        <v>41429.208333333336</v>
      </c>
      <c r="S192" s="6">
        <f t="shared" si="11"/>
        <v>41430.208333333336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2014</v>
      </c>
      <c r="O193" t="s">
        <v>2015</v>
      </c>
      <c r="P193">
        <f t="shared" si="8"/>
        <v>37.950000000000003</v>
      </c>
      <c r="Q193">
        <f t="shared" si="9"/>
        <v>37.07</v>
      </c>
      <c r="R193" s="6">
        <f t="shared" si="10"/>
        <v>43536.208333333328</v>
      </c>
      <c r="S193" s="6">
        <f t="shared" si="11"/>
        <v>43539.208333333328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2010</v>
      </c>
      <c r="O194" t="s">
        <v>2011</v>
      </c>
      <c r="P194">
        <f t="shared" ref="P194:P257" si="12">ROUND((E194/D194)*100, 2)</f>
        <v>19.989999999999998</v>
      </c>
      <c r="Q194">
        <f t="shared" ref="Q194:Q257" si="13">ROUND(E194/G194, 2)</f>
        <v>35.049999999999997</v>
      </c>
      <c r="R194" s="6">
        <f t="shared" ref="R194:R257" si="14">(((J194/60)/60)/24)+DATE(1970,1,1)</f>
        <v>41817.208333333336</v>
      </c>
      <c r="S194" s="6">
        <f t="shared" ref="S194:S257" si="15">(((K194/60)/60)/24)+DATE(1970,1,1)</f>
        <v>41821.208333333336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2010</v>
      </c>
      <c r="O195" t="s">
        <v>2020</v>
      </c>
      <c r="P195">
        <f t="shared" si="12"/>
        <v>45.64</v>
      </c>
      <c r="Q195">
        <f t="shared" si="13"/>
        <v>46.34</v>
      </c>
      <c r="R195" s="6">
        <f t="shared" si="14"/>
        <v>43198.208333333328</v>
      </c>
      <c r="S195" s="6">
        <f t="shared" si="15"/>
        <v>43202.208333333328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2010</v>
      </c>
      <c r="O196" t="s">
        <v>2032</v>
      </c>
      <c r="P196">
        <f t="shared" si="12"/>
        <v>122.76</v>
      </c>
      <c r="Q196">
        <f t="shared" si="13"/>
        <v>69.17</v>
      </c>
      <c r="R196" s="6">
        <f t="shared" si="14"/>
        <v>42261.208333333328</v>
      </c>
      <c r="S196" s="6">
        <f t="shared" si="15"/>
        <v>42277.208333333328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2010</v>
      </c>
      <c r="O197" t="s">
        <v>2018</v>
      </c>
      <c r="P197">
        <f t="shared" si="12"/>
        <v>361.75</v>
      </c>
      <c r="Q197">
        <f t="shared" si="13"/>
        <v>109.08</v>
      </c>
      <c r="R197" s="6">
        <f t="shared" si="14"/>
        <v>43310.208333333328</v>
      </c>
      <c r="S197" s="6">
        <f t="shared" si="15"/>
        <v>43317.208333333328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2012</v>
      </c>
      <c r="O198" t="s">
        <v>2021</v>
      </c>
      <c r="P198">
        <f t="shared" si="12"/>
        <v>63.15</v>
      </c>
      <c r="Q198">
        <f t="shared" si="13"/>
        <v>51.78</v>
      </c>
      <c r="R198" s="6">
        <f t="shared" si="14"/>
        <v>42616.208333333328</v>
      </c>
      <c r="S198" s="6">
        <f t="shared" si="15"/>
        <v>42635.208333333328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2016</v>
      </c>
      <c r="O199" t="s">
        <v>2019</v>
      </c>
      <c r="P199">
        <f t="shared" si="12"/>
        <v>298.2</v>
      </c>
      <c r="Q199">
        <f t="shared" si="13"/>
        <v>82.01</v>
      </c>
      <c r="R199" s="6">
        <f t="shared" si="14"/>
        <v>42909.208333333328</v>
      </c>
      <c r="S199" s="6">
        <f t="shared" si="15"/>
        <v>42923.208333333328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2010</v>
      </c>
      <c r="O200" t="s">
        <v>2018</v>
      </c>
      <c r="P200">
        <f t="shared" si="12"/>
        <v>9.56</v>
      </c>
      <c r="Q200">
        <f t="shared" si="13"/>
        <v>35.96</v>
      </c>
      <c r="R200" s="6">
        <f t="shared" si="14"/>
        <v>40396.208333333336</v>
      </c>
      <c r="S200" s="6">
        <f t="shared" si="15"/>
        <v>40425.208333333336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2010</v>
      </c>
      <c r="O201" t="s">
        <v>2011</v>
      </c>
      <c r="P201">
        <f t="shared" si="12"/>
        <v>53.78</v>
      </c>
      <c r="Q201">
        <f t="shared" si="13"/>
        <v>74.459999999999994</v>
      </c>
      <c r="R201" s="6">
        <f t="shared" si="14"/>
        <v>42192.208333333328</v>
      </c>
      <c r="S201" s="6">
        <f t="shared" si="15"/>
        <v>42196.208333333328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2014</v>
      </c>
      <c r="O202" t="s">
        <v>2015</v>
      </c>
      <c r="P202">
        <f t="shared" si="12"/>
        <v>2</v>
      </c>
      <c r="Q202">
        <f t="shared" si="13"/>
        <v>2</v>
      </c>
      <c r="R202" s="6">
        <f t="shared" si="14"/>
        <v>40262.208333333336</v>
      </c>
      <c r="S202" s="6">
        <f t="shared" si="15"/>
        <v>40273.208333333336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2012</v>
      </c>
      <c r="O203" t="s">
        <v>2013</v>
      </c>
      <c r="P203">
        <f t="shared" si="12"/>
        <v>681.19</v>
      </c>
      <c r="Q203">
        <f t="shared" si="13"/>
        <v>91.11</v>
      </c>
      <c r="R203" s="6">
        <f t="shared" si="14"/>
        <v>41845.208333333336</v>
      </c>
      <c r="S203" s="6">
        <f t="shared" si="15"/>
        <v>41863.208333333336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2008</v>
      </c>
      <c r="O204" t="s">
        <v>2009</v>
      </c>
      <c r="P204">
        <f t="shared" si="12"/>
        <v>78.83</v>
      </c>
      <c r="Q204">
        <f t="shared" si="13"/>
        <v>79.790000000000006</v>
      </c>
      <c r="R204" s="6">
        <f t="shared" si="14"/>
        <v>40818.208333333336</v>
      </c>
      <c r="S204" s="6">
        <f t="shared" si="15"/>
        <v>40822.208333333336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2014</v>
      </c>
      <c r="O205" t="s">
        <v>2015</v>
      </c>
      <c r="P205">
        <f t="shared" si="12"/>
        <v>134.41</v>
      </c>
      <c r="Q205">
        <f t="shared" si="13"/>
        <v>43</v>
      </c>
      <c r="R205" s="6">
        <f t="shared" si="14"/>
        <v>42752.25</v>
      </c>
      <c r="S205" s="6">
        <f t="shared" si="15"/>
        <v>42754.25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2010</v>
      </c>
      <c r="O206" t="s">
        <v>2033</v>
      </c>
      <c r="P206">
        <f t="shared" si="12"/>
        <v>3.37</v>
      </c>
      <c r="Q206">
        <f t="shared" si="13"/>
        <v>63.23</v>
      </c>
      <c r="R206" s="6">
        <f t="shared" si="14"/>
        <v>40636.208333333336</v>
      </c>
      <c r="S206" s="6">
        <f t="shared" si="15"/>
        <v>40646.208333333336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2014</v>
      </c>
      <c r="O207" t="s">
        <v>2015</v>
      </c>
      <c r="P207">
        <f t="shared" si="12"/>
        <v>431.85</v>
      </c>
      <c r="Q207">
        <f t="shared" si="13"/>
        <v>70.180000000000007</v>
      </c>
      <c r="R207" s="6">
        <f t="shared" si="14"/>
        <v>43390.208333333328</v>
      </c>
      <c r="S207" s="6">
        <f t="shared" si="15"/>
        <v>43402.208333333328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2022</v>
      </c>
      <c r="O208" t="s">
        <v>2028</v>
      </c>
      <c r="P208">
        <f t="shared" si="12"/>
        <v>38.840000000000003</v>
      </c>
      <c r="Q208">
        <f t="shared" si="13"/>
        <v>61.33</v>
      </c>
      <c r="R208" s="6">
        <f t="shared" si="14"/>
        <v>40236.25</v>
      </c>
      <c r="S208" s="6">
        <f t="shared" si="15"/>
        <v>40245.25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2010</v>
      </c>
      <c r="O209" t="s">
        <v>2011</v>
      </c>
      <c r="P209">
        <f t="shared" si="12"/>
        <v>425.7</v>
      </c>
      <c r="Q209">
        <f t="shared" si="13"/>
        <v>99</v>
      </c>
      <c r="R209" s="6">
        <f t="shared" si="14"/>
        <v>43340.208333333328</v>
      </c>
      <c r="S209" s="6">
        <f t="shared" si="15"/>
        <v>43360.208333333328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2016</v>
      </c>
      <c r="O210" t="s">
        <v>2017</v>
      </c>
      <c r="P210">
        <f t="shared" si="12"/>
        <v>101.12</v>
      </c>
      <c r="Q210">
        <f t="shared" si="13"/>
        <v>96.98</v>
      </c>
      <c r="R210" s="6">
        <f t="shared" si="14"/>
        <v>43048.25</v>
      </c>
      <c r="S210" s="6">
        <f t="shared" si="15"/>
        <v>43072.25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2016</v>
      </c>
      <c r="O211" t="s">
        <v>2017</v>
      </c>
      <c r="P211">
        <f t="shared" si="12"/>
        <v>21.19</v>
      </c>
      <c r="Q211">
        <f t="shared" si="13"/>
        <v>51</v>
      </c>
      <c r="R211" s="6">
        <f t="shared" si="14"/>
        <v>42496.208333333328</v>
      </c>
      <c r="S211" s="6">
        <f t="shared" si="15"/>
        <v>42503.208333333328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t="s">
        <v>2016</v>
      </c>
      <c r="O212" t="s">
        <v>2038</v>
      </c>
      <c r="P212">
        <f t="shared" si="12"/>
        <v>67.430000000000007</v>
      </c>
      <c r="Q212">
        <f t="shared" si="13"/>
        <v>28.04</v>
      </c>
      <c r="R212" s="6">
        <f t="shared" si="14"/>
        <v>42797.25</v>
      </c>
      <c r="S212" s="6">
        <f t="shared" si="15"/>
        <v>42824.208333333328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2014</v>
      </c>
      <c r="O213" t="s">
        <v>2015</v>
      </c>
      <c r="P213">
        <f t="shared" si="12"/>
        <v>94.92</v>
      </c>
      <c r="Q213">
        <f t="shared" si="13"/>
        <v>60.98</v>
      </c>
      <c r="R213" s="6">
        <f t="shared" si="14"/>
        <v>41513.208333333336</v>
      </c>
      <c r="S213" s="6">
        <f t="shared" si="15"/>
        <v>41537.208333333336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2014</v>
      </c>
      <c r="O214" t="s">
        <v>2015</v>
      </c>
      <c r="P214">
        <f t="shared" si="12"/>
        <v>151.85</v>
      </c>
      <c r="Q214">
        <f t="shared" si="13"/>
        <v>73.209999999999994</v>
      </c>
      <c r="R214" s="6">
        <f t="shared" si="14"/>
        <v>43814.25</v>
      </c>
      <c r="S214" s="6">
        <f t="shared" si="15"/>
        <v>43860.25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2010</v>
      </c>
      <c r="O215" t="s">
        <v>2020</v>
      </c>
      <c r="P215">
        <f t="shared" si="12"/>
        <v>195.16</v>
      </c>
      <c r="Q215">
        <f t="shared" si="13"/>
        <v>40</v>
      </c>
      <c r="R215" s="6">
        <f t="shared" si="14"/>
        <v>40488.208333333336</v>
      </c>
      <c r="S215" s="6">
        <f t="shared" si="15"/>
        <v>40496.25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2010</v>
      </c>
      <c r="O216" t="s">
        <v>2011</v>
      </c>
      <c r="P216">
        <f t="shared" si="12"/>
        <v>1023.14</v>
      </c>
      <c r="Q216">
        <f t="shared" si="13"/>
        <v>86.81</v>
      </c>
      <c r="R216" s="6">
        <f t="shared" si="14"/>
        <v>40409.208333333336</v>
      </c>
      <c r="S216" s="6">
        <f t="shared" si="15"/>
        <v>40415.208333333336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2014</v>
      </c>
      <c r="O217" t="s">
        <v>2015</v>
      </c>
      <c r="P217">
        <f t="shared" si="12"/>
        <v>3.84</v>
      </c>
      <c r="Q217">
        <f t="shared" si="13"/>
        <v>42.13</v>
      </c>
      <c r="R217" s="6">
        <f t="shared" si="14"/>
        <v>43509.25</v>
      </c>
      <c r="S217" s="6">
        <f t="shared" si="15"/>
        <v>43511.25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2014</v>
      </c>
      <c r="O218" t="s">
        <v>2015</v>
      </c>
      <c r="P218">
        <f t="shared" si="12"/>
        <v>155.07</v>
      </c>
      <c r="Q218">
        <f t="shared" si="13"/>
        <v>103.98</v>
      </c>
      <c r="R218" s="6">
        <f t="shared" si="14"/>
        <v>40869.25</v>
      </c>
      <c r="S218" s="6">
        <f t="shared" si="15"/>
        <v>40871.25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2016</v>
      </c>
      <c r="O219" t="s">
        <v>2038</v>
      </c>
      <c r="P219">
        <f t="shared" si="12"/>
        <v>44.75</v>
      </c>
      <c r="Q219">
        <f t="shared" si="13"/>
        <v>62</v>
      </c>
      <c r="R219" s="6">
        <f t="shared" si="14"/>
        <v>43583.208333333328</v>
      </c>
      <c r="S219" s="6">
        <f t="shared" si="15"/>
        <v>43592.208333333328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t="s">
        <v>2016</v>
      </c>
      <c r="O220" t="s">
        <v>2027</v>
      </c>
      <c r="P220">
        <f t="shared" si="12"/>
        <v>215.95</v>
      </c>
      <c r="Q220">
        <f t="shared" si="13"/>
        <v>31.01</v>
      </c>
      <c r="R220" s="6">
        <f t="shared" si="14"/>
        <v>40858.25</v>
      </c>
      <c r="S220" s="6">
        <f t="shared" si="15"/>
        <v>40892.25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2016</v>
      </c>
      <c r="O221" t="s">
        <v>2024</v>
      </c>
      <c r="P221">
        <f t="shared" si="12"/>
        <v>332.13</v>
      </c>
      <c r="Q221">
        <f t="shared" si="13"/>
        <v>89.99</v>
      </c>
      <c r="R221" s="6">
        <f t="shared" si="14"/>
        <v>41137.208333333336</v>
      </c>
      <c r="S221" s="6">
        <f t="shared" si="15"/>
        <v>41149.208333333336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2014</v>
      </c>
      <c r="O222" t="s">
        <v>2015</v>
      </c>
      <c r="P222">
        <f t="shared" si="12"/>
        <v>8.44</v>
      </c>
      <c r="Q222">
        <f t="shared" si="13"/>
        <v>39.24</v>
      </c>
      <c r="R222" s="6">
        <f t="shared" si="14"/>
        <v>40725.208333333336</v>
      </c>
      <c r="S222" s="6">
        <f t="shared" si="15"/>
        <v>40743.208333333336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2008</v>
      </c>
      <c r="O223" t="s">
        <v>2009</v>
      </c>
      <c r="P223">
        <f t="shared" si="12"/>
        <v>98.63</v>
      </c>
      <c r="Q223">
        <f t="shared" si="13"/>
        <v>54.99</v>
      </c>
      <c r="R223" s="6">
        <f t="shared" si="14"/>
        <v>41081.208333333336</v>
      </c>
      <c r="S223" s="6">
        <f t="shared" si="15"/>
        <v>41083.208333333336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2029</v>
      </c>
      <c r="O224" t="s">
        <v>2030</v>
      </c>
      <c r="P224">
        <f t="shared" si="12"/>
        <v>137.97999999999999</v>
      </c>
      <c r="Q224">
        <f t="shared" si="13"/>
        <v>47.99</v>
      </c>
      <c r="R224" s="6">
        <f t="shared" si="14"/>
        <v>41914.208333333336</v>
      </c>
      <c r="S224" s="6">
        <f t="shared" si="15"/>
        <v>41915.208333333336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2014</v>
      </c>
      <c r="O225" t="s">
        <v>2015</v>
      </c>
      <c r="P225">
        <f t="shared" si="12"/>
        <v>93.81</v>
      </c>
      <c r="Q225">
        <f t="shared" si="13"/>
        <v>87.97</v>
      </c>
      <c r="R225" s="6">
        <f t="shared" si="14"/>
        <v>42445.208333333328</v>
      </c>
      <c r="S225" s="6">
        <f t="shared" si="15"/>
        <v>42459.208333333328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2016</v>
      </c>
      <c r="O226" t="s">
        <v>2038</v>
      </c>
      <c r="P226">
        <f t="shared" si="12"/>
        <v>403.64</v>
      </c>
      <c r="Q226">
        <f t="shared" si="13"/>
        <v>52</v>
      </c>
      <c r="R226" s="6">
        <f t="shared" si="14"/>
        <v>41906.208333333336</v>
      </c>
      <c r="S226" s="6">
        <f t="shared" si="15"/>
        <v>41951.25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2010</v>
      </c>
      <c r="O227" t="s">
        <v>2011</v>
      </c>
      <c r="P227">
        <f t="shared" si="12"/>
        <v>260.17</v>
      </c>
      <c r="Q227">
        <f t="shared" si="13"/>
        <v>30</v>
      </c>
      <c r="R227" s="6">
        <f t="shared" si="14"/>
        <v>41762.208333333336</v>
      </c>
      <c r="S227" s="6">
        <f t="shared" si="15"/>
        <v>41762.208333333336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2029</v>
      </c>
      <c r="O228" t="s">
        <v>2030</v>
      </c>
      <c r="P228">
        <f t="shared" si="12"/>
        <v>366.63</v>
      </c>
      <c r="Q228">
        <f t="shared" si="13"/>
        <v>98.21</v>
      </c>
      <c r="R228" s="6">
        <f t="shared" si="14"/>
        <v>40276.208333333336</v>
      </c>
      <c r="S228" s="6">
        <f t="shared" si="15"/>
        <v>40313.208333333336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2025</v>
      </c>
      <c r="O229" t="s">
        <v>2036</v>
      </c>
      <c r="P229">
        <f t="shared" si="12"/>
        <v>168.72</v>
      </c>
      <c r="Q229">
        <f t="shared" si="13"/>
        <v>108.96</v>
      </c>
      <c r="R229" s="6">
        <f t="shared" si="14"/>
        <v>42139.208333333328</v>
      </c>
      <c r="S229" s="6">
        <f t="shared" si="15"/>
        <v>42145.208333333328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2016</v>
      </c>
      <c r="O230" t="s">
        <v>2024</v>
      </c>
      <c r="P230">
        <f t="shared" si="12"/>
        <v>119.91</v>
      </c>
      <c r="Q230">
        <f t="shared" si="13"/>
        <v>67</v>
      </c>
      <c r="R230" s="6">
        <f t="shared" si="14"/>
        <v>42613.208333333328</v>
      </c>
      <c r="S230" s="6">
        <f t="shared" si="15"/>
        <v>42638.208333333328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2025</v>
      </c>
      <c r="O231" t="s">
        <v>2036</v>
      </c>
      <c r="P231">
        <f t="shared" si="12"/>
        <v>193.69</v>
      </c>
      <c r="Q231">
        <f t="shared" si="13"/>
        <v>64.989999999999995</v>
      </c>
      <c r="R231" s="6">
        <f t="shared" si="14"/>
        <v>42887.208333333328</v>
      </c>
      <c r="S231" s="6">
        <f t="shared" si="15"/>
        <v>42935.208333333328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2025</v>
      </c>
      <c r="O232" t="s">
        <v>2026</v>
      </c>
      <c r="P232">
        <f t="shared" si="12"/>
        <v>420.17</v>
      </c>
      <c r="Q232">
        <f t="shared" si="13"/>
        <v>99.84</v>
      </c>
      <c r="R232" s="6">
        <f t="shared" si="14"/>
        <v>43805.25</v>
      </c>
      <c r="S232" s="6">
        <f t="shared" si="15"/>
        <v>43805.25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2014</v>
      </c>
      <c r="O233" t="s">
        <v>2015</v>
      </c>
      <c r="P233">
        <f t="shared" si="12"/>
        <v>76.709999999999994</v>
      </c>
      <c r="Q233">
        <f t="shared" si="13"/>
        <v>82.43</v>
      </c>
      <c r="R233" s="6">
        <f t="shared" si="14"/>
        <v>41415.208333333336</v>
      </c>
      <c r="S233" s="6">
        <f t="shared" si="15"/>
        <v>41473.208333333336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2014</v>
      </c>
      <c r="O234" t="s">
        <v>2015</v>
      </c>
      <c r="P234">
        <f t="shared" si="12"/>
        <v>171.26</v>
      </c>
      <c r="Q234">
        <f t="shared" si="13"/>
        <v>63.29</v>
      </c>
      <c r="R234" s="6">
        <f t="shared" si="14"/>
        <v>42576.208333333328</v>
      </c>
      <c r="S234" s="6">
        <f t="shared" si="15"/>
        <v>42577.208333333328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2016</v>
      </c>
      <c r="O235" t="s">
        <v>2024</v>
      </c>
      <c r="P235">
        <f t="shared" si="12"/>
        <v>157.88999999999999</v>
      </c>
      <c r="Q235">
        <f t="shared" si="13"/>
        <v>96.77</v>
      </c>
      <c r="R235" s="6">
        <f t="shared" si="14"/>
        <v>40706.208333333336</v>
      </c>
      <c r="S235" s="6">
        <f t="shared" si="15"/>
        <v>40722.208333333336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2025</v>
      </c>
      <c r="O236" t="s">
        <v>2026</v>
      </c>
      <c r="P236">
        <f t="shared" si="12"/>
        <v>109.08</v>
      </c>
      <c r="Q236">
        <f t="shared" si="13"/>
        <v>54.91</v>
      </c>
      <c r="R236" s="6">
        <f t="shared" si="14"/>
        <v>42969.208333333328</v>
      </c>
      <c r="S236" s="6">
        <f t="shared" si="15"/>
        <v>42976.208333333328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2016</v>
      </c>
      <c r="O237" t="s">
        <v>2024</v>
      </c>
      <c r="P237">
        <f t="shared" si="12"/>
        <v>41.73</v>
      </c>
      <c r="Q237">
        <f t="shared" si="13"/>
        <v>39.01</v>
      </c>
      <c r="R237" s="6">
        <f t="shared" si="14"/>
        <v>42779.25</v>
      </c>
      <c r="S237" s="6">
        <f t="shared" si="15"/>
        <v>42784.25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2010</v>
      </c>
      <c r="O238" t="s">
        <v>2011</v>
      </c>
      <c r="P238">
        <f t="shared" si="12"/>
        <v>10.94</v>
      </c>
      <c r="Q238">
        <f t="shared" si="13"/>
        <v>75.84</v>
      </c>
      <c r="R238" s="6">
        <f t="shared" si="14"/>
        <v>43641.208333333328</v>
      </c>
      <c r="S238" s="6">
        <f t="shared" si="15"/>
        <v>43648.208333333328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2016</v>
      </c>
      <c r="O239" t="s">
        <v>2024</v>
      </c>
      <c r="P239">
        <f t="shared" si="12"/>
        <v>159.38</v>
      </c>
      <c r="Q239">
        <f t="shared" si="13"/>
        <v>45.05</v>
      </c>
      <c r="R239" s="6">
        <f t="shared" si="14"/>
        <v>41754.208333333336</v>
      </c>
      <c r="S239" s="6">
        <f t="shared" si="15"/>
        <v>41756.208333333336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2014</v>
      </c>
      <c r="O240" t="s">
        <v>2015</v>
      </c>
      <c r="P240">
        <f t="shared" si="12"/>
        <v>422.42</v>
      </c>
      <c r="Q240">
        <f t="shared" si="13"/>
        <v>104.52</v>
      </c>
      <c r="R240" s="6">
        <f t="shared" si="14"/>
        <v>43083.25</v>
      </c>
      <c r="S240" s="6">
        <f t="shared" si="15"/>
        <v>43108.25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2012</v>
      </c>
      <c r="O241" t="s">
        <v>2021</v>
      </c>
      <c r="P241">
        <f t="shared" si="12"/>
        <v>97.72</v>
      </c>
      <c r="Q241">
        <f t="shared" si="13"/>
        <v>76.27</v>
      </c>
      <c r="R241" s="6">
        <f t="shared" si="14"/>
        <v>42245.208333333328</v>
      </c>
      <c r="S241" s="6">
        <f t="shared" si="15"/>
        <v>42249.208333333328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2014</v>
      </c>
      <c r="O242" t="s">
        <v>2015</v>
      </c>
      <c r="P242">
        <f t="shared" si="12"/>
        <v>418.79</v>
      </c>
      <c r="Q242">
        <f t="shared" si="13"/>
        <v>69.02</v>
      </c>
      <c r="R242" s="6">
        <f t="shared" si="14"/>
        <v>40396.208333333336</v>
      </c>
      <c r="S242" s="6">
        <f t="shared" si="15"/>
        <v>40397.208333333336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2022</v>
      </c>
      <c r="O243" t="s">
        <v>2023</v>
      </c>
      <c r="P243">
        <f t="shared" si="12"/>
        <v>101.92</v>
      </c>
      <c r="Q243">
        <f t="shared" si="13"/>
        <v>101.98</v>
      </c>
      <c r="R243" s="6">
        <f t="shared" si="14"/>
        <v>41742.208333333336</v>
      </c>
      <c r="S243" s="6">
        <f t="shared" si="15"/>
        <v>41752.208333333336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2010</v>
      </c>
      <c r="O244" t="s">
        <v>2011</v>
      </c>
      <c r="P244">
        <f t="shared" si="12"/>
        <v>127.73</v>
      </c>
      <c r="Q244">
        <f t="shared" si="13"/>
        <v>42.92</v>
      </c>
      <c r="R244" s="6">
        <f t="shared" si="14"/>
        <v>42865.208333333328</v>
      </c>
      <c r="S244" s="6">
        <f t="shared" si="15"/>
        <v>42875.208333333328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2014</v>
      </c>
      <c r="O245" t="s">
        <v>2015</v>
      </c>
      <c r="P245">
        <f t="shared" si="12"/>
        <v>445.22</v>
      </c>
      <c r="Q245">
        <f t="shared" si="13"/>
        <v>43.03</v>
      </c>
      <c r="R245" s="6">
        <f t="shared" si="14"/>
        <v>43163.25</v>
      </c>
      <c r="S245" s="6">
        <f t="shared" si="15"/>
        <v>43166.25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2014</v>
      </c>
      <c r="O246" t="s">
        <v>2015</v>
      </c>
      <c r="P246">
        <f t="shared" si="12"/>
        <v>569.71</v>
      </c>
      <c r="Q246">
        <f t="shared" si="13"/>
        <v>75.25</v>
      </c>
      <c r="R246" s="6">
        <f t="shared" si="14"/>
        <v>41834.208333333336</v>
      </c>
      <c r="S246" s="6">
        <f t="shared" si="15"/>
        <v>41886.208333333336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2014</v>
      </c>
      <c r="O247" t="s">
        <v>2015</v>
      </c>
      <c r="P247">
        <f t="shared" si="12"/>
        <v>509.34</v>
      </c>
      <c r="Q247">
        <f t="shared" si="13"/>
        <v>69.02</v>
      </c>
      <c r="R247" s="6">
        <f t="shared" si="14"/>
        <v>41736.208333333336</v>
      </c>
      <c r="S247" s="6">
        <f t="shared" si="15"/>
        <v>41737.208333333336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2012</v>
      </c>
      <c r="O248" t="s">
        <v>2013</v>
      </c>
      <c r="P248">
        <f t="shared" si="12"/>
        <v>325.52999999999997</v>
      </c>
      <c r="Q248">
        <f t="shared" si="13"/>
        <v>65.989999999999995</v>
      </c>
      <c r="R248" s="6">
        <f t="shared" si="14"/>
        <v>41491.208333333336</v>
      </c>
      <c r="S248" s="6">
        <f t="shared" si="15"/>
        <v>41495.208333333336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2022</v>
      </c>
      <c r="O249" t="s">
        <v>2028</v>
      </c>
      <c r="P249">
        <f t="shared" si="12"/>
        <v>932.62</v>
      </c>
      <c r="Q249">
        <f t="shared" si="13"/>
        <v>98.01</v>
      </c>
      <c r="R249" s="6">
        <f t="shared" si="14"/>
        <v>42726.25</v>
      </c>
      <c r="S249" s="6">
        <f t="shared" si="15"/>
        <v>42741.25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2025</v>
      </c>
      <c r="O250" t="s">
        <v>2036</v>
      </c>
      <c r="P250">
        <f t="shared" si="12"/>
        <v>211.34</v>
      </c>
      <c r="Q250">
        <f t="shared" si="13"/>
        <v>60.11</v>
      </c>
      <c r="R250" s="6">
        <f t="shared" si="14"/>
        <v>42004.25</v>
      </c>
      <c r="S250" s="6">
        <f t="shared" si="15"/>
        <v>42009.25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2022</v>
      </c>
      <c r="O251" t="s">
        <v>2034</v>
      </c>
      <c r="P251">
        <f t="shared" si="12"/>
        <v>273.33</v>
      </c>
      <c r="Q251">
        <f t="shared" si="13"/>
        <v>26</v>
      </c>
      <c r="R251" s="6">
        <f t="shared" si="14"/>
        <v>42006.25</v>
      </c>
      <c r="S251" s="6">
        <f t="shared" si="15"/>
        <v>42013.25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2010</v>
      </c>
      <c r="O252" t="s">
        <v>2011</v>
      </c>
      <c r="P252">
        <f t="shared" si="12"/>
        <v>3</v>
      </c>
      <c r="Q252">
        <f t="shared" si="13"/>
        <v>3</v>
      </c>
      <c r="R252" s="6">
        <f t="shared" si="14"/>
        <v>40203.25</v>
      </c>
      <c r="S252" s="6">
        <f t="shared" si="15"/>
        <v>40238.25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2014</v>
      </c>
      <c r="O253" t="s">
        <v>2015</v>
      </c>
      <c r="P253">
        <f t="shared" si="12"/>
        <v>54.08</v>
      </c>
      <c r="Q253">
        <f t="shared" si="13"/>
        <v>38.020000000000003</v>
      </c>
      <c r="R253" s="6">
        <f t="shared" si="14"/>
        <v>41252.25</v>
      </c>
      <c r="S253" s="6">
        <f t="shared" si="15"/>
        <v>41254.25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2014</v>
      </c>
      <c r="O254" t="s">
        <v>2015</v>
      </c>
      <c r="P254">
        <f t="shared" si="12"/>
        <v>626.29999999999995</v>
      </c>
      <c r="Q254">
        <f t="shared" si="13"/>
        <v>106.15</v>
      </c>
      <c r="R254" s="6">
        <f t="shared" si="14"/>
        <v>41572.208333333336</v>
      </c>
      <c r="S254" s="6">
        <f t="shared" si="15"/>
        <v>41577.208333333336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2016</v>
      </c>
      <c r="O255" t="s">
        <v>2019</v>
      </c>
      <c r="P255">
        <f t="shared" si="12"/>
        <v>89.02</v>
      </c>
      <c r="Q255">
        <f t="shared" si="13"/>
        <v>81.02</v>
      </c>
      <c r="R255" s="6">
        <f t="shared" si="14"/>
        <v>40641.208333333336</v>
      </c>
      <c r="S255" s="6">
        <f t="shared" si="15"/>
        <v>40653.208333333336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2022</v>
      </c>
      <c r="O256" t="s">
        <v>2023</v>
      </c>
      <c r="P256">
        <f t="shared" si="12"/>
        <v>184.89</v>
      </c>
      <c r="Q256">
        <f t="shared" si="13"/>
        <v>96.65</v>
      </c>
      <c r="R256" s="6">
        <f t="shared" si="14"/>
        <v>42787.25</v>
      </c>
      <c r="S256" s="6">
        <f t="shared" si="15"/>
        <v>42789.25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2010</v>
      </c>
      <c r="O257" t="s">
        <v>2011</v>
      </c>
      <c r="P257">
        <f t="shared" si="12"/>
        <v>120.17</v>
      </c>
      <c r="Q257">
        <f t="shared" si="13"/>
        <v>57</v>
      </c>
      <c r="R257" s="6">
        <f t="shared" si="14"/>
        <v>40590.25</v>
      </c>
      <c r="S257" s="6">
        <f t="shared" si="15"/>
        <v>40595.25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2010</v>
      </c>
      <c r="O258" t="s">
        <v>2011</v>
      </c>
      <c r="P258">
        <f t="shared" ref="P258:P321" si="16">ROUND((E258/D258)*100, 2)</f>
        <v>23.39</v>
      </c>
      <c r="Q258">
        <f t="shared" ref="Q258:Q321" si="17">ROUND(E258/G258, 2)</f>
        <v>63.93</v>
      </c>
      <c r="R258" s="6">
        <f t="shared" ref="R258:R321" si="18">(((J258/60)/60)/24)+DATE(1970,1,1)</f>
        <v>42393.25</v>
      </c>
      <c r="S258" s="6">
        <f t="shared" ref="S258:S321" si="19">(((K258/60)/60)/24)+DATE(1970,1,1)</f>
        <v>42430.25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2014</v>
      </c>
      <c r="O259" t="s">
        <v>2015</v>
      </c>
      <c r="P259">
        <f t="shared" si="16"/>
        <v>146</v>
      </c>
      <c r="Q259">
        <f t="shared" si="17"/>
        <v>90.46</v>
      </c>
      <c r="R259" s="6">
        <f t="shared" si="18"/>
        <v>41338.25</v>
      </c>
      <c r="S259" s="6">
        <f t="shared" si="19"/>
        <v>41352.208333333336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2014</v>
      </c>
      <c r="O260" t="s">
        <v>2015</v>
      </c>
      <c r="P260">
        <f t="shared" si="16"/>
        <v>268.48</v>
      </c>
      <c r="Q260">
        <f t="shared" si="17"/>
        <v>72.17</v>
      </c>
      <c r="R260" s="6">
        <f t="shared" si="18"/>
        <v>42712.25</v>
      </c>
      <c r="S260" s="6">
        <f t="shared" si="19"/>
        <v>42732.25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2029</v>
      </c>
      <c r="O261" t="s">
        <v>2030</v>
      </c>
      <c r="P261">
        <f t="shared" si="16"/>
        <v>597.5</v>
      </c>
      <c r="Q261">
        <f t="shared" si="17"/>
        <v>77.930000000000007</v>
      </c>
      <c r="R261" s="6">
        <f t="shared" si="18"/>
        <v>41251.25</v>
      </c>
      <c r="S261" s="6">
        <f t="shared" si="19"/>
        <v>41270.25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2010</v>
      </c>
      <c r="O262" t="s">
        <v>2011</v>
      </c>
      <c r="P262">
        <f t="shared" si="16"/>
        <v>157.69999999999999</v>
      </c>
      <c r="Q262">
        <f t="shared" si="17"/>
        <v>38.07</v>
      </c>
      <c r="R262" s="6">
        <f t="shared" si="18"/>
        <v>41180.208333333336</v>
      </c>
      <c r="S262" s="6">
        <f t="shared" si="19"/>
        <v>41192.208333333336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2010</v>
      </c>
      <c r="O263" t="s">
        <v>2011</v>
      </c>
      <c r="P263">
        <f t="shared" si="16"/>
        <v>31.2</v>
      </c>
      <c r="Q263">
        <f t="shared" si="17"/>
        <v>57.94</v>
      </c>
      <c r="R263" s="6">
        <f t="shared" si="18"/>
        <v>40415.208333333336</v>
      </c>
      <c r="S263" s="6">
        <f t="shared" si="19"/>
        <v>40419.208333333336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2010</v>
      </c>
      <c r="O264" t="s">
        <v>2020</v>
      </c>
      <c r="P264">
        <f t="shared" si="16"/>
        <v>313.41000000000003</v>
      </c>
      <c r="Q264">
        <f t="shared" si="17"/>
        <v>49.79</v>
      </c>
      <c r="R264" s="6">
        <f t="shared" si="18"/>
        <v>40638.208333333336</v>
      </c>
      <c r="S264" s="6">
        <f t="shared" si="19"/>
        <v>40664.208333333336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2029</v>
      </c>
      <c r="O265" t="s">
        <v>2030</v>
      </c>
      <c r="P265">
        <f t="shared" si="16"/>
        <v>370.9</v>
      </c>
      <c r="Q265">
        <f t="shared" si="17"/>
        <v>54.05</v>
      </c>
      <c r="R265" s="6">
        <f t="shared" si="18"/>
        <v>40187.25</v>
      </c>
      <c r="S265" s="6">
        <f t="shared" si="19"/>
        <v>40187.25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2014</v>
      </c>
      <c r="O266" t="s">
        <v>2015</v>
      </c>
      <c r="P266">
        <f t="shared" si="16"/>
        <v>362.66</v>
      </c>
      <c r="Q266">
        <f t="shared" si="17"/>
        <v>30</v>
      </c>
      <c r="R266" s="6">
        <f t="shared" si="18"/>
        <v>41317.25</v>
      </c>
      <c r="S266" s="6">
        <f t="shared" si="19"/>
        <v>41333.25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2014</v>
      </c>
      <c r="O267" t="s">
        <v>2015</v>
      </c>
      <c r="P267">
        <f t="shared" si="16"/>
        <v>123.08</v>
      </c>
      <c r="Q267">
        <f t="shared" si="17"/>
        <v>70.13</v>
      </c>
      <c r="R267" s="6">
        <f t="shared" si="18"/>
        <v>42372.25</v>
      </c>
      <c r="S267" s="6">
        <f t="shared" si="19"/>
        <v>42416.25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2010</v>
      </c>
      <c r="O268" t="s">
        <v>2033</v>
      </c>
      <c r="P268">
        <f t="shared" si="16"/>
        <v>76.77</v>
      </c>
      <c r="Q268">
        <f t="shared" si="17"/>
        <v>27</v>
      </c>
      <c r="R268" s="6">
        <f t="shared" si="18"/>
        <v>41950.25</v>
      </c>
      <c r="S268" s="6">
        <f t="shared" si="19"/>
        <v>41983.25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2014</v>
      </c>
      <c r="O269" t="s">
        <v>2015</v>
      </c>
      <c r="P269">
        <f t="shared" si="16"/>
        <v>233.62</v>
      </c>
      <c r="Q269">
        <f t="shared" si="17"/>
        <v>51.99</v>
      </c>
      <c r="R269" s="6">
        <f t="shared" si="18"/>
        <v>41206.208333333336</v>
      </c>
      <c r="S269" s="6">
        <f t="shared" si="19"/>
        <v>41222.25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2016</v>
      </c>
      <c r="O270" t="s">
        <v>2017</v>
      </c>
      <c r="P270">
        <f t="shared" si="16"/>
        <v>180.53</v>
      </c>
      <c r="Q270">
        <f t="shared" si="17"/>
        <v>56.42</v>
      </c>
      <c r="R270" s="6">
        <f t="shared" si="18"/>
        <v>41186.208333333336</v>
      </c>
      <c r="S270" s="6">
        <f t="shared" si="19"/>
        <v>41232.25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2016</v>
      </c>
      <c r="O271" t="s">
        <v>2035</v>
      </c>
      <c r="P271">
        <f t="shared" si="16"/>
        <v>252.63</v>
      </c>
      <c r="Q271">
        <f t="shared" si="17"/>
        <v>101.63</v>
      </c>
      <c r="R271" s="6">
        <f t="shared" si="18"/>
        <v>43496.25</v>
      </c>
      <c r="S271" s="6">
        <f t="shared" si="19"/>
        <v>43517.25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2025</v>
      </c>
      <c r="O272" t="s">
        <v>2026</v>
      </c>
      <c r="P272">
        <f t="shared" si="16"/>
        <v>27.18</v>
      </c>
      <c r="Q272">
        <f t="shared" si="17"/>
        <v>25.01</v>
      </c>
      <c r="R272" s="6">
        <f t="shared" si="18"/>
        <v>40514.25</v>
      </c>
      <c r="S272" s="6">
        <f t="shared" si="19"/>
        <v>40516.25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2029</v>
      </c>
      <c r="O273" t="s">
        <v>2030</v>
      </c>
      <c r="P273">
        <f t="shared" si="16"/>
        <v>1.27</v>
      </c>
      <c r="Q273">
        <f t="shared" si="17"/>
        <v>32.020000000000003</v>
      </c>
      <c r="R273" s="6">
        <f t="shared" si="18"/>
        <v>42345.25</v>
      </c>
      <c r="S273" s="6">
        <f t="shared" si="19"/>
        <v>42376.25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2014</v>
      </c>
      <c r="O274" t="s">
        <v>2015</v>
      </c>
      <c r="P274">
        <f t="shared" si="16"/>
        <v>304.01</v>
      </c>
      <c r="Q274">
        <f t="shared" si="17"/>
        <v>82.02</v>
      </c>
      <c r="R274" s="6">
        <f t="shared" si="18"/>
        <v>43656.208333333328</v>
      </c>
      <c r="S274" s="6">
        <f t="shared" si="19"/>
        <v>43681.208333333328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2014</v>
      </c>
      <c r="O275" t="s">
        <v>2015</v>
      </c>
      <c r="P275">
        <f t="shared" si="16"/>
        <v>137.22999999999999</v>
      </c>
      <c r="Q275">
        <f t="shared" si="17"/>
        <v>37.96</v>
      </c>
      <c r="R275" s="6">
        <f t="shared" si="18"/>
        <v>42995.208333333328</v>
      </c>
      <c r="S275" s="6">
        <f t="shared" si="19"/>
        <v>42998.208333333328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2014</v>
      </c>
      <c r="O276" t="s">
        <v>2015</v>
      </c>
      <c r="P276">
        <f t="shared" si="16"/>
        <v>32.21</v>
      </c>
      <c r="Q276">
        <f t="shared" si="17"/>
        <v>51.53</v>
      </c>
      <c r="R276" s="6">
        <f t="shared" si="18"/>
        <v>43045.25</v>
      </c>
      <c r="S276" s="6">
        <f t="shared" si="19"/>
        <v>43050.25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2022</v>
      </c>
      <c r="O277" t="s">
        <v>2034</v>
      </c>
      <c r="P277">
        <f t="shared" si="16"/>
        <v>241.51</v>
      </c>
      <c r="Q277">
        <f t="shared" si="17"/>
        <v>81.2</v>
      </c>
      <c r="R277" s="6">
        <f t="shared" si="18"/>
        <v>43561.208333333328</v>
      </c>
      <c r="S277" s="6">
        <f t="shared" si="19"/>
        <v>43569.208333333328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2025</v>
      </c>
      <c r="O278" t="s">
        <v>2026</v>
      </c>
      <c r="P278">
        <f t="shared" si="16"/>
        <v>96.8</v>
      </c>
      <c r="Q278">
        <f t="shared" si="17"/>
        <v>40.03</v>
      </c>
      <c r="R278" s="6">
        <f t="shared" si="18"/>
        <v>41018.208333333336</v>
      </c>
      <c r="S278" s="6">
        <f t="shared" si="19"/>
        <v>41023.208333333336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2014</v>
      </c>
      <c r="O279" t="s">
        <v>2015</v>
      </c>
      <c r="P279">
        <f t="shared" si="16"/>
        <v>1066.43</v>
      </c>
      <c r="Q279">
        <f t="shared" si="17"/>
        <v>89.94</v>
      </c>
      <c r="R279" s="6">
        <f t="shared" si="18"/>
        <v>40378.208333333336</v>
      </c>
      <c r="S279" s="6">
        <f t="shared" si="19"/>
        <v>40380.208333333336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2012</v>
      </c>
      <c r="O280" t="s">
        <v>2013</v>
      </c>
      <c r="P280">
        <f t="shared" si="16"/>
        <v>325.89</v>
      </c>
      <c r="Q280">
        <f t="shared" si="17"/>
        <v>96.69</v>
      </c>
      <c r="R280" s="6">
        <f t="shared" si="18"/>
        <v>41239.25</v>
      </c>
      <c r="S280" s="6">
        <f t="shared" si="19"/>
        <v>41264.25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2014</v>
      </c>
      <c r="O281" t="s">
        <v>2015</v>
      </c>
      <c r="P281">
        <f t="shared" si="16"/>
        <v>170.7</v>
      </c>
      <c r="Q281">
        <f t="shared" si="17"/>
        <v>25.01</v>
      </c>
      <c r="R281" s="6">
        <f t="shared" si="18"/>
        <v>43346.208333333328</v>
      </c>
      <c r="S281" s="6">
        <f t="shared" si="19"/>
        <v>43349.208333333328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2016</v>
      </c>
      <c r="O282" t="s">
        <v>2024</v>
      </c>
      <c r="P282">
        <f t="shared" si="16"/>
        <v>581.44000000000005</v>
      </c>
      <c r="Q282">
        <f t="shared" si="17"/>
        <v>36.99</v>
      </c>
      <c r="R282" s="6">
        <f t="shared" si="18"/>
        <v>43060.25</v>
      </c>
      <c r="S282" s="6">
        <f t="shared" si="19"/>
        <v>43066.25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2014</v>
      </c>
      <c r="O283" t="s">
        <v>2015</v>
      </c>
      <c r="P283">
        <f t="shared" si="16"/>
        <v>91.52</v>
      </c>
      <c r="Q283">
        <f t="shared" si="17"/>
        <v>73.010000000000005</v>
      </c>
      <c r="R283" s="6">
        <f t="shared" si="18"/>
        <v>40979.25</v>
      </c>
      <c r="S283" s="6">
        <f t="shared" si="19"/>
        <v>41000.208333333336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2016</v>
      </c>
      <c r="O284" t="s">
        <v>2035</v>
      </c>
      <c r="P284">
        <f t="shared" si="16"/>
        <v>108.05</v>
      </c>
      <c r="Q284">
        <f t="shared" si="17"/>
        <v>68.239999999999995</v>
      </c>
      <c r="R284" s="6">
        <f t="shared" si="18"/>
        <v>42701.25</v>
      </c>
      <c r="S284" s="6">
        <f t="shared" si="19"/>
        <v>42707.25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2010</v>
      </c>
      <c r="O285" t="s">
        <v>2011</v>
      </c>
      <c r="P285">
        <f t="shared" si="16"/>
        <v>18.73</v>
      </c>
      <c r="Q285">
        <f t="shared" si="17"/>
        <v>52.31</v>
      </c>
      <c r="R285" s="6">
        <f t="shared" si="18"/>
        <v>42520.208333333328</v>
      </c>
      <c r="S285" s="6">
        <f t="shared" si="19"/>
        <v>42525.208333333328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2012</v>
      </c>
      <c r="O286" t="s">
        <v>2013</v>
      </c>
      <c r="P286">
        <f t="shared" si="16"/>
        <v>83.19</v>
      </c>
      <c r="Q286">
        <f t="shared" si="17"/>
        <v>61.77</v>
      </c>
      <c r="R286" s="6">
        <f t="shared" si="18"/>
        <v>41030.208333333336</v>
      </c>
      <c r="S286" s="6">
        <f t="shared" si="19"/>
        <v>41035.208333333336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2014</v>
      </c>
      <c r="O287" t="s">
        <v>2015</v>
      </c>
      <c r="P287">
        <f t="shared" si="16"/>
        <v>706.33</v>
      </c>
      <c r="Q287">
        <f t="shared" si="17"/>
        <v>25.03</v>
      </c>
      <c r="R287" s="6">
        <f t="shared" si="18"/>
        <v>42623.208333333328</v>
      </c>
      <c r="S287" s="6">
        <f t="shared" si="19"/>
        <v>42661.208333333328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2014</v>
      </c>
      <c r="O288" t="s">
        <v>2015</v>
      </c>
      <c r="P288">
        <f t="shared" si="16"/>
        <v>17.45</v>
      </c>
      <c r="Q288">
        <f t="shared" si="17"/>
        <v>106.29</v>
      </c>
      <c r="R288" s="6">
        <f t="shared" si="18"/>
        <v>42697.25</v>
      </c>
      <c r="S288" s="6">
        <f t="shared" si="19"/>
        <v>42704.25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2010</v>
      </c>
      <c r="O289" t="s">
        <v>2018</v>
      </c>
      <c r="P289">
        <f t="shared" si="16"/>
        <v>209.73</v>
      </c>
      <c r="Q289">
        <f t="shared" si="17"/>
        <v>75.069999999999993</v>
      </c>
      <c r="R289" s="6">
        <f t="shared" si="18"/>
        <v>42122.208333333328</v>
      </c>
      <c r="S289" s="6">
        <f t="shared" si="19"/>
        <v>42122.208333333328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2010</v>
      </c>
      <c r="O290" t="s">
        <v>2032</v>
      </c>
      <c r="P290">
        <f t="shared" si="16"/>
        <v>97.79</v>
      </c>
      <c r="Q290">
        <f t="shared" si="17"/>
        <v>39.97</v>
      </c>
      <c r="R290" s="6">
        <f t="shared" si="18"/>
        <v>40982.208333333336</v>
      </c>
      <c r="S290" s="6">
        <f t="shared" si="19"/>
        <v>40983.208333333336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2014</v>
      </c>
      <c r="O291" t="s">
        <v>2015</v>
      </c>
      <c r="P291">
        <f t="shared" si="16"/>
        <v>1684.25</v>
      </c>
      <c r="Q291">
        <f t="shared" si="17"/>
        <v>39.979999999999997</v>
      </c>
      <c r="R291" s="6">
        <f t="shared" si="18"/>
        <v>42219.208333333328</v>
      </c>
      <c r="S291" s="6">
        <f t="shared" si="19"/>
        <v>42222.208333333328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2016</v>
      </c>
      <c r="O292" t="s">
        <v>2017</v>
      </c>
      <c r="P292">
        <f t="shared" si="16"/>
        <v>54.4</v>
      </c>
      <c r="Q292">
        <f t="shared" si="17"/>
        <v>101.02</v>
      </c>
      <c r="R292" s="6">
        <f t="shared" si="18"/>
        <v>41404.208333333336</v>
      </c>
      <c r="S292" s="6">
        <f t="shared" si="19"/>
        <v>41436.208333333336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2012</v>
      </c>
      <c r="O293" t="s">
        <v>2013</v>
      </c>
      <c r="P293">
        <f t="shared" si="16"/>
        <v>456.61</v>
      </c>
      <c r="Q293">
        <f t="shared" si="17"/>
        <v>76.81</v>
      </c>
      <c r="R293" s="6">
        <f t="shared" si="18"/>
        <v>40831.208333333336</v>
      </c>
      <c r="S293" s="6">
        <f t="shared" si="19"/>
        <v>40835.208333333336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2008</v>
      </c>
      <c r="O294" t="s">
        <v>2009</v>
      </c>
      <c r="P294">
        <f t="shared" si="16"/>
        <v>9.82</v>
      </c>
      <c r="Q294">
        <f t="shared" si="17"/>
        <v>71.7</v>
      </c>
      <c r="R294" s="6">
        <f t="shared" si="18"/>
        <v>40984.208333333336</v>
      </c>
      <c r="S294" s="6">
        <f t="shared" si="19"/>
        <v>41002.208333333336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2014</v>
      </c>
      <c r="O295" t="s">
        <v>2015</v>
      </c>
      <c r="P295">
        <f t="shared" si="16"/>
        <v>16.38</v>
      </c>
      <c r="Q295">
        <f t="shared" si="17"/>
        <v>33.28</v>
      </c>
      <c r="R295" s="6">
        <f t="shared" si="18"/>
        <v>40456.208333333336</v>
      </c>
      <c r="S295" s="6">
        <f t="shared" si="19"/>
        <v>40465.208333333336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2014</v>
      </c>
      <c r="O296" t="s">
        <v>2015</v>
      </c>
      <c r="P296">
        <f t="shared" si="16"/>
        <v>1339.67</v>
      </c>
      <c r="Q296">
        <f t="shared" si="17"/>
        <v>43.92</v>
      </c>
      <c r="R296" s="6">
        <f t="shared" si="18"/>
        <v>43399.208333333328</v>
      </c>
      <c r="S296" s="6">
        <f t="shared" si="19"/>
        <v>43411.25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2014</v>
      </c>
      <c r="O297" t="s">
        <v>2015</v>
      </c>
      <c r="P297">
        <f t="shared" si="16"/>
        <v>35.65</v>
      </c>
      <c r="Q297">
        <f t="shared" si="17"/>
        <v>36</v>
      </c>
      <c r="R297" s="6">
        <f t="shared" si="18"/>
        <v>41562.208333333336</v>
      </c>
      <c r="S297" s="6">
        <f t="shared" si="19"/>
        <v>41587.25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2014</v>
      </c>
      <c r="O298" t="s">
        <v>2015</v>
      </c>
      <c r="P298">
        <f t="shared" si="16"/>
        <v>54.95</v>
      </c>
      <c r="Q298">
        <f t="shared" si="17"/>
        <v>88.21</v>
      </c>
      <c r="R298" s="6">
        <f t="shared" si="18"/>
        <v>43493.25</v>
      </c>
      <c r="S298" s="6">
        <f t="shared" si="19"/>
        <v>43515.25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2014</v>
      </c>
      <c r="O299" t="s">
        <v>2015</v>
      </c>
      <c r="P299">
        <f t="shared" si="16"/>
        <v>94.24</v>
      </c>
      <c r="Q299">
        <f t="shared" si="17"/>
        <v>65.239999999999995</v>
      </c>
      <c r="R299" s="6">
        <f t="shared" si="18"/>
        <v>41653.25</v>
      </c>
      <c r="S299" s="6">
        <f t="shared" si="19"/>
        <v>41662.25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2010</v>
      </c>
      <c r="O300" t="s">
        <v>2011</v>
      </c>
      <c r="P300">
        <f t="shared" si="16"/>
        <v>143.91</v>
      </c>
      <c r="Q300">
        <f t="shared" si="17"/>
        <v>69.959999999999994</v>
      </c>
      <c r="R300" s="6">
        <f t="shared" si="18"/>
        <v>42426.25</v>
      </c>
      <c r="S300" s="6">
        <f t="shared" si="19"/>
        <v>42444.208333333328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2008</v>
      </c>
      <c r="O301" t="s">
        <v>2009</v>
      </c>
      <c r="P301">
        <f t="shared" si="16"/>
        <v>51.42</v>
      </c>
      <c r="Q301">
        <f t="shared" si="17"/>
        <v>39.880000000000003</v>
      </c>
      <c r="R301" s="6">
        <f t="shared" si="18"/>
        <v>42432.25</v>
      </c>
      <c r="S301" s="6">
        <f t="shared" si="19"/>
        <v>42488.208333333328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2022</v>
      </c>
      <c r="O302" t="s">
        <v>2023</v>
      </c>
      <c r="P302">
        <f t="shared" si="16"/>
        <v>5</v>
      </c>
      <c r="Q302">
        <f t="shared" si="17"/>
        <v>5</v>
      </c>
      <c r="R302" s="6">
        <f t="shared" si="18"/>
        <v>42977.208333333328</v>
      </c>
      <c r="S302" s="6">
        <f t="shared" si="19"/>
        <v>42978.208333333328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2016</v>
      </c>
      <c r="O303" t="s">
        <v>2017</v>
      </c>
      <c r="P303">
        <f t="shared" si="16"/>
        <v>1344.67</v>
      </c>
      <c r="Q303">
        <f t="shared" si="17"/>
        <v>41.02</v>
      </c>
      <c r="R303" s="6">
        <f t="shared" si="18"/>
        <v>42061.25</v>
      </c>
      <c r="S303" s="6">
        <f t="shared" si="19"/>
        <v>42078.208333333328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2014</v>
      </c>
      <c r="O304" t="s">
        <v>2015</v>
      </c>
      <c r="P304">
        <f t="shared" si="16"/>
        <v>31.84</v>
      </c>
      <c r="Q304">
        <f t="shared" si="17"/>
        <v>98.91</v>
      </c>
      <c r="R304" s="6">
        <f t="shared" si="18"/>
        <v>43345.208333333328</v>
      </c>
      <c r="S304" s="6">
        <f t="shared" si="19"/>
        <v>43359.208333333328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2010</v>
      </c>
      <c r="O305" t="s">
        <v>2020</v>
      </c>
      <c r="P305">
        <f t="shared" si="16"/>
        <v>82.62</v>
      </c>
      <c r="Q305">
        <f t="shared" si="17"/>
        <v>87.78</v>
      </c>
      <c r="R305" s="6">
        <f t="shared" si="18"/>
        <v>42376.25</v>
      </c>
      <c r="S305" s="6">
        <f t="shared" si="19"/>
        <v>42381.25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2016</v>
      </c>
      <c r="O306" t="s">
        <v>2017</v>
      </c>
      <c r="P306">
        <f t="shared" si="16"/>
        <v>546.14</v>
      </c>
      <c r="Q306">
        <f t="shared" si="17"/>
        <v>80.77</v>
      </c>
      <c r="R306" s="6">
        <f t="shared" si="18"/>
        <v>42589.208333333328</v>
      </c>
      <c r="S306" s="6">
        <f t="shared" si="19"/>
        <v>42630.208333333328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2014</v>
      </c>
      <c r="O307" t="s">
        <v>2015</v>
      </c>
      <c r="P307">
        <f t="shared" si="16"/>
        <v>286.20999999999998</v>
      </c>
      <c r="Q307">
        <f t="shared" si="17"/>
        <v>94.28</v>
      </c>
      <c r="R307" s="6">
        <f t="shared" si="18"/>
        <v>42448.208333333328</v>
      </c>
      <c r="S307" s="6">
        <f t="shared" si="19"/>
        <v>42489.208333333328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2014</v>
      </c>
      <c r="O308" t="s">
        <v>2015</v>
      </c>
      <c r="P308">
        <f t="shared" si="16"/>
        <v>7.91</v>
      </c>
      <c r="Q308">
        <f t="shared" si="17"/>
        <v>73.430000000000007</v>
      </c>
      <c r="R308" s="6">
        <f t="shared" si="18"/>
        <v>42930.208333333328</v>
      </c>
      <c r="S308" s="6">
        <f t="shared" si="19"/>
        <v>42933.208333333328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2022</v>
      </c>
      <c r="O309" t="s">
        <v>2028</v>
      </c>
      <c r="P309">
        <f t="shared" si="16"/>
        <v>132.13999999999999</v>
      </c>
      <c r="Q309">
        <f t="shared" si="17"/>
        <v>65.97</v>
      </c>
      <c r="R309" s="6">
        <f t="shared" si="18"/>
        <v>41066.208333333336</v>
      </c>
      <c r="S309" s="6">
        <f t="shared" si="19"/>
        <v>41086.208333333336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2014</v>
      </c>
      <c r="O310" t="s">
        <v>2015</v>
      </c>
      <c r="P310">
        <f t="shared" si="16"/>
        <v>74.08</v>
      </c>
      <c r="Q310">
        <f t="shared" si="17"/>
        <v>109.04</v>
      </c>
      <c r="R310" s="6">
        <f t="shared" si="18"/>
        <v>40651.208333333336</v>
      </c>
      <c r="S310" s="6">
        <f t="shared" si="19"/>
        <v>40652.208333333336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2010</v>
      </c>
      <c r="O311" t="s">
        <v>2020</v>
      </c>
      <c r="P311">
        <f t="shared" si="16"/>
        <v>75.290000000000006</v>
      </c>
      <c r="Q311">
        <f t="shared" si="17"/>
        <v>41.16</v>
      </c>
      <c r="R311" s="6">
        <f t="shared" si="18"/>
        <v>40807.208333333336</v>
      </c>
      <c r="S311" s="6">
        <f t="shared" si="19"/>
        <v>40827.208333333336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2025</v>
      </c>
      <c r="O312" t="s">
        <v>2026</v>
      </c>
      <c r="P312">
        <f t="shared" si="16"/>
        <v>20.329999999999998</v>
      </c>
      <c r="Q312">
        <f t="shared" si="17"/>
        <v>99.13</v>
      </c>
      <c r="R312" s="6">
        <f t="shared" si="18"/>
        <v>40277.208333333336</v>
      </c>
      <c r="S312" s="6">
        <f t="shared" si="19"/>
        <v>40293.208333333336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2014</v>
      </c>
      <c r="O313" t="s">
        <v>2015</v>
      </c>
      <c r="P313">
        <f t="shared" si="16"/>
        <v>203.37</v>
      </c>
      <c r="Q313">
        <f t="shared" si="17"/>
        <v>105.88</v>
      </c>
      <c r="R313" s="6">
        <f t="shared" si="18"/>
        <v>40590.25</v>
      </c>
      <c r="S313" s="6">
        <f t="shared" si="19"/>
        <v>40602.25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2014</v>
      </c>
      <c r="O314" t="s">
        <v>2015</v>
      </c>
      <c r="P314">
        <f t="shared" si="16"/>
        <v>310.23</v>
      </c>
      <c r="Q314">
        <f t="shared" si="17"/>
        <v>49</v>
      </c>
      <c r="R314" s="6">
        <f t="shared" si="18"/>
        <v>41572.208333333336</v>
      </c>
      <c r="S314" s="6">
        <f t="shared" si="19"/>
        <v>41579.208333333336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2010</v>
      </c>
      <c r="O315" t="s">
        <v>2011</v>
      </c>
      <c r="P315">
        <f t="shared" si="16"/>
        <v>395.32</v>
      </c>
      <c r="Q315">
        <f t="shared" si="17"/>
        <v>39</v>
      </c>
      <c r="R315" s="6">
        <f t="shared" si="18"/>
        <v>40966.25</v>
      </c>
      <c r="S315" s="6">
        <f t="shared" si="19"/>
        <v>40968.25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2016</v>
      </c>
      <c r="O316" t="s">
        <v>2017</v>
      </c>
      <c r="P316">
        <f t="shared" si="16"/>
        <v>294.70999999999998</v>
      </c>
      <c r="Q316">
        <f t="shared" si="17"/>
        <v>31.02</v>
      </c>
      <c r="R316" s="6">
        <f t="shared" si="18"/>
        <v>43536.208333333328</v>
      </c>
      <c r="S316" s="6">
        <f t="shared" si="19"/>
        <v>43541.208333333328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2014</v>
      </c>
      <c r="O317" t="s">
        <v>2015</v>
      </c>
      <c r="P317">
        <f t="shared" si="16"/>
        <v>33.89</v>
      </c>
      <c r="Q317">
        <f t="shared" si="17"/>
        <v>103.87</v>
      </c>
      <c r="R317" s="6">
        <f t="shared" si="18"/>
        <v>41783.208333333336</v>
      </c>
      <c r="S317" s="6">
        <f t="shared" si="19"/>
        <v>41812.208333333336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2008</v>
      </c>
      <c r="O318" t="s">
        <v>2009</v>
      </c>
      <c r="P318">
        <f t="shared" si="16"/>
        <v>66.680000000000007</v>
      </c>
      <c r="Q318">
        <f t="shared" si="17"/>
        <v>59.27</v>
      </c>
      <c r="R318" s="6">
        <f t="shared" si="18"/>
        <v>43788.25</v>
      </c>
      <c r="S318" s="6">
        <f t="shared" si="19"/>
        <v>43789.25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2014</v>
      </c>
      <c r="O319" t="s">
        <v>2015</v>
      </c>
      <c r="P319">
        <f t="shared" si="16"/>
        <v>19.23</v>
      </c>
      <c r="Q319">
        <f t="shared" si="17"/>
        <v>42.3</v>
      </c>
      <c r="R319" s="6">
        <f t="shared" si="18"/>
        <v>42869.208333333328</v>
      </c>
      <c r="S319" s="6">
        <f t="shared" si="19"/>
        <v>42882.208333333328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2010</v>
      </c>
      <c r="O320" t="s">
        <v>2011</v>
      </c>
      <c r="P320">
        <f t="shared" si="16"/>
        <v>15.84</v>
      </c>
      <c r="Q320">
        <f t="shared" si="17"/>
        <v>53.12</v>
      </c>
      <c r="R320" s="6">
        <f t="shared" si="18"/>
        <v>41684.25</v>
      </c>
      <c r="S320" s="6">
        <f t="shared" si="19"/>
        <v>41686.25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2012</v>
      </c>
      <c r="O321" t="s">
        <v>2013</v>
      </c>
      <c r="P321">
        <f t="shared" si="16"/>
        <v>38.700000000000003</v>
      </c>
      <c r="Q321">
        <f t="shared" si="17"/>
        <v>50.8</v>
      </c>
      <c r="R321" s="6">
        <f t="shared" si="18"/>
        <v>40402.208333333336</v>
      </c>
      <c r="S321" s="6">
        <f t="shared" si="19"/>
        <v>40426.208333333336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2022</v>
      </c>
      <c r="O322" t="s">
        <v>2028</v>
      </c>
      <c r="P322">
        <f t="shared" ref="P322:P385" si="20">ROUND((E322/D322)*100, 2)</f>
        <v>9.59</v>
      </c>
      <c r="Q322">
        <f t="shared" ref="Q322:Q385" si="21">ROUND(E322/G322, 2)</f>
        <v>101.15</v>
      </c>
      <c r="R322" s="6">
        <f t="shared" ref="R322:R385" si="22">(((J322/60)/60)/24)+DATE(1970,1,1)</f>
        <v>40673.208333333336</v>
      </c>
      <c r="S322" s="6">
        <f t="shared" ref="S322:S385" si="23">(((K322/60)/60)/24)+DATE(1970,1,1)</f>
        <v>40682.208333333336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2016</v>
      </c>
      <c r="O323" t="s">
        <v>2027</v>
      </c>
      <c r="P323">
        <f t="shared" si="20"/>
        <v>94.14</v>
      </c>
      <c r="Q323">
        <f t="shared" si="21"/>
        <v>65</v>
      </c>
      <c r="R323" s="6">
        <f t="shared" si="22"/>
        <v>40634.208333333336</v>
      </c>
      <c r="S323" s="6">
        <f t="shared" si="23"/>
        <v>40642.208333333336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2014</v>
      </c>
      <c r="O324" t="s">
        <v>2015</v>
      </c>
      <c r="P324">
        <f t="shared" si="20"/>
        <v>166.56</v>
      </c>
      <c r="Q324">
        <f t="shared" si="21"/>
        <v>38</v>
      </c>
      <c r="R324" s="6">
        <f t="shared" si="22"/>
        <v>40507.25</v>
      </c>
      <c r="S324" s="6">
        <f t="shared" si="23"/>
        <v>40520.25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t="s">
        <v>2016</v>
      </c>
      <c r="O325" t="s">
        <v>2017</v>
      </c>
      <c r="P325">
        <f t="shared" si="20"/>
        <v>24.13</v>
      </c>
      <c r="Q325">
        <f t="shared" si="21"/>
        <v>82.62</v>
      </c>
      <c r="R325" s="6">
        <f t="shared" si="22"/>
        <v>41725.208333333336</v>
      </c>
      <c r="S325" s="6">
        <f t="shared" si="23"/>
        <v>41727.208333333336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2014</v>
      </c>
      <c r="O326" t="s">
        <v>2015</v>
      </c>
      <c r="P326">
        <f t="shared" si="20"/>
        <v>164.06</v>
      </c>
      <c r="Q326">
        <f t="shared" si="21"/>
        <v>37.94</v>
      </c>
      <c r="R326" s="6">
        <f t="shared" si="22"/>
        <v>42176.208333333328</v>
      </c>
      <c r="S326" s="6">
        <f t="shared" si="23"/>
        <v>42188.208333333328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2014</v>
      </c>
      <c r="O327" t="s">
        <v>2015</v>
      </c>
      <c r="P327">
        <f t="shared" si="20"/>
        <v>90.72</v>
      </c>
      <c r="Q327">
        <f t="shared" si="21"/>
        <v>80.78</v>
      </c>
      <c r="R327" s="6">
        <f t="shared" si="22"/>
        <v>43267.208333333328</v>
      </c>
      <c r="S327" s="6">
        <f t="shared" si="23"/>
        <v>43290.208333333328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2016</v>
      </c>
      <c r="O328" t="s">
        <v>2024</v>
      </c>
      <c r="P328">
        <f t="shared" si="20"/>
        <v>46.19</v>
      </c>
      <c r="Q328">
        <f t="shared" si="21"/>
        <v>25.98</v>
      </c>
      <c r="R328" s="6">
        <f t="shared" si="22"/>
        <v>42364.25</v>
      </c>
      <c r="S328" s="6">
        <f t="shared" si="23"/>
        <v>42370.25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2014</v>
      </c>
      <c r="O329" t="s">
        <v>2015</v>
      </c>
      <c r="P329">
        <f t="shared" si="20"/>
        <v>38.54</v>
      </c>
      <c r="Q329">
        <f t="shared" si="21"/>
        <v>30.36</v>
      </c>
      <c r="R329" s="6">
        <f t="shared" si="22"/>
        <v>43705.208333333328</v>
      </c>
      <c r="S329" s="6">
        <f t="shared" si="23"/>
        <v>43709.208333333328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2010</v>
      </c>
      <c r="O330" t="s">
        <v>2011</v>
      </c>
      <c r="P330">
        <f t="shared" si="20"/>
        <v>133.56</v>
      </c>
      <c r="Q330">
        <f t="shared" si="21"/>
        <v>54</v>
      </c>
      <c r="R330" s="6">
        <f t="shared" si="22"/>
        <v>43434.25</v>
      </c>
      <c r="S330" s="6">
        <f t="shared" si="23"/>
        <v>43445.25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2025</v>
      </c>
      <c r="O331" t="s">
        <v>2026</v>
      </c>
      <c r="P331">
        <f t="shared" si="20"/>
        <v>22.9</v>
      </c>
      <c r="Q331">
        <f t="shared" si="21"/>
        <v>101.79</v>
      </c>
      <c r="R331" s="6">
        <f t="shared" si="22"/>
        <v>42716.25</v>
      </c>
      <c r="S331" s="6">
        <f t="shared" si="23"/>
        <v>42727.25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t="s">
        <v>2016</v>
      </c>
      <c r="O332" t="s">
        <v>2017</v>
      </c>
      <c r="P332">
        <f t="shared" si="20"/>
        <v>184.96</v>
      </c>
      <c r="Q332">
        <f t="shared" si="21"/>
        <v>45</v>
      </c>
      <c r="R332" s="6">
        <f t="shared" si="22"/>
        <v>43077.25</v>
      </c>
      <c r="S332" s="6">
        <f t="shared" si="23"/>
        <v>43078.25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2008</v>
      </c>
      <c r="O333" t="s">
        <v>2009</v>
      </c>
      <c r="P333">
        <f t="shared" si="20"/>
        <v>443.73</v>
      </c>
      <c r="Q333">
        <f t="shared" si="21"/>
        <v>77.069999999999993</v>
      </c>
      <c r="R333" s="6">
        <f t="shared" si="22"/>
        <v>40896.25</v>
      </c>
      <c r="S333" s="6">
        <f t="shared" si="23"/>
        <v>40897.25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2012</v>
      </c>
      <c r="O334" t="s">
        <v>2021</v>
      </c>
      <c r="P334">
        <f t="shared" si="20"/>
        <v>199.98</v>
      </c>
      <c r="Q334">
        <f t="shared" si="21"/>
        <v>88.08</v>
      </c>
      <c r="R334" s="6">
        <f t="shared" si="22"/>
        <v>41361.208333333336</v>
      </c>
      <c r="S334" s="6">
        <f t="shared" si="23"/>
        <v>41362.208333333336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2014</v>
      </c>
      <c r="O335" t="s">
        <v>2015</v>
      </c>
      <c r="P335">
        <f t="shared" si="20"/>
        <v>123.96</v>
      </c>
      <c r="Q335">
        <f t="shared" si="21"/>
        <v>47.04</v>
      </c>
      <c r="R335" s="6">
        <f t="shared" si="22"/>
        <v>43424.25</v>
      </c>
      <c r="S335" s="6">
        <f t="shared" si="23"/>
        <v>43452.25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2010</v>
      </c>
      <c r="O336" t="s">
        <v>2011</v>
      </c>
      <c r="P336">
        <f t="shared" si="20"/>
        <v>186.61</v>
      </c>
      <c r="Q336">
        <f t="shared" si="21"/>
        <v>111</v>
      </c>
      <c r="R336" s="6">
        <f t="shared" si="22"/>
        <v>43110.25</v>
      </c>
      <c r="S336" s="6">
        <f t="shared" si="23"/>
        <v>43117.25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2010</v>
      </c>
      <c r="O337" t="s">
        <v>2011</v>
      </c>
      <c r="P337">
        <f t="shared" si="20"/>
        <v>114.29</v>
      </c>
      <c r="Q337">
        <f t="shared" si="21"/>
        <v>87</v>
      </c>
      <c r="R337" s="6">
        <f t="shared" si="22"/>
        <v>43784.25</v>
      </c>
      <c r="S337" s="6">
        <f t="shared" si="23"/>
        <v>43797.25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2010</v>
      </c>
      <c r="O338" t="s">
        <v>2011</v>
      </c>
      <c r="P338">
        <f t="shared" si="20"/>
        <v>97.03</v>
      </c>
      <c r="Q338">
        <f t="shared" si="21"/>
        <v>63.99</v>
      </c>
      <c r="R338" s="6">
        <f t="shared" si="22"/>
        <v>40527.25</v>
      </c>
      <c r="S338" s="6">
        <f t="shared" si="23"/>
        <v>40528.25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2014</v>
      </c>
      <c r="O339" t="s">
        <v>2015</v>
      </c>
      <c r="P339">
        <f t="shared" si="20"/>
        <v>122.82</v>
      </c>
      <c r="Q339">
        <f t="shared" si="21"/>
        <v>105.99</v>
      </c>
      <c r="R339" s="6">
        <f t="shared" si="22"/>
        <v>43780.25</v>
      </c>
      <c r="S339" s="6">
        <f t="shared" si="23"/>
        <v>43781.25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2014</v>
      </c>
      <c r="O340" t="s">
        <v>2015</v>
      </c>
      <c r="P340">
        <f t="shared" si="20"/>
        <v>179.14</v>
      </c>
      <c r="Q340">
        <f t="shared" si="21"/>
        <v>73.989999999999995</v>
      </c>
      <c r="R340" s="6">
        <f t="shared" si="22"/>
        <v>40821.208333333336</v>
      </c>
      <c r="S340" s="6">
        <f t="shared" si="23"/>
        <v>40851.208333333336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2014</v>
      </c>
      <c r="O341" t="s">
        <v>2015</v>
      </c>
      <c r="P341">
        <f t="shared" si="20"/>
        <v>79.95</v>
      </c>
      <c r="Q341">
        <f t="shared" si="21"/>
        <v>84.02</v>
      </c>
      <c r="R341" s="6">
        <f t="shared" si="22"/>
        <v>42949.208333333328</v>
      </c>
      <c r="S341" s="6">
        <f t="shared" si="23"/>
        <v>42963.208333333328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2029</v>
      </c>
      <c r="O342" t="s">
        <v>2030</v>
      </c>
      <c r="P342">
        <f t="shared" si="20"/>
        <v>94.24</v>
      </c>
      <c r="Q342">
        <f t="shared" si="21"/>
        <v>88.97</v>
      </c>
      <c r="R342" s="6">
        <f t="shared" si="22"/>
        <v>40889.25</v>
      </c>
      <c r="S342" s="6">
        <f t="shared" si="23"/>
        <v>40890.25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2010</v>
      </c>
      <c r="O343" t="s">
        <v>2020</v>
      </c>
      <c r="P343">
        <f t="shared" si="20"/>
        <v>84.67</v>
      </c>
      <c r="Q343">
        <f t="shared" si="21"/>
        <v>76.989999999999995</v>
      </c>
      <c r="R343" s="6">
        <f t="shared" si="22"/>
        <v>42244.208333333328</v>
      </c>
      <c r="S343" s="6">
        <f t="shared" si="23"/>
        <v>42251.208333333328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2014</v>
      </c>
      <c r="O344" t="s">
        <v>2015</v>
      </c>
      <c r="P344">
        <f t="shared" si="20"/>
        <v>66.52</v>
      </c>
      <c r="Q344">
        <f t="shared" si="21"/>
        <v>97.15</v>
      </c>
      <c r="R344" s="6">
        <f t="shared" si="22"/>
        <v>41475.208333333336</v>
      </c>
      <c r="S344" s="6">
        <f t="shared" si="23"/>
        <v>41487.208333333336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2014</v>
      </c>
      <c r="O345" t="s">
        <v>2015</v>
      </c>
      <c r="P345">
        <f t="shared" si="20"/>
        <v>53.92</v>
      </c>
      <c r="Q345">
        <f t="shared" si="21"/>
        <v>33.01</v>
      </c>
      <c r="R345" s="6">
        <f t="shared" si="22"/>
        <v>41597.25</v>
      </c>
      <c r="S345" s="6">
        <f t="shared" si="23"/>
        <v>41650.25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2025</v>
      </c>
      <c r="O346" t="s">
        <v>2026</v>
      </c>
      <c r="P346">
        <f t="shared" si="20"/>
        <v>41.98</v>
      </c>
      <c r="Q346">
        <f t="shared" si="21"/>
        <v>99.95</v>
      </c>
      <c r="R346" s="6">
        <f t="shared" si="22"/>
        <v>43122.25</v>
      </c>
      <c r="S346" s="6">
        <f t="shared" si="23"/>
        <v>43162.25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t="s">
        <v>2016</v>
      </c>
      <c r="O347" t="s">
        <v>2019</v>
      </c>
      <c r="P347">
        <f t="shared" si="20"/>
        <v>14.69</v>
      </c>
      <c r="Q347">
        <f t="shared" si="21"/>
        <v>69.97</v>
      </c>
      <c r="R347" s="6">
        <f t="shared" si="22"/>
        <v>42194.208333333328</v>
      </c>
      <c r="S347" s="6">
        <f t="shared" si="23"/>
        <v>42195.208333333328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2010</v>
      </c>
      <c r="O348" t="s">
        <v>2020</v>
      </c>
      <c r="P348">
        <f t="shared" si="20"/>
        <v>34.479999999999997</v>
      </c>
      <c r="Q348">
        <f t="shared" si="21"/>
        <v>110.32</v>
      </c>
      <c r="R348" s="6">
        <f t="shared" si="22"/>
        <v>42971.208333333328</v>
      </c>
      <c r="S348" s="6">
        <f t="shared" si="23"/>
        <v>43026.208333333328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2012</v>
      </c>
      <c r="O349" t="s">
        <v>2013</v>
      </c>
      <c r="P349">
        <f t="shared" si="20"/>
        <v>1400.78</v>
      </c>
      <c r="Q349">
        <f t="shared" si="21"/>
        <v>66.010000000000005</v>
      </c>
      <c r="R349" s="6">
        <f t="shared" si="22"/>
        <v>42046.25</v>
      </c>
      <c r="S349" s="6">
        <f t="shared" si="23"/>
        <v>42070.25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2008</v>
      </c>
      <c r="O350" t="s">
        <v>2009</v>
      </c>
      <c r="P350">
        <f t="shared" si="20"/>
        <v>71.77</v>
      </c>
      <c r="Q350">
        <f t="shared" si="21"/>
        <v>41.01</v>
      </c>
      <c r="R350" s="6">
        <f t="shared" si="22"/>
        <v>42782.25</v>
      </c>
      <c r="S350" s="6">
        <f t="shared" si="23"/>
        <v>42795.25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2014</v>
      </c>
      <c r="O351" t="s">
        <v>2015</v>
      </c>
      <c r="P351">
        <f t="shared" si="20"/>
        <v>53.07</v>
      </c>
      <c r="Q351">
        <f t="shared" si="21"/>
        <v>103.96</v>
      </c>
      <c r="R351" s="6">
        <f t="shared" si="22"/>
        <v>42930.208333333328</v>
      </c>
      <c r="S351" s="6">
        <f t="shared" si="23"/>
        <v>42960.208333333328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2010</v>
      </c>
      <c r="O352" t="s">
        <v>2033</v>
      </c>
      <c r="P352">
        <f t="shared" si="20"/>
        <v>5</v>
      </c>
      <c r="Q352">
        <f t="shared" si="21"/>
        <v>5</v>
      </c>
      <c r="R352" s="6">
        <f t="shared" si="22"/>
        <v>42144.208333333328</v>
      </c>
      <c r="S352" s="6">
        <f t="shared" si="23"/>
        <v>42162.208333333328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2010</v>
      </c>
      <c r="O353" t="s">
        <v>2011</v>
      </c>
      <c r="P353">
        <f t="shared" si="20"/>
        <v>127.71</v>
      </c>
      <c r="Q353">
        <f t="shared" si="21"/>
        <v>47.01</v>
      </c>
      <c r="R353" s="6">
        <f t="shared" si="22"/>
        <v>42240.208333333328</v>
      </c>
      <c r="S353" s="6">
        <f t="shared" si="23"/>
        <v>42254.208333333328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2014</v>
      </c>
      <c r="O354" t="s">
        <v>2015</v>
      </c>
      <c r="P354">
        <f t="shared" si="20"/>
        <v>34.89</v>
      </c>
      <c r="Q354">
        <f t="shared" si="21"/>
        <v>29.61</v>
      </c>
      <c r="R354" s="6">
        <f t="shared" si="22"/>
        <v>42315.25</v>
      </c>
      <c r="S354" s="6">
        <f t="shared" si="23"/>
        <v>42323.25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2014</v>
      </c>
      <c r="O355" t="s">
        <v>2015</v>
      </c>
      <c r="P355">
        <f t="shared" si="20"/>
        <v>410.6</v>
      </c>
      <c r="Q355">
        <f t="shared" si="21"/>
        <v>81.010000000000005</v>
      </c>
      <c r="R355" s="6">
        <f t="shared" si="22"/>
        <v>43651.208333333328</v>
      </c>
      <c r="S355" s="6">
        <f t="shared" si="23"/>
        <v>43652.208333333328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t="s">
        <v>2016</v>
      </c>
      <c r="O356" t="s">
        <v>2017</v>
      </c>
      <c r="P356">
        <f t="shared" si="20"/>
        <v>123.74</v>
      </c>
      <c r="Q356">
        <f t="shared" si="21"/>
        <v>94.35</v>
      </c>
      <c r="R356" s="6">
        <f t="shared" si="22"/>
        <v>41520.208333333336</v>
      </c>
      <c r="S356" s="6">
        <f t="shared" si="23"/>
        <v>41527.208333333336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2012</v>
      </c>
      <c r="O357" t="s">
        <v>2021</v>
      </c>
      <c r="P357">
        <f t="shared" si="20"/>
        <v>58.97</v>
      </c>
      <c r="Q357">
        <f t="shared" si="21"/>
        <v>26.06</v>
      </c>
      <c r="R357" s="6">
        <f t="shared" si="22"/>
        <v>42757.25</v>
      </c>
      <c r="S357" s="6">
        <f t="shared" si="23"/>
        <v>42797.25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2014</v>
      </c>
      <c r="O358" t="s">
        <v>2015</v>
      </c>
      <c r="P358">
        <f t="shared" si="20"/>
        <v>36.89</v>
      </c>
      <c r="Q358">
        <f t="shared" si="21"/>
        <v>85.78</v>
      </c>
      <c r="R358" s="6">
        <f t="shared" si="22"/>
        <v>40922.25</v>
      </c>
      <c r="S358" s="6">
        <f t="shared" si="23"/>
        <v>40931.25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2025</v>
      </c>
      <c r="O359" t="s">
        <v>2026</v>
      </c>
      <c r="P359">
        <f t="shared" si="20"/>
        <v>184.91</v>
      </c>
      <c r="Q359">
        <f t="shared" si="21"/>
        <v>103.73</v>
      </c>
      <c r="R359" s="6">
        <f t="shared" si="22"/>
        <v>42250.208333333328</v>
      </c>
      <c r="S359" s="6">
        <f t="shared" si="23"/>
        <v>42275.208333333328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2029</v>
      </c>
      <c r="O360" t="s">
        <v>2030</v>
      </c>
      <c r="P360">
        <f t="shared" si="20"/>
        <v>11.81</v>
      </c>
      <c r="Q360">
        <f t="shared" si="21"/>
        <v>49.83</v>
      </c>
      <c r="R360" s="6">
        <f t="shared" si="22"/>
        <v>43322.208333333328</v>
      </c>
      <c r="S360" s="6">
        <f t="shared" si="23"/>
        <v>43325.208333333328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2016</v>
      </c>
      <c r="O361" t="s">
        <v>2024</v>
      </c>
      <c r="P361">
        <f t="shared" si="20"/>
        <v>298.7</v>
      </c>
      <c r="Q361">
        <f t="shared" si="21"/>
        <v>63.89</v>
      </c>
      <c r="R361" s="6">
        <f t="shared" si="22"/>
        <v>40782.208333333336</v>
      </c>
      <c r="S361" s="6">
        <f t="shared" si="23"/>
        <v>40789.208333333336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2014</v>
      </c>
      <c r="O362" t="s">
        <v>2015</v>
      </c>
      <c r="P362">
        <f t="shared" si="20"/>
        <v>226.35</v>
      </c>
      <c r="Q362">
        <f t="shared" si="21"/>
        <v>47</v>
      </c>
      <c r="R362" s="6">
        <f t="shared" si="22"/>
        <v>40544.25</v>
      </c>
      <c r="S362" s="6">
        <f t="shared" si="23"/>
        <v>40558.25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2014</v>
      </c>
      <c r="O363" t="s">
        <v>2015</v>
      </c>
      <c r="P363">
        <f t="shared" si="20"/>
        <v>173.56</v>
      </c>
      <c r="Q363">
        <f t="shared" si="21"/>
        <v>108.48</v>
      </c>
      <c r="R363" s="6">
        <f t="shared" si="22"/>
        <v>43015.208333333328</v>
      </c>
      <c r="S363" s="6">
        <f t="shared" si="23"/>
        <v>43039.208333333328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2010</v>
      </c>
      <c r="O364" t="s">
        <v>2011</v>
      </c>
      <c r="P364">
        <f t="shared" si="20"/>
        <v>371.76</v>
      </c>
      <c r="Q364">
        <f t="shared" si="21"/>
        <v>72.02</v>
      </c>
      <c r="R364" s="6">
        <f t="shared" si="22"/>
        <v>40570.25</v>
      </c>
      <c r="S364" s="6">
        <f t="shared" si="23"/>
        <v>40608.25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2010</v>
      </c>
      <c r="O365" t="s">
        <v>2011</v>
      </c>
      <c r="P365">
        <f t="shared" si="20"/>
        <v>160.19</v>
      </c>
      <c r="Q365">
        <f t="shared" si="21"/>
        <v>59.93</v>
      </c>
      <c r="R365" s="6">
        <f t="shared" si="22"/>
        <v>40904.25</v>
      </c>
      <c r="S365" s="6">
        <f t="shared" si="23"/>
        <v>40905.25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2010</v>
      </c>
      <c r="O366" t="s">
        <v>2020</v>
      </c>
      <c r="P366">
        <f t="shared" si="20"/>
        <v>1616.33</v>
      </c>
      <c r="Q366">
        <f t="shared" si="21"/>
        <v>78.209999999999994</v>
      </c>
      <c r="R366" s="6">
        <f t="shared" si="22"/>
        <v>43164.25</v>
      </c>
      <c r="S366" s="6">
        <f t="shared" si="23"/>
        <v>43194.208333333328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2014</v>
      </c>
      <c r="O367" t="s">
        <v>2015</v>
      </c>
      <c r="P367">
        <f t="shared" si="20"/>
        <v>733.44</v>
      </c>
      <c r="Q367">
        <f t="shared" si="21"/>
        <v>104.78</v>
      </c>
      <c r="R367" s="6">
        <f t="shared" si="22"/>
        <v>42733.25</v>
      </c>
      <c r="S367" s="6">
        <f t="shared" si="23"/>
        <v>42760.25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2014</v>
      </c>
      <c r="O368" t="s">
        <v>2015</v>
      </c>
      <c r="P368">
        <f t="shared" si="20"/>
        <v>592.11</v>
      </c>
      <c r="Q368">
        <f t="shared" si="21"/>
        <v>105.52</v>
      </c>
      <c r="R368" s="6">
        <f t="shared" si="22"/>
        <v>40546.25</v>
      </c>
      <c r="S368" s="6">
        <f t="shared" si="23"/>
        <v>40547.25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2014</v>
      </c>
      <c r="O369" t="s">
        <v>2015</v>
      </c>
      <c r="P369">
        <f t="shared" si="20"/>
        <v>18.89</v>
      </c>
      <c r="Q369">
        <f t="shared" si="21"/>
        <v>24.93</v>
      </c>
      <c r="R369" s="6">
        <f t="shared" si="22"/>
        <v>41930.208333333336</v>
      </c>
      <c r="S369" s="6">
        <f t="shared" si="23"/>
        <v>41954.25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t="s">
        <v>2016</v>
      </c>
      <c r="O370" t="s">
        <v>2017</v>
      </c>
      <c r="P370">
        <f t="shared" si="20"/>
        <v>276.81</v>
      </c>
      <c r="Q370">
        <f t="shared" si="21"/>
        <v>69.87</v>
      </c>
      <c r="R370" s="6">
        <f t="shared" si="22"/>
        <v>40464.208333333336</v>
      </c>
      <c r="S370" s="6">
        <f t="shared" si="23"/>
        <v>40487.208333333336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2016</v>
      </c>
      <c r="O371" t="s">
        <v>2035</v>
      </c>
      <c r="P371">
        <f t="shared" si="20"/>
        <v>273.02</v>
      </c>
      <c r="Q371">
        <f t="shared" si="21"/>
        <v>95.73</v>
      </c>
      <c r="R371" s="6">
        <f t="shared" si="22"/>
        <v>41308.25</v>
      </c>
      <c r="S371" s="6">
        <f t="shared" si="23"/>
        <v>41347.208333333336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2014</v>
      </c>
      <c r="O372" t="s">
        <v>2015</v>
      </c>
      <c r="P372">
        <f t="shared" si="20"/>
        <v>159.36000000000001</v>
      </c>
      <c r="Q372">
        <f t="shared" si="21"/>
        <v>30</v>
      </c>
      <c r="R372" s="6">
        <f t="shared" si="22"/>
        <v>43570.208333333328</v>
      </c>
      <c r="S372" s="6">
        <f t="shared" si="23"/>
        <v>43576.208333333328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2014</v>
      </c>
      <c r="O373" t="s">
        <v>2015</v>
      </c>
      <c r="P373">
        <f t="shared" si="20"/>
        <v>67.87</v>
      </c>
      <c r="Q373">
        <f t="shared" si="21"/>
        <v>59.01</v>
      </c>
      <c r="R373" s="6">
        <f t="shared" si="22"/>
        <v>42043.25</v>
      </c>
      <c r="S373" s="6">
        <f t="shared" si="23"/>
        <v>42094.208333333328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2016</v>
      </c>
      <c r="O374" t="s">
        <v>2017</v>
      </c>
      <c r="P374">
        <f t="shared" si="20"/>
        <v>1591.56</v>
      </c>
      <c r="Q374">
        <f t="shared" si="21"/>
        <v>84.76</v>
      </c>
      <c r="R374" s="6">
        <f t="shared" si="22"/>
        <v>42012.25</v>
      </c>
      <c r="S374" s="6">
        <f t="shared" si="23"/>
        <v>42032.25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2014</v>
      </c>
      <c r="O375" t="s">
        <v>2015</v>
      </c>
      <c r="P375">
        <f t="shared" si="20"/>
        <v>730.18</v>
      </c>
      <c r="Q375">
        <f t="shared" si="21"/>
        <v>78.010000000000005</v>
      </c>
      <c r="R375" s="6">
        <f t="shared" si="22"/>
        <v>42964.208333333328</v>
      </c>
      <c r="S375" s="6">
        <f t="shared" si="23"/>
        <v>42972.208333333328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2016</v>
      </c>
      <c r="O376" t="s">
        <v>2017</v>
      </c>
      <c r="P376">
        <f t="shared" si="20"/>
        <v>13.19</v>
      </c>
      <c r="Q376">
        <f t="shared" si="21"/>
        <v>50.05</v>
      </c>
      <c r="R376" s="6">
        <f t="shared" si="22"/>
        <v>43476.25</v>
      </c>
      <c r="S376" s="6">
        <f t="shared" si="23"/>
        <v>43481.25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2010</v>
      </c>
      <c r="O377" t="s">
        <v>2020</v>
      </c>
      <c r="P377">
        <f t="shared" si="20"/>
        <v>54.78</v>
      </c>
      <c r="Q377">
        <f t="shared" si="21"/>
        <v>59.16</v>
      </c>
      <c r="R377" s="6">
        <f t="shared" si="22"/>
        <v>42293.208333333328</v>
      </c>
      <c r="S377" s="6">
        <f t="shared" si="23"/>
        <v>42350.25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2010</v>
      </c>
      <c r="O378" t="s">
        <v>2011</v>
      </c>
      <c r="P378">
        <f t="shared" si="20"/>
        <v>361.03</v>
      </c>
      <c r="Q378">
        <f t="shared" si="21"/>
        <v>93.7</v>
      </c>
      <c r="R378" s="6">
        <f t="shared" si="22"/>
        <v>41826.208333333336</v>
      </c>
      <c r="S378" s="6">
        <f t="shared" si="23"/>
        <v>41832.208333333336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2014</v>
      </c>
      <c r="O379" t="s">
        <v>2015</v>
      </c>
      <c r="P379">
        <f t="shared" si="20"/>
        <v>10.26</v>
      </c>
      <c r="Q379">
        <f t="shared" si="21"/>
        <v>40.14</v>
      </c>
      <c r="R379" s="6">
        <f t="shared" si="22"/>
        <v>43760.208333333328</v>
      </c>
      <c r="S379" s="6">
        <f t="shared" si="23"/>
        <v>43774.25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2016</v>
      </c>
      <c r="O380" t="s">
        <v>2017</v>
      </c>
      <c r="P380">
        <f t="shared" si="20"/>
        <v>13.96</v>
      </c>
      <c r="Q380">
        <f t="shared" si="21"/>
        <v>70.09</v>
      </c>
      <c r="R380" s="6">
        <f t="shared" si="22"/>
        <v>43241.208333333328</v>
      </c>
      <c r="S380" s="6">
        <f t="shared" si="23"/>
        <v>43279.208333333328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2014</v>
      </c>
      <c r="O381" t="s">
        <v>2015</v>
      </c>
      <c r="P381">
        <f t="shared" si="20"/>
        <v>40.44</v>
      </c>
      <c r="Q381">
        <f t="shared" si="21"/>
        <v>66.180000000000007</v>
      </c>
      <c r="R381" s="6">
        <f t="shared" si="22"/>
        <v>40843.208333333336</v>
      </c>
      <c r="S381" s="6">
        <f t="shared" si="23"/>
        <v>40857.25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2014</v>
      </c>
      <c r="O382" t="s">
        <v>2015</v>
      </c>
      <c r="P382">
        <f t="shared" si="20"/>
        <v>160.32</v>
      </c>
      <c r="Q382">
        <f t="shared" si="21"/>
        <v>47.71</v>
      </c>
      <c r="R382" s="6">
        <f t="shared" si="22"/>
        <v>41448.208333333336</v>
      </c>
      <c r="S382" s="6">
        <f t="shared" si="23"/>
        <v>41453.208333333336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2014</v>
      </c>
      <c r="O383" t="s">
        <v>2015</v>
      </c>
      <c r="P383">
        <f t="shared" si="20"/>
        <v>183.94</v>
      </c>
      <c r="Q383">
        <f t="shared" si="21"/>
        <v>62.9</v>
      </c>
      <c r="R383" s="6">
        <f t="shared" si="22"/>
        <v>42163.208333333328</v>
      </c>
      <c r="S383" s="6">
        <f t="shared" si="23"/>
        <v>42209.208333333328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2029</v>
      </c>
      <c r="O384" t="s">
        <v>2030</v>
      </c>
      <c r="P384">
        <f t="shared" si="20"/>
        <v>63.77</v>
      </c>
      <c r="Q384">
        <f t="shared" si="21"/>
        <v>86.61</v>
      </c>
      <c r="R384" s="6">
        <f t="shared" si="22"/>
        <v>43024.208333333328</v>
      </c>
      <c r="S384" s="6">
        <f t="shared" si="23"/>
        <v>43043.208333333328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2008</v>
      </c>
      <c r="O385" t="s">
        <v>2009</v>
      </c>
      <c r="P385">
        <f t="shared" si="20"/>
        <v>225.38</v>
      </c>
      <c r="Q385">
        <f t="shared" si="21"/>
        <v>75.13</v>
      </c>
      <c r="R385" s="6">
        <f t="shared" si="22"/>
        <v>43509.25</v>
      </c>
      <c r="S385" s="6">
        <f t="shared" si="23"/>
        <v>43515.25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2016</v>
      </c>
      <c r="O386" t="s">
        <v>2017</v>
      </c>
      <c r="P386">
        <f t="shared" ref="P386:P449" si="24">ROUND((E386/D386)*100, 2)</f>
        <v>172.01</v>
      </c>
      <c r="Q386">
        <f t="shared" ref="Q386:Q449" si="25">ROUND(E386/G386, 2)</f>
        <v>41</v>
      </c>
      <c r="R386" s="6">
        <f t="shared" ref="R386:R449" si="26">(((J386/60)/60)/24)+DATE(1970,1,1)</f>
        <v>42776.25</v>
      </c>
      <c r="S386" s="6">
        <f t="shared" ref="S386:S449" si="27">(((K386/60)/60)/24)+DATE(1970,1,1)</f>
        <v>42803.25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2022</v>
      </c>
      <c r="O387" t="s">
        <v>2023</v>
      </c>
      <c r="P387">
        <f t="shared" si="24"/>
        <v>146.16999999999999</v>
      </c>
      <c r="Q387">
        <f t="shared" si="25"/>
        <v>50.01</v>
      </c>
      <c r="R387" s="6">
        <f t="shared" si="26"/>
        <v>43553.208333333328</v>
      </c>
      <c r="S387" s="6">
        <f t="shared" si="27"/>
        <v>43585.208333333328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2014</v>
      </c>
      <c r="O388" t="s">
        <v>2015</v>
      </c>
      <c r="P388">
        <f t="shared" si="24"/>
        <v>76.42</v>
      </c>
      <c r="Q388">
        <f t="shared" si="25"/>
        <v>96.96</v>
      </c>
      <c r="R388" s="6">
        <f t="shared" si="26"/>
        <v>40355.208333333336</v>
      </c>
      <c r="S388" s="6">
        <f t="shared" si="27"/>
        <v>40367.208333333336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2012</v>
      </c>
      <c r="O389" t="s">
        <v>2021</v>
      </c>
      <c r="P389">
        <f t="shared" si="24"/>
        <v>39.26</v>
      </c>
      <c r="Q389">
        <f t="shared" si="25"/>
        <v>100.93</v>
      </c>
      <c r="R389" s="6">
        <f t="shared" si="26"/>
        <v>41072.208333333336</v>
      </c>
      <c r="S389" s="6">
        <f t="shared" si="27"/>
        <v>41077.208333333336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2010</v>
      </c>
      <c r="O390" t="s">
        <v>2020</v>
      </c>
      <c r="P390">
        <f t="shared" si="24"/>
        <v>11.27</v>
      </c>
      <c r="Q390">
        <f t="shared" si="25"/>
        <v>89.23</v>
      </c>
      <c r="R390" s="6">
        <f t="shared" si="26"/>
        <v>40912.25</v>
      </c>
      <c r="S390" s="6">
        <f t="shared" si="27"/>
        <v>40914.25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2014</v>
      </c>
      <c r="O391" t="s">
        <v>2015</v>
      </c>
      <c r="P391">
        <f t="shared" si="24"/>
        <v>122.11</v>
      </c>
      <c r="Q391">
        <f t="shared" si="25"/>
        <v>87.98</v>
      </c>
      <c r="R391" s="6">
        <f t="shared" si="26"/>
        <v>40479.208333333336</v>
      </c>
      <c r="S391" s="6">
        <f t="shared" si="27"/>
        <v>40506.25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2029</v>
      </c>
      <c r="O392" t="s">
        <v>2030</v>
      </c>
      <c r="P392">
        <f t="shared" si="24"/>
        <v>186.54</v>
      </c>
      <c r="Q392">
        <f t="shared" si="25"/>
        <v>89.54</v>
      </c>
      <c r="R392" s="6">
        <f t="shared" si="26"/>
        <v>41530.208333333336</v>
      </c>
      <c r="S392" s="6">
        <f t="shared" si="27"/>
        <v>41545.208333333336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2022</v>
      </c>
      <c r="O393" t="s">
        <v>2023</v>
      </c>
      <c r="P393">
        <f t="shared" si="24"/>
        <v>7.27</v>
      </c>
      <c r="Q393">
        <f t="shared" si="25"/>
        <v>29.09</v>
      </c>
      <c r="R393" s="6">
        <f t="shared" si="26"/>
        <v>41653.25</v>
      </c>
      <c r="S393" s="6">
        <f t="shared" si="27"/>
        <v>41655.25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2012</v>
      </c>
      <c r="O394" t="s">
        <v>2021</v>
      </c>
      <c r="P394">
        <f t="shared" si="24"/>
        <v>65.64</v>
      </c>
      <c r="Q394">
        <f t="shared" si="25"/>
        <v>42.01</v>
      </c>
      <c r="R394" s="6">
        <f t="shared" si="26"/>
        <v>40549.25</v>
      </c>
      <c r="S394" s="6">
        <f t="shared" si="27"/>
        <v>40551.25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2010</v>
      </c>
      <c r="O395" t="s">
        <v>2033</v>
      </c>
      <c r="P395">
        <f t="shared" si="24"/>
        <v>228.96</v>
      </c>
      <c r="Q395">
        <f t="shared" si="25"/>
        <v>47</v>
      </c>
      <c r="R395" s="6">
        <f t="shared" si="26"/>
        <v>42933.208333333328</v>
      </c>
      <c r="S395" s="6">
        <f t="shared" si="27"/>
        <v>42934.208333333328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2016</v>
      </c>
      <c r="O396" t="s">
        <v>2017</v>
      </c>
      <c r="P396">
        <f t="shared" si="24"/>
        <v>469.38</v>
      </c>
      <c r="Q396">
        <f t="shared" si="25"/>
        <v>110.44</v>
      </c>
      <c r="R396" s="6">
        <f t="shared" si="26"/>
        <v>41484.208333333336</v>
      </c>
      <c r="S396" s="6">
        <f t="shared" si="27"/>
        <v>41494.208333333336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2014</v>
      </c>
      <c r="O397" t="s">
        <v>2015</v>
      </c>
      <c r="P397">
        <f t="shared" si="24"/>
        <v>130.11000000000001</v>
      </c>
      <c r="Q397">
        <f t="shared" si="25"/>
        <v>41.99</v>
      </c>
      <c r="R397" s="6">
        <f t="shared" si="26"/>
        <v>40885.25</v>
      </c>
      <c r="S397" s="6">
        <f t="shared" si="27"/>
        <v>40886.25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2016</v>
      </c>
      <c r="O398" t="s">
        <v>2019</v>
      </c>
      <c r="P398">
        <f t="shared" si="24"/>
        <v>167.05</v>
      </c>
      <c r="Q398">
        <f t="shared" si="25"/>
        <v>48.01</v>
      </c>
      <c r="R398" s="6">
        <f t="shared" si="26"/>
        <v>43378.208333333328</v>
      </c>
      <c r="S398" s="6">
        <f t="shared" si="27"/>
        <v>43386.208333333328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2010</v>
      </c>
      <c r="O399" t="s">
        <v>2011</v>
      </c>
      <c r="P399">
        <f t="shared" si="24"/>
        <v>173.86</v>
      </c>
      <c r="Q399">
        <f t="shared" si="25"/>
        <v>31.02</v>
      </c>
      <c r="R399" s="6">
        <f t="shared" si="26"/>
        <v>41417.208333333336</v>
      </c>
      <c r="S399" s="6">
        <f t="shared" si="27"/>
        <v>41423.208333333336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t="s">
        <v>2016</v>
      </c>
      <c r="O400" t="s">
        <v>2024</v>
      </c>
      <c r="P400">
        <f t="shared" si="24"/>
        <v>717.76</v>
      </c>
      <c r="Q400">
        <f t="shared" si="25"/>
        <v>99.2</v>
      </c>
      <c r="R400" s="6">
        <f t="shared" si="26"/>
        <v>43228.208333333328</v>
      </c>
      <c r="S400" s="6">
        <f t="shared" si="27"/>
        <v>43230.208333333328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2010</v>
      </c>
      <c r="O401" t="s">
        <v>2020</v>
      </c>
      <c r="P401">
        <f t="shared" si="24"/>
        <v>63.85</v>
      </c>
      <c r="Q401">
        <f t="shared" si="25"/>
        <v>66.02</v>
      </c>
      <c r="R401" s="6">
        <f t="shared" si="26"/>
        <v>40576.25</v>
      </c>
      <c r="S401" s="6">
        <f t="shared" si="27"/>
        <v>40583.25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2029</v>
      </c>
      <c r="O402" t="s">
        <v>2030</v>
      </c>
      <c r="P402">
        <f t="shared" si="24"/>
        <v>2</v>
      </c>
      <c r="Q402">
        <f t="shared" si="25"/>
        <v>2</v>
      </c>
      <c r="R402" s="6">
        <f t="shared" si="26"/>
        <v>41502.208333333336</v>
      </c>
      <c r="S402" s="6">
        <f t="shared" si="27"/>
        <v>41524.208333333336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2014</v>
      </c>
      <c r="O403" t="s">
        <v>2015</v>
      </c>
      <c r="P403">
        <f t="shared" si="24"/>
        <v>1530.22</v>
      </c>
      <c r="Q403">
        <f t="shared" si="25"/>
        <v>46.06</v>
      </c>
      <c r="R403" s="6">
        <f t="shared" si="26"/>
        <v>43765.208333333328</v>
      </c>
      <c r="S403" s="6">
        <f t="shared" si="27"/>
        <v>43765.208333333328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2016</v>
      </c>
      <c r="O404" t="s">
        <v>2027</v>
      </c>
      <c r="P404">
        <f t="shared" si="24"/>
        <v>40.36</v>
      </c>
      <c r="Q404">
        <f t="shared" si="25"/>
        <v>73.650000000000006</v>
      </c>
      <c r="R404" s="6">
        <f t="shared" si="26"/>
        <v>40914.25</v>
      </c>
      <c r="S404" s="6">
        <f t="shared" si="27"/>
        <v>40961.25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2014</v>
      </c>
      <c r="O405" t="s">
        <v>2015</v>
      </c>
      <c r="P405">
        <f t="shared" si="24"/>
        <v>86.22</v>
      </c>
      <c r="Q405">
        <f t="shared" si="25"/>
        <v>55.99</v>
      </c>
      <c r="R405" s="6">
        <f t="shared" si="26"/>
        <v>40310.208333333336</v>
      </c>
      <c r="S405" s="6">
        <f t="shared" si="27"/>
        <v>40346.208333333336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2014</v>
      </c>
      <c r="O406" t="s">
        <v>2015</v>
      </c>
      <c r="P406">
        <f t="shared" si="24"/>
        <v>315.58</v>
      </c>
      <c r="Q406">
        <f t="shared" si="25"/>
        <v>68.989999999999995</v>
      </c>
      <c r="R406" s="6">
        <f t="shared" si="26"/>
        <v>43053.25</v>
      </c>
      <c r="S406" s="6">
        <f t="shared" si="27"/>
        <v>43056.25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2014</v>
      </c>
      <c r="O407" t="s">
        <v>2015</v>
      </c>
      <c r="P407">
        <f t="shared" si="24"/>
        <v>89.62</v>
      </c>
      <c r="Q407">
        <f t="shared" si="25"/>
        <v>60.98</v>
      </c>
      <c r="R407" s="6">
        <f t="shared" si="26"/>
        <v>43255.208333333328</v>
      </c>
      <c r="S407" s="6">
        <f t="shared" si="27"/>
        <v>43305.208333333328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2016</v>
      </c>
      <c r="O408" t="s">
        <v>2017</v>
      </c>
      <c r="P408">
        <f t="shared" si="24"/>
        <v>182.15</v>
      </c>
      <c r="Q408">
        <f t="shared" si="25"/>
        <v>110.98</v>
      </c>
      <c r="R408" s="6">
        <f t="shared" si="26"/>
        <v>41304.25</v>
      </c>
      <c r="S408" s="6">
        <f t="shared" si="27"/>
        <v>41316.25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2014</v>
      </c>
      <c r="O409" t="s">
        <v>2015</v>
      </c>
      <c r="P409">
        <f t="shared" si="24"/>
        <v>355.88</v>
      </c>
      <c r="Q409">
        <f t="shared" si="25"/>
        <v>25</v>
      </c>
      <c r="R409" s="6">
        <f t="shared" si="26"/>
        <v>43751.208333333328</v>
      </c>
      <c r="S409" s="6">
        <f t="shared" si="27"/>
        <v>43758.208333333328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2016</v>
      </c>
      <c r="O410" t="s">
        <v>2017</v>
      </c>
      <c r="P410">
        <f t="shared" si="24"/>
        <v>131.84</v>
      </c>
      <c r="Q410">
        <f t="shared" si="25"/>
        <v>78.760000000000005</v>
      </c>
      <c r="R410" s="6">
        <f t="shared" si="26"/>
        <v>42541.208333333328</v>
      </c>
      <c r="S410" s="6">
        <f t="shared" si="27"/>
        <v>42561.208333333328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2010</v>
      </c>
      <c r="O411" t="s">
        <v>2011</v>
      </c>
      <c r="P411">
        <f t="shared" si="24"/>
        <v>46.32</v>
      </c>
      <c r="Q411">
        <f t="shared" si="25"/>
        <v>87.96</v>
      </c>
      <c r="R411" s="6">
        <f t="shared" si="26"/>
        <v>42843.208333333328</v>
      </c>
      <c r="S411" s="6">
        <f t="shared" si="27"/>
        <v>42847.208333333328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2025</v>
      </c>
      <c r="O412" t="s">
        <v>2036</v>
      </c>
      <c r="P412">
        <f t="shared" si="24"/>
        <v>36.130000000000003</v>
      </c>
      <c r="Q412">
        <f t="shared" si="25"/>
        <v>49.99</v>
      </c>
      <c r="R412" s="6">
        <f t="shared" si="26"/>
        <v>42122.208333333328</v>
      </c>
      <c r="S412" s="6">
        <f t="shared" si="27"/>
        <v>42122.208333333328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2014</v>
      </c>
      <c r="O413" t="s">
        <v>2015</v>
      </c>
      <c r="P413">
        <f t="shared" si="24"/>
        <v>104.63</v>
      </c>
      <c r="Q413">
        <f t="shared" si="25"/>
        <v>99.52</v>
      </c>
      <c r="R413" s="6">
        <f t="shared" si="26"/>
        <v>42884.208333333328</v>
      </c>
      <c r="S413" s="6">
        <f t="shared" si="27"/>
        <v>42886.208333333328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2022</v>
      </c>
      <c r="O414" t="s">
        <v>2028</v>
      </c>
      <c r="P414">
        <f t="shared" si="24"/>
        <v>668.86</v>
      </c>
      <c r="Q414">
        <f t="shared" si="25"/>
        <v>104.82</v>
      </c>
      <c r="R414" s="6">
        <f t="shared" si="26"/>
        <v>41642.25</v>
      </c>
      <c r="S414" s="6">
        <f t="shared" si="27"/>
        <v>41652.25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2016</v>
      </c>
      <c r="O415" t="s">
        <v>2024</v>
      </c>
      <c r="P415">
        <f t="shared" si="24"/>
        <v>62.07</v>
      </c>
      <c r="Q415">
        <f t="shared" si="25"/>
        <v>108.01</v>
      </c>
      <c r="R415" s="6">
        <f t="shared" si="26"/>
        <v>43431.25</v>
      </c>
      <c r="S415" s="6">
        <f t="shared" si="27"/>
        <v>43458.25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2008</v>
      </c>
      <c r="O416" t="s">
        <v>2009</v>
      </c>
      <c r="P416">
        <f t="shared" si="24"/>
        <v>84.7</v>
      </c>
      <c r="Q416">
        <f t="shared" si="25"/>
        <v>29</v>
      </c>
      <c r="R416" s="6">
        <f t="shared" si="26"/>
        <v>40288.208333333336</v>
      </c>
      <c r="S416" s="6">
        <f t="shared" si="27"/>
        <v>40296.208333333336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2014</v>
      </c>
      <c r="O417" t="s">
        <v>2015</v>
      </c>
      <c r="P417">
        <f t="shared" si="24"/>
        <v>11.06</v>
      </c>
      <c r="Q417">
        <f t="shared" si="25"/>
        <v>30.03</v>
      </c>
      <c r="R417" s="6">
        <f t="shared" si="26"/>
        <v>40921.25</v>
      </c>
      <c r="S417" s="6">
        <f t="shared" si="27"/>
        <v>40938.25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2016</v>
      </c>
      <c r="O418" t="s">
        <v>2017</v>
      </c>
      <c r="P418">
        <f t="shared" si="24"/>
        <v>43.84</v>
      </c>
      <c r="Q418">
        <f t="shared" si="25"/>
        <v>41.01</v>
      </c>
      <c r="R418" s="6">
        <f t="shared" si="26"/>
        <v>40560.25</v>
      </c>
      <c r="S418" s="6">
        <f t="shared" si="27"/>
        <v>40569.25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2014</v>
      </c>
      <c r="O419" t="s">
        <v>2015</v>
      </c>
      <c r="P419">
        <f t="shared" si="24"/>
        <v>55.47</v>
      </c>
      <c r="Q419">
        <f t="shared" si="25"/>
        <v>62.87</v>
      </c>
      <c r="R419" s="6">
        <f t="shared" si="26"/>
        <v>43407.208333333328</v>
      </c>
      <c r="S419" s="6">
        <f t="shared" si="27"/>
        <v>43431.25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2016</v>
      </c>
      <c r="O420" t="s">
        <v>2017</v>
      </c>
      <c r="P420">
        <f t="shared" si="24"/>
        <v>57.4</v>
      </c>
      <c r="Q420">
        <f t="shared" si="25"/>
        <v>47.01</v>
      </c>
      <c r="R420" s="6">
        <f t="shared" si="26"/>
        <v>41035.208333333336</v>
      </c>
      <c r="S420" s="6">
        <f t="shared" si="27"/>
        <v>41036.208333333336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2012</v>
      </c>
      <c r="O421" t="s">
        <v>2013</v>
      </c>
      <c r="P421">
        <f t="shared" si="24"/>
        <v>123.43</v>
      </c>
      <c r="Q421">
        <f t="shared" si="25"/>
        <v>27</v>
      </c>
      <c r="R421" s="6">
        <f t="shared" si="26"/>
        <v>40899.25</v>
      </c>
      <c r="S421" s="6">
        <f t="shared" si="27"/>
        <v>40905.25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2014</v>
      </c>
      <c r="O422" t="s">
        <v>2015</v>
      </c>
      <c r="P422">
        <f t="shared" si="24"/>
        <v>128.46</v>
      </c>
      <c r="Q422">
        <f t="shared" si="25"/>
        <v>68.33</v>
      </c>
      <c r="R422" s="6">
        <f t="shared" si="26"/>
        <v>42911.208333333328</v>
      </c>
      <c r="S422" s="6">
        <f t="shared" si="27"/>
        <v>42925.208333333328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2012</v>
      </c>
      <c r="O423" t="s">
        <v>2021</v>
      </c>
      <c r="P423">
        <f t="shared" si="24"/>
        <v>63.99</v>
      </c>
      <c r="Q423">
        <f t="shared" si="25"/>
        <v>50.97</v>
      </c>
      <c r="R423" s="6">
        <f t="shared" si="26"/>
        <v>42915.208333333328</v>
      </c>
      <c r="S423" s="6">
        <f t="shared" si="27"/>
        <v>42945.208333333328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2014</v>
      </c>
      <c r="O424" t="s">
        <v>2015</v>
      </c>
      <c r="P424">
        <f t="shared" si="24"/>
        <v>127.3</v>
      </c>
      <c r="Q424">
        <f t="shared" si="25"/>
        <v>54.02</v>
      </c>
      <c r="R424" s="6">
        <f t="shared" si="26"/>
        <v>40285.208333333336</v>
      </c>
      <c r="S424" s="6">
        <f t="shared" si="27"/>
        <v>40305.208333333336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2008</v>
      </c>
      <c r="O425" t="s">
        <v>2009</v>
      </c>
      <c r="P425">
        <f t="shared" si="24"/>
        <v>10.64</v>
      </c>
      <c r="Q425">
        <f t="shared" si="25"/>
        <v>97.06</v>
      </c>
      <c r="R425" s="6">
        <f t="shared" si="26"/>
        <v>40808.208333333336</v>
      </c>
      <c r="S425" s="6">
        <f t="shared" si="27"/>
        <v>40810.208333333336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2010</v>
      </c>
      <c r="O426" t="s">
        <v>2020</v>
      </c>
      <c r="P426">
        <f t="shared" si="24"/>
        <v>40.47</v>
      </c>
      <c r="Q426">
        <f t="shared" si="25"/>
        <v>24.87</v>
      </c>
      <c r="R426" s="6">
        <f t="shared" si="26"/>
        <v>43208.208333333328</v>
      </c>
      <c r="S426" s="6">
        <f t="shared" si="27"/>
        <v>43214.208333333328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2029</v>
      </c>
      <c r="O427" t="s">
        <v>2030</v>
      </c>
      <c r="P427">
        <f t="shared" si="24"/>
        <v>287.67</v>
      </c>
      <c r="Q427">
        <f t="shared" si="25"/>
        <v>84.42</v>
      </c>
      <c r="R427" s="6">
        <f t="shared" si="26"/>
        <v>42213.208333333328</v>
      </c>
      <c r="S427" s="6">
        <f t="shared" si="27"/>
        <v>42219.208333333328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2014</v>
      </c>
      <c r="O428" t="s">
        <v>2015</v>
      </c>
      <c r="P428">
        <f t="shared" si="24"/>
        <v>572.94000000000005</v>
      </c>
      <c r="Q428">
        <f t="shared" si="25"/>
        <v>47.09</v>
      </c>
      <c r="R428" s="6">
        <f t="shared" si="26"/>
        <v>41332.25</v>
      </c>
      <c r="S428" s="6">
        <f t="shared" si="27"/>
        <v>41339.25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2014</v>
      </c>
      <c r="O429" t="s">
        <v>2015</v>
      </c>
      <c r="P429">
        <f t="shared" si="24"/>
        <v>112.9</v>
      </c>
      <c r="Q429">
        <f t="shared" si="25"/>
        <v>78</v>
      </c>
      <c r="R429" s="6">
        <f t="shared" si="26"/>
        <v>41895.208333333336</v>
      </c>
      <c r="S429" s="6">
        <f t="shared" si="27"/>
        <v>41927.208333333336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2016</v>
      </c>
      <c r="O430" t="s">
        <v>2024</v>
      </c>
      <c r="P430">
        <f t="shared" si="24"/>
        <v>46.39</v>
      </c>
      <c r="Q430">
        <f t="shared" si="25"/>
        <v>62.97</v>
      </c>
      <c r="R430" s="6">
        <f t="shared" si="26"/>
        <v>40585.25</v>
      </c>
      <c r="S430" s="6">
        <f t="shared" si="27"/>
        <v>40592.25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2029</v>
      </c>
      <c r="O431" t="s">
        <v>2030</v>
      </c>
      <c r="P431">
        <f t="shared" si="24"/>
        <v>90.68</v>
      </c>
      <c r="Q431">
        <f t="shared" si="25"/>
        <v>81.010000000000005</v>
      </c>
      <c r="R431" s="6">
        <f t="shared" si="26"/>
        <v>41680.25</v>
      </c>
      <c r="S431" s="6">
        <f t="shared" si="27"/>
        <v>41708.208333333336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2014</v>
      </c>
      <c r="O432" t="s">
        <v>2015</v>
      </c>
      <c r="P432">
        <f t="shared" si="24"/>
        <v>67.739999999999995</v>
      </c>
      <c r="Q432">
        <f t="shared" si="25"/>
        <v>65.319999999999993</v>
      </c>
      <c r="R432" s="6">
        <f t="shared" si="26"/>
        <v>43737.208333333328</v>
      </c>
      <c r="S432" s="6">
        <f t="shared" si="27"/>
        <v>43771.208333333328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2014</v>
      </c>
      <c r="O433" t="s">
        <v>2015</v>
      </c>
      <c r="P433">
        <f t="shared" si="24"/>
        <v>192.49</v>
      </c>
      <c r="Q433">
        <f t="shared" si="25"/>
        <v>104.44</v>
      </c>
      <c r="R433" s="6">
        <f t="shared" si="26"/>
        <v>43273.208333333328</v>
      </c>
      <c r="S433" s="6">
        <f t="shared" si="27"/>
        <v>43290.208333333328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2014</v>
      </c>
      <c r="O434" t="s">
        <v>2015</v>
      </c>
      <c r="P434">
        <f t="shared" si="24"/>
        <v>82.71</v>
      </c>
      <c r="Q434">
        <f t="shared" si="25"/>
        <v>69.989999999999995</v>
      </c>
      <c r="R434" s="6">
        <f t="shared" si="26"/>
        <v>41761.208333333336</v>
      </c>
      <c r="S434" s="6">
        <f t="shared" si="27"/>
        <v>41781.208333333336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2016</v>
      </c>
      <c r="O435" t="s">
        <v>2017</v>
      </c>
      <c r="P435">
        <f t="shared" si="24"/>
        <v>54.16</v>
      </c>
      <c r="Q435">
        <f t="shared" si="25"/>
        <v>83.02</v>
      </c>
      <c r="R435" s="6">
        <f t="shared" si="26"/>
        <v>41603.25</v>
      </c>
      <c r="S435" s="6">
        <f t="shared" si="27"/>
        <v>41619.25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2014</v>
      </c>
      <c r="O436" t="s">
        <v>2015</v>
      </c>
      <c r="P436">
        <f t="shared" si="24"/>
        <v>16.72</v>
      </c>
      <c r="Q436">
        <f t="shared" si="25"/>
        <v>90.3</v>
      </c>
      <c r="R436" s="6">
        <f t="shared" si="26"/>
        <v>42705.25</v>
      </c>
      <c r="S436" s="6">
        <f t="shared" si="27"/>
        <v>42719.25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2014</v>
      </c>
      <c r="O437" t="s">
        <v>2015</v>
      </c>
      <c r="P437">
        <f t="shared" si="24"/>
        <v>116.88</v>
      </c>
      <c r="Q437">
        <f t="shared" si="25"/>
        <v>103.98</v>
      </c>
      <c r="R437" s="6">
        <f t="shared" si="26"/>
        <v>41988.25</v>
      </c>
      <c r="S437" s="6">
        <f t="shared" si="27"/>
        <v>42000.25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2010</v>
      </c>
      <c r="O438" t="s">
        <v>2033</v>
      </c>
      <c r="P438">
        <f t="shared" si="24"/>
        <v>1052.1500000000001</v>
      </c>
      <c r="Q438">
        <f t="shared" si="25"/>
        <v>54.93</v>
      </c>
      <c r="R438" s="6">
        <f t="shared" si="26"/>
        <v>43575.208333333328</v>
      </c>
      <c r="S438" s="6">
        <f t="shared" si="27"/>
        <v>43576.208333333328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2016</v>
      </c>
      <c r="O439" t="s">
        <v>2024</v>
      </c>
      <c r="P439">
        <f t="shared" si="24"/>
        <v>123.07</v>
      </c>
      <c r="Q439">
        <f t="shared" si="25"/>
        <v>51.92</v>
      </c>
      <c r="R439" s="6">
        <f t="shared" si="26"/>
        <v>42260.208333333328</v>
      </c>
      <c r="S439" s="6">
        <f t="shared" si="27"/>
        <v>42263.208333333328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2014</v>
      </c>
      <c r="O440" t="s">
        <v>2015</v>
      </c>
      <c r="P440">
        <f t="shared" si="24"/>
        <v>178.64</v>
      </c>
      <c r="Q440">
        <f t="shared" si="25"/>
        <v>60.03</v>
      </c>
      <c r="R440" s="6">
        <f t="shared" si="26"/>
        <v>41337.25</v>
      </c>
      <c r="S440" s="6">
        <f t="shared" si="27"/>
        <v>41367.208333333336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2016</v>
      </c>
      <c r="O441" t="s">
        <v>2038</v>
      </c>
      <c r="P441">
        <f t="shared" si="24"/>
        <v>355.28</v>
      </c>
      <c r="Q441">
        <f t="shared" si="25"/>
        <v>44</v>
      </c>
      <c r="R441" s="6">
        <f t="shared" si="26"/>
        <v>42680.208333333328</v>
      </c>
      <c r="S441" s="6">
        <f t="shared" si="27"/>
        <v>42687.25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2016</v>
      </c>
      <c r="O442" t="s">
        <v>2035</v>
      </c>
      <c r="P442">
        <f t="shared" si="24"/>
        <v>161.91</v>
      </c>
      <c r="Q442">
        <f t="shared" si="25"/>
        <v>53</v>
      </c>
      <c r="R442" s="6">
        <f t="shared" si="26"/>
        <v>42916.208333333328</v>
      </c>
      <c r="S442" s="6">
        <f t="shared" si="27"/>
        <v>42926.208333333328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2012</v>
      </c>
      <c r="O443" t="s">
        <v>2021</v>
      </c>
      <c r="P443">
        <f t="shared" si="24"/>
        <v>24.91</v>
      </c>
      <c r="Q443">
        <f t="shared" si="25"/>
        <v>54.5</v>
      </c>
      <c r="R443" s="6">
        <f t="shared" si="26"/>
        <v>41025.208333333336</v>
      </c>
      <c r="S443" s="6">
        <f t="shared" si="27"/>
        <v>41053.208333333336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2014</v>
      </c>
      <c r="O444" t="s">
        <v>2015</v>
      </c>
      <c r="P444">
        <f t="shared" si="24"/>
        <v>198.72</v>
      </c>
      <c r="Q444">
        <f t="shared" si="25"/>
        <v>75.040000000000006</v>
      </c>
      <c r="R444" s="6">
        <f t="shared" si="26"/>
        <v>42980.208333333328</v>
      </c>
      <c r="S444" s="6">
        <f t="shared" si="27"/>
        <v>42996.208333333328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2014</v>
      </c>
      <c r="O445" t="s">
        <v>2015</v>
      </c>
      <c r="P445">
        <f t="shared" si="24"/>
        <v>34.75</v>
      </c>
      <c r="Q445">
        <f t="shared" si="25"/>
        <v>35.909999999999997</v>
      </c>
      <c r="R445" s="6">
        <f t="shared" si="26"/>
        <v>40451.208333333336</v>
      </c>
      <c r="S445" s="6">
        <f t="shared" si="27"/>
        <v>40470.208333333336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2010</v>
      </c>
      <c r="O446" t="s">
        <v>2020</v>
      </c>
      <c r="P446">
        <f t="shared" si="24"/>
        <v>176.42</v>
      </c>
      <c r="Q446">
        <f t="shared" si="25"/>
        <v>36.950000000000003</v>
      </c>
      <c r="R446" s="6">
        <f t="shared" si="26"/>
        <v>40748.208333333336</v>
      </c>
      <c r="S446" s="6">
        <f t="shared" si="27"/>
        <v>40750.208333333336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2014</v>
      </c>
      <c r="O447" t="s">
        <v>2015</v>
      </c>
      <c r="P447">
        <f t="shared" si="24"/>
        <v>511.38</v>
      </c>
      <c r="Q447">
        <f t="shared" si="25"/>
        <v>63.17</v>
      </c>
      <c r="R447" s="6">
        <f t="shared" si="26"/>
        <v>40515.25</v>
      </c>
      <c r="S447" s="6">
        <f t="shared" si="27"/>
        <v>40536.25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2012</v>
      </c>
      <c r="O448" t="s">
        <v>2021</v>
      </c>
      <c r="P448">
        <f t="shared" si="24"/>
        <v>82.04</v>
      </c>
      <c r="Q448">
        <f t="shared" si="25"/>
        <v>29.99</v>
      </c>
      <c r="R448" s="6">
        <f t="shared" si="26"/>
        <v>41261.25</v>
      </c>
      <c r="S448" s="6">
        <f t="shared" si="27"/>
        <v>41263.25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2016</v>
      </c>
      <c r="O449" t="s">
        <v>2035</v>
      </c>
      <c r="P449">
        <f t="shared" si="24"/>
        <v>24.33</v>
      </c>
      <c r="Q449">
        <f t="shared" si="25"/>
        <v>86</v>
      </c>
      <c r="R449" s="6">
        <f t="shared" si="26"/>
        <v>43088.25</v>
      </c>
      <c r="S449" s="6">
        <f t="shared" si="27"/>
        <v>43104.25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2025</v>
      </c>
      <c r="O450" t="s">
        <v>2026</v>
      </c>
      <c r="P450">
        <f t="shared" ref="P450:P513" si="28">ROUND((E450/D450)*100, 2)</f>
        <v>50.48</v>
      </c>
      <c r="Q450">
        <f t="shared" ref="Q450:Q513" si="29">ROUND(E450/G450, 2)</f>
        <v>75.010000000000005</v>
      </c>
      <c r="R450" s="6">
        <f t="shared" ref="R450:R513" si="30">(((J450/60)/60)/24)+DATE(1970,1,1)</f>
        <v>41378.208333333336</v>
      </c>
      <c r="S450" s="6">
        <f t="shared" ref="S450:S513" si="31">(((K450/60)/60)/24)+DATE(1970,1,1)</f>
        <v>41380.208333333336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t="s">
        <v>2025</v>
      </c>
      <c r="O451" t="s">
        <v>2026</v>
      </c>
      <c r="P451">
        <f t="shared" si="28"/>
        <v>967</v>
      </c>
      <c r="Q451">
        <f t="shared" si="29"/>
        <v>101.2</v>
      </c>
      <c r="R451" s="6">
        <f t="shared" si="30"/>
        <v>43530.25</v>
      </c>
      <c r="S451" s="6">
        <f t="shared" si="31"/>
        <v>43547.208333333328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2016</v>
      </c>
      <c r="O452" t="s">
        <v>2024</v>
      </c>
      <c r="P452">
        <f t="shared" si="28"/>
        <v>4</v>
      </c>
      <c r="Q452">
        <f t="shared" si="29"/>
        <v>4</v>
      </c>
      <c r="R452" s="6">
        <f t="shared" si="30"/>
        <v>43394.208333333328</v>
      </c>
      <c r="S452" s="6">
        <f t="shared" si="31"/>
        <v>43417.25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2010</v>
      </c>
      <c r="O453" t="s">
        <v>2011</v>
      </c>
      <c r="P453">
        <f t="shared" si="28"/>
        <v>122.85</v>
      </c>
      <c r="Q453">
        <f t="shared" si="29"/>
        <v>29</v>
      </c>
      <c r="R453" s="6">
        <f t="shared" si="30"/>
        <v>42935.208333333328</v>
      </c>
      <c r="S453" s="6">
        <f t="shared" si="31"/>
        <v>42966.208333333328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2016</v>
      </c>
      <c r="O454" t="s">
        <v>2019</v>
      </c>
      <c r="P454">
        <f t="shared" si="28"/>
        <v>63.44</v>
      </c>
      <c r="Q454">
        <f t="shared" si="29"/>
        <v>98.23</v>
      </c>
      <c r="R454" s="6">
        <f t="shared" si="30"/>
        <v>40365.208333333336</v>
      </c>
      <c r="S454" s="6">
        <f t="shared" si="31"/>
        <v>40366.208333333336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2016</v>
      </c>
      <c r="O455" t="s">
        <v>2038</v>
      </c>
      <c r="P455">
        <f t="shared" si="28"/>
        <v>56.33</v>
      </c>
      <c r="Q455">
        <f t="shared" si="29"/>
        <v>87</v>
      </c>
      <c r="R455" s="6">
        <f t="shared" si="30"/>
        <v>42705.25</v>
      </c>
      <c r="S455" s="6">
        <f t="shared" si="31"/>
        <v>42746.25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2016</v>
      </c>
      <c r="O456" t="s">
        <v>2019</v>
      </c>
      <c r="P456">
        <f t="shared" si="28"/>
        <v>44.08</v>
      </c>
      <c r="Q456">
        <f t="shared" si="29"/>
        <v>45.21</v>
      </c>
      <c r="R456" s="6">
        <f t="shared" si="30"/>
        <v>41568.208333333336</v>
      </c>
      <c r="S456" s="6">
        <f t="shared" si="31"/>
        <v>41604.25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2014</v>
      </c>
      <c r="O457" t="s">
        <v>2015</v>
      </c>
      <c r="P457">
        <f t="shared" si="28"/>
        <v>118.37</v>
      </c>
      <c r="Q457">
        <f t="shared" si="29"/>
        <v>37</v>
      </c>
      <c r="R457" s="6">
        <f t="shared" si="30"/>
        <v>40809.208333333336</v>
      </c>
      <c r="S457" s="6">
        <f t="shared" si="31"/>
        <v>40832.208333333336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2010</v>
      </c>
      <c r="O458" t="s">
        <v>2020</v>
      </c>
      <c r="P458">
        <f t="shared" si="28"/>
        <v>104.12</v>
      </c>
      <c r="Q458">
        <f t="shared" si="29"/>
        <v>94.98</v>
      </c>
      <c r="R458" s="6">
        <f t="shared" si="30"/>
        <v>43141.25</v>
      </c>
      <c r="S458" s="6">
        <f t="shared" si="31"/>
        <v>43141.25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2014</v>
      </c>
      <c r="O459" t="s">
        <v>2015</v>
      </c>
      <c r="P459">
        <f t="shared" si="28"/>
        <v>26.64</v>
      </c>
      <c r="Q459">
        <f t="shared" si="29"/>
        <v>28.96</v>
      </c>
      <c r="R459" s="6">
        <f t="shared" si="30"/>
        <v>42657.208333333328</v>
      </c>
      <c r="S459" s="6">
        <f t="shared" si="31"/>
        <v>42659.208333333328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2014</v>
      </c>
      <c r="O460" t="s">
        <v>2015</v>
      </c>
      <c r="P460">
        <f t="shared" si="28"/>
        <v>351.2</v>
      </c>
      <c r="Q460">
        <f t="shared" si="29"/>
        <v>55.99</v>
      </c>
      <c r="R460" s="6">
        <f t="shared" si="30"/>
        <v>40265.208333333336</v>
      </c>
      <c r="S460" s="6">
        <f t="shared" si="31"/>
        <v>40309.208333333336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2016</v>
      </c>
      <c r="O461" t="s">
        <v>2017</v>
      </c>
      <c r="P461">
        <f t="shared" si="28"/>
        <v>90.06</v>
      </c>
      <c r="Q461">
        <f t="shared" si="29"/>
        <v>54.04</v>
      </c>
      <c r="R461" s="6">
        <f t="shared" si="30"/>
        <v>42001.25</v>
      </c>
      <c r="S461" s="6">
        <f t="shared" si="31"/>
        <v>42026.25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2014</v>
      </c>
      <c r="O462" t="s">
        <v>2015</v>
      </c>
      <c r="P462">
        <f t="shared" si="28"/>
        <v>171.63</v>
      </c>
      <c r="Q462">
        <f t="shared" si="29"/>
        <v>82.38</v>
      </c>
      <c r="R462" s="6">
        <f t="shared" si="30"/>
        <v>40399.208333333336</v>
      </c>
      <c r="S462" s="6">
        <f t="shared" si="31"/>
        <v>40402.208333333336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2016</v>
      </c>
      <c r="O463" t="s">
        <v>2019</v>
      </c>
      <c r="P463">
        <f t="shared" si="28"/>
        <v>141.05000000000001</v>
      </c>
      <c r="Q463">
        <f t="shared" si="29"/>
        <v>67</v>
      </c>
      <c r="R463" s="6">
        <f t="shared" si="30"/>
        <v>41757.208333333336</v>
      </c>
      <c r="S463" s="6">
        <f t="shared" si="31"/>
        <v>41777.208333333336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2025</v>
      </c>
      <c r="O464" t="s">
        <v>2036</v>
      </c>
      <c r="P464">
        <f t="shared" si="28"/>
        <v>30.58</v>
      </c>
      <c r="Q464">
        <f t="shared" si="29"/>
        <v>107.91</v>
      </c>
      <c r="R464" s="6">
        <f t="shared" si="30"/>
        <v>41304.25</v>
      </c>
      <c r="S464" s="6">
        <f t="shared" si="31"/>
        <v>41342.25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2016</v>
      </c>
      <c r="O465" t="s">
        <v>2024</v>
      </c>
      <c r="P465">
        <f t="shared" si="28"/>
        <v>108.16</v>
      </c>
      <c r="Q465">
        <f t="shared" si="29"/>
        <v>69.010000000000005</v>
      </c>
      <c r="R465" s="6">
        <f t="shared" si="30"/>
        <v>41639.25</v>
      </c>
      <c r="S465" s="6">
        <f t="shared" si="31"/>
        <v>41643.25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2014</v>
      </c>
      <c r="O466" t="s">
        <v>2015</v>
      </c>
      <c r="P466">
        <f t="shared" si="28"/>
        <v>133.46</v>
      </c>
      <c r="Q466">
        <f t="shared" si="29"/>
        <v>39.01</v>
      </c>
      <c r="R466" s="6">
        <f t="shared" si="30"/>
        <v>43142.25</v>
      </c>
      <c r="S466" s="6">
        <f t="shared" si="31"/>
        <v>43156.25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2022</v>
      </c>
      <c r="O467" t="s">
        <v>2034</v>
      </c>
      <c r="P467">
        <f t="shared" si="28"/>
        <v>187.85</v>
      </c>
      <c r="Q467">
        <f t="shared" si="29"/>
        <v>110.36</v>
      </c>
      <c r="R467" s="6">
        <f t="shared" si="30"/>
        <v>43127.25</v>
      </c>
      <c r="S467" s="6">
        <f t="shared" si="31"/>
        <v>43136.25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2012</v>
      </c>
      <c r="O468" t="s">
        <v>2021</v>
      </c>
      <c r="P468">
        <f t="shared" si="28"/>
        <v>332</v>
      </c>
      <c r="Q468">
        <f t="shared" si="29"/>
        <v>94.86</v>
      </c>
      <c r="R468" s="6">
        <f t="shared" si="30"/>
        <v>41409.208333333336</v>
      </c>
      <c r="S468" s="6">
        <f t="shared" si="31"/>
        <v>41432.208333333336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2012</v>
      </c>
      <c r="O469" t="s">
        <v>2013</v>
      </c>
      <c r="P469">
        <f t="shared" si="28"/>
        <v>575.21</v>
      </c>
      <c r="Q469">
        <f t="shared" si="29"/>
        <v>57.94</v>
      </c>
      <c r="R469" s="6">
        <f t="shared" si="30"/>
        <v>42331.25</v>
      </c>
      <c r="S469" s="6">
        <f t="shared" si="31"/>
        <v>42338.25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2014</v>
      </c>
      <c r="O470" t="s">
        <v>2015</v>
      </c>
      <c r="P470">
        <f t="shared" si="28"/>
        <v>40.5</v>
      </c>
      <c r="Q470">
        <f t="shared" si="29"/>
        <v>101.25</v>
      </c>
      <c r="R470" s="6">
        <f t="shared" si="30"/>
        <v>43569.208333333328</v>
      </c>
      <c r="S470" s="6">
        <f t="shared" si="31"/>
        <v>43585.208333333328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2016</v>
      </c>
      <c r="O471" t="s">
        <v>2019</v>
      </c>
      <c r="P471">
        <f t="shared" si="28"/>
        <v>184.43</v>
      </c>
      <c r="Q471">
        <f t="shared" si="29"/>
        <v>64.959999999999994</v>
      </c>
      <c r="R471" s="6">
        <f t="shared" si="30"/>
        <v>42142.208333333328</v>
      </c>
      <c r="S471" s="6">
        <f t="shared" si="31"/>
        <v>42144.208333333328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2012</v>
      </c>
      <c r="O472" t="s">
        <v>2021</v>
      </c>
      <c r="P472">
        <f t="shared" si="28"/>
        <v>285.81</v>
      </c>
      <c r="Q472">
        <f t="shared" si="29"/>
        <v>27.01</v>
      </c>
      <c r="R472" s="6">
        <f t="shared" si="30"/>
        <v>42716.25</v>
      </c>
      <c r="S472" s="6">
        <f t="shared" si="31"/>
        <v>42723.25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2008</v>
      </c>
      <c r="O473" t="s">
        <v>2009</v>
      </c>
      <c r="P473">
        <f t="shared" si="28"/>
        <v>319</v>
      </c>
      <c r="Q473">
        <f t="shared" si="29"/>
        <v>50.97</v>
      </c>
      <c r="R473" s="6">
        <f t="shared" si="30"/>
        <v>41031.208333333336</v>
      </c>
      <c r="S473" s="6">
        <f t="shared" si="31"/>
        <v>41031.208333333336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2010</v>
      </c>
      <c r="O474" t="s">
        <v>2011</v>
      </c>
      <c r="P474">
        <f t="shared" si="28"/>
        <v>39.229999999999997</v>
      </c>
      <c r="Q474">
        <f t="shared" si="29"/>
        <v>104.94</v>
      </c>
      <c r="R474" s="6">
        <f t="shared" si="30"/>
        <v>43535.208333333328</v>
      </c>
      <c r="S474" s="6">
        <f t="shared" si="31"/>
        <v>43589.208333333328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2010</v>
      </c>
      <c r="O475" t="s">
        <v>2018</v>
      </c>
      <c r="P475">
        <f t="shared" si="28"/>
        <v>178.14</v>
      </c>
      <c r="Q475">
        <f t="shared" si="29"/>
        <v>84.03</v>
      </c>
      <c r="R475" s="6">
        <f t="shared" si="30"/>
        <v>43277.208333333328</v>
      </c>
      <c r="S475" s="6">
        <f t="shared" si="31"/>
        <v>43278.208333333328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2016</v>
      </c>
      <c r="O476" t="s">
        <v>2035</v>
      </c>
      <c r="P476">
        <f t="shared" si="28"/>
        <v>365.15</v>
      </c>
      <c r="Q476">
        <f t="shared" si="29"/>
        <v>102.86</v>
      </c>
      <c r="R476" s="6">
        <f t="shared" si="30"/>
        <v>41989.25</v>
      </c>
      <c r="S476" s="6">
        <f t="shared" si="31"/>
        <v>41990.25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2022</v>
      </c>
      <c r="O477" t="s">
        <v>2034</v>
      </c>
      <c r="P477">
        <f t="shared" si="28"/>
        <v>113.95</v>
      </c>
      <c r="Q477">
        <f t="shared" si="29"/>
        <v>39.96</v>
      </c>
      <c r="R477" s="6">
        <f t="shared" si="30"/>
        <v>41450.208333333336</v>
      </c>
      <c r="S477" s="6">
        <f t="shared" si="31"/>
        <v>41454.208333333336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2022</v>
      </c>
      <c r="O478" t="s">
        <v>2028</v>
      </c>
      <c r="P478">
        <f t="shared" si="28"/>
        <v>29.83</v>
      </c>
      <c r="Q478">
        <f t="shared" si="29"/>
        <v>51</v>
      </c>
      <c r="R478" s="6">
        <f t="shared" si="30"/>
        <v>43322.208333333328</v>
      </c>
      <c r="S478" s="6">
        <f t="shared" si="31"/>
        <v>43328.208333333328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2016</v>
      </c>
      <c r="O479" t="s">
        <v>2038</v>
      </c>
      <c r="P479">
        <f t="shared" si="28"/>
        <v>54.27</v>
      </c>
      <c r="Q479">
        <f t="shared" si="29"/>
        <v>40.82</v>
      </c>
      <c r="R479" s="6">
        <f t="shared" si="30"/>
        <v>40720.208333333336</v>
      </c>
      <c r="S479" s="6">
        <f t="shared" si="31"/>
        <v>40747.208333333336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2012</v>
      </c>
      <c r="O480" t="s">
        <v>2021</v>
      </c>
      <c r="P480">
        <f t="shared" si="28"/>
        <v>236.34</v>
      </c>
      <c r="Q480">
        <f t="shared" si="29"/>
        <v>59</v>
      </c>
      <c r="R480" s="6">
        <f t="shared" si="30"/>
        <v>42072.208333333328</v>
      </c>
      <c r="S480" s="6">
        <f t="shared" si="31"/>
        <v>42084.208333333328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2008</v>
      </c>
      <c r="O481" t="s">
        <v>2009</v>
      </c>
      <c r="P481">
        <f t="shared" si="28"/>
        <v>512.91999999999996</v>
      </c>
      <c r="Q481">
        <f t="shared" si="29"/>
        <v>71.16</v>
      </c>
      <c r="R481" s="6">
        <f t="shared" si="30"/>
        <v>42945.208333333328</v>
      </c>
      <c r="S481" s="6">
        <f t="shared" si="31"/>
        <v>42947.208333333328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2029</v>
      </c>
      <c r="O482" t="s">
        <v>2030</v>
      </c>
      <c r="P482">
        <f t="shared" si="28"/>
        <v>100.65</v>
      </c>
      <c r="Q482">
        <f t="shared" si="29"/>
        <v>99.49</v>
      </c>
      <c r="R482" s="6">
        <f t="shared" si="30"/>
        <v>40248.25</v>
      </c>
      <c r="S482" s="6">
        <f t="shared" si="31"/>
        <v>40257.208333333336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2014</v>
      </c>
      <c r="O483" t="s">
        <v>2015</v>
      </c>
      <c r="P483">
        <f t="shared" si="28"/>
        <v>81.349999999999994</v>
      </c>
      <c r="Q483">
        <f t="shared" si="29"/>
        <v>103.99</v>
      </c>
      <c r="R483" s="6">
        <f t="shared" si="30"/>
        <v>41913.208333333336</v>
      </c>
      <c r="S483" s="6">
        <f t="shared" si="31"/>
        <v>41955.25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2022</v>
      </c>
      <c r="O484" t="s">
        <v>2028</v>
      </c>
      <c r="P484">
        <f t="shared" si="28"/>
        <v>16.399999999999999</v>
      </c>
      <c r="Q484">
        <f t="shared" si="29"/>
        <v>76.56</v>
      </c>
      <c r="R484" s="6">
        <f t="shared" si="30"/>
        <v>40963.25</v>
      </c>
      <c r="S484" s="6">
        <f t="shared" si="31"/>
        <v>40974.25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2014</v>
      </c>
      <c r="O485" t="s">
        <v>2015</v>
      </c>
      <c r="P485">
        <f t="shared" si="28"/>
        <v>52.77</v>
      </c>
      <c r="Q485">
        <f t="shared" si="29"/>
        <v>87.07</v>
      </c>
      <c r="R485" s="6">
        <f t="shared" si="30"/>
        <v>43811.25</v>
      </c>
      <c r="S485" s="6">
        <f t="shared" si="31"/>
        <v>43818.25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2008</v>
      </c>
      <c r="O486" t="s">
        <v>2009</v>
      </c>
      <c r="P486">
        <f t="shared" si="28"/>
        <v>260.20999999999998</v>
      </c>
      <c r="Q486">
        <f t="shared" si="29"/>
        <v>49</v>
      </c>
      <c r="R486" s="6">
        <f t="shared" si="30"/>
        <v>41855.208333333336</v>
      </c>
      <c r="S486" s="6">
        <f t="shared" si="31"/>
        <v>41904.208333333336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2014</v>
      </c>
      <c r="O487" t="s">
        <v>2015</v>
      </c>
      <c r="P487">
        <f t="shared" si="28"/>
        <v>30.73</v>
      </c>
      <c r="Q487">
        <f t="shared" si="29"/>
        <v>42.97</v>
      </c>
      <c r="R487" s="6">
        <f t="shared" si="30"/>
        <v>43626.208333333328</v>
      </c>
      <c r="S487" s="6">
        <f t="shared" si="31"/>
        <v>43667.208333333328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2022</v>
      </c>
      <c r="O488" t="s">
        <v>2034</v>
      </c>
      <c r="P488">
        <f t="shared" si="28"/>
        <v>13.5</v>
      </c>
      <c r="Q488">
        <f t="shared" si="29"/>
        <v>33.43</v>
      </c>
      <c r="R488" s="6">
        <f t="shared" si="30"/>
        <v>43168.25</v>
      </c>
      <c r="S488" s="6">
        <f t="shared" si="31"/>
        <v>43183.208333333328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2014</v>
      </c>
      <c r="O489" t="s">
        <v>2015</v>
      </c>
      <c r="P489">
        <f t="shared" si="28"/>
        <v>178.63</v>
      </c>
      <c r="Q489">
        <f t="shared" si="29"/>
        <v>83.98</v>
      </c>
      <c r="R489" s="6">
        <f t="shared" si="30"/>
        <v>42845.208333333328</v>
      </c>
      <c r="S489" s="6">
        <f t="shared" si="31"/>
        <v>42878.208333333328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2014</v>
      </c>
      <c r="O490" t="s">
        <v>2015</v>
      </c>
      <c r="P490">
        <f t="shared" si="28"/>
        <v>220.06</v>
      </c>
      <c r="Q490">
        <f t="shared" si="29"/>
        <v>101.42</v>
      </c>
      <c r="R490" s="6">
        <f t="shared" si="30"/>
        <v>42403.25</v>
      </c>
      <c r="S490" s="6">
        <f t="shared" si="31"/>
        <v>42420.25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2012</v>
      </c>
      <c r="O491" t="s">
        <v>2021</v>
      </c>
      <c r="P491">
        <f t="shared" si="28"/>
        <v>101.51</v>
      </c>
      <c r="Q491">
        <f t="shared" si="29"/>
        <v>109.87</v>
      </c>
      <c r="R491" s="6">
        <f t="shared" si="30"/>
        <v>40406.208333333336</v>
      </c>
      <c r="S491" s="6">
        <f t="shared" si="31"/>
        <v>40411.208333333336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2039</v>
      </c>
      <c r="O492" t="s">
        <v>2040</v>
      </c>
      <c r="P492">
        <f t="shared" si="28"/>
        <v>191.5</v>
      </c>
      <c r="Q492">
        <f t="shared" si="29"/>
        <v>31.92</v>
      </c>
      <c r="R492" s="6">
        <f t="shared" si="30"/>
        <v>43786.25</v>
      </c>
      <c r="S492" s="6">
        <f t="shared" si="31"/>
        <v>43793.25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2008</v>
      </c>
      <c r="O493" t="s">
        <v>2009</v>
      </c>
      <c r="P493">
        <f t="shared" si="28"/>
        <v>305.35000000000002</v>
      </c>
      <c r="Q493">
        <f t="shared" si="29"/>
        <v>70.989999999999995</v>
      </c>
      <c r="R493" s="6">
        <f t="shared" si="30"/>
        <v>41456.208333333336</v>
      </c>
      <c r="S493" s="6">
        <f t="shared" si="31"/>
        <v>41482.208333333336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2016</v>
      </c>
      <c r="O494" t="s">
        <v>2027</v>
      </c>
      <c r="P494">
        <f t="shared" si="28"/>
        <v>24</v>
      </c>
      <c r="Q494">
        <f t="shared" si="29"/>
        <v>77.03</v>
      </c>
      <c r="R494" s="6">
        <f t="shared" si="30"/>
        <v>40336.208333333336</v>
      </c>
      <c r="S494" s="6">
        <f t="shared" si="31"/>
        <v>40371.208333333336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2029</v>
      </c>
      <c r="O495" t="s">
        <v>2030</v>
      </c>
      <c r="P495">
        <f t="shared" si="28"/>
        <v>723.78</v>
      </c>
      <c r="Q495">
        <f t="shared" si="29"/>
        <v>101.78</v>
      </c>
      <c r="R495" s="6">
        <f t="shared" si="30"/>
        <v>43645.208333333328</v>
      </c>
      <c r="S495" s="6">
        <f t="shared" si="31"/>
        <v>43658.208333333328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2012</v>
      </c>
      <c r="O496" t="s">
        <v>2021</v>
      </c>
      <c r="P496">
        <f t="shared" si="28"/>
        <v>547.36</v>
      </c>
      <c r="Q496">
        <f t="shared" si="29"/>
        <v>51.06</v>
      </c>
      <c r="R496" s="6">
        <f t="shared" si="30"/>
        <v>40990.208333333336</v>
      </c>
      <c r="S496" s="6">
        <f t="shared" si="31"/>
        <v>40991.208333333336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2014</v>
      </c>
      <c r="O497" t="s">
        <v>2015</v>
      </c>
      <c r="P497">
        <f t="shared" si="28"/>
        <v>414.5</v>
      </c>
      <c r="Q497">
        <f t="shared" si="29"/>
        <v>68.02</v>
      </c>
      <c r="R497" s="6">
        <f t="shared" si="30"/>
        <v>41800.208333333336</v>
      </c>
      <c r="S497" s="6">
        <f t="shared" si="31"/>
        <v>41804.208333333336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2016</v>
      </c>
      <c r="O498" t="s">
        <v>2024</v>
      </c>
      <c r="P498">
        <f t="shared" si="28"/>
        <v>0.91</v>
      </c>
      <c r="Q498">
        <f t="shared" si="29"/>
        <v>30.87</v>
      </c>
      <c r="R498" s="6">
        <f t="shared" si="30"/>
        <v>42876.208333333328</v>
      </c>
      <c r="S498" s="6">
        <f t="shared" si="31"/>
        <v>42893.208333333328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2012</v>
      </c>
      <c r="O499" t="s">
        <v>2021</v>
      </c>
      <c r="P499">
        <f t="shared" si="28"/>
        <v>34.17</v>
      </c>
      <c r="Q499">
        <f t="shared" si="29"/>
        <v>27.91</v>
      </c>
      <c r="R499" s="6">
        <f t="shared" si="30"/>
        <v>42724.25</v>
      </c>
      <c r="S499" s="6">
        <f t="shared" si="31"/>
        <v>42724.25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2012</v>
      </c>
      <c r="O500" t="s">
        <v>2013</v>
      </c>
      <c r="P500">
        <f t="shared" si="28"/>
        <v>23.95</v>
      </c>
      <c r="Q500">
        <f t="shared" si="29"/>
        <v>79.989999999999995</v>
      </c>
      <c r="R500" s="6">
        <f t="shared" si="30"/>
        <v>42005.25</v>
      </c>
      <c r="S500" s="6">
        <f t="shared" si="31"/>
        <v>42007.25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2016</v>
      </c>
      <c r="O501" t="s">
        <v>2017</v>
      </c>
      <c r="P501">
        <f t="shared" si="28"/>
        <v>48.07</v>
      </c>
      <c r="Q501">
        <f t="shared" si="29"/>
        <v>38</v>
      </c>
      <c r="R501" s="6">
        <f t="shared" si="30"/>
        <v>42444.208333333328</v>
      </c>
      <c r="S501" s="6">
        <f t="shared" si="31"/>
        <v>42449.208333333328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2014</v>
      </c>
      <c r="O502" t="s">
        <v>2015</v>
      </c>
      <c r="P502">
        <f t="shared" si="28"/>
        <v>0</v>
      </c>
      <c r="Q502" t="e">
        <f t="shared" si="29"/>
        <v>#DIV/0!</v>
      </c>
      <c r="R502" s="6">
        <f t="shared" si="30"/>
        <v>41395.208333333336</v>
      </c>
      <c r="S502" s="6">
        <f t="shared" si="31"/>
        <v>41423.208333333336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2016</v>
      </c>
      <c r="O503" t="s">
        <v>2017</v>
      </c>
      <c r="P503">
        <f t="shared" si="28"/>
        <v>70.150000000000006</v>
      </c>
      <c r="Q503">
        <f t="shared" si="29"/>
        <v>59.99</v>
      </c>
      <c r="R503" s="6">
        <f t="shared" si="30"/>
        <v>41345.208333333336</v>
      </c>
      <c r="S503" s="6">
        <f t="shared" si="31"/>
        <v>41347.208333333336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2025</v>
      </c>
      <c r="O504" t="s">
        <v>2026</v>
      </c>
      <c r="P504">
        <f t="shared" si="28"/>
        <v>529.91999999999996</v>
      </c>
      <c r="Q504">
        <f t="shared" si="29"/>
        <v>37.04</v>
      </c>
      <c r="R504" s="6">
        <f t="shared" si="30"/>
        <v>41117.208333333336</v>
      </c>
      <c r="S504" s="6">
        <f t="shared" si="31"/>
        <v>41146.208333333336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2016</v>
      </c>
      <c r="O505" t="s">
        <v>2019</v>
      </c>
      <c r="P505">
        <f t="shared" si="28"/>
        <v>180.33</v>
      </c>
      <c r="Q505">
        <f t="shared" si="29"/>
        <v>99.96</v>
      </c>
      <c r="R505" s="6">
        <f t="shared" si="30"/>
        <v>42186.208333333328</v>
      </c>
      <c r="S505" s="6">
        <f t="shared" si="31"/>
        <v>42206.208333333328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2010</v>
      </c>
      <c r="O506" t="s">
        <v>2011</v>
      </c>
      <c r="P506">
        <f t="shared" si="28"/>
        <v>92.32</v>
      </c>
      <c r="Q506">
        <f t="shared" si="29"/>
        <v>111.68</v>
      </c>
      <c r="R506" s="6">
        <f t="shared" si="30"/>
        <v>42142.208333333328</v>
      </c>
      <c r="S506" s="6">
        <f t="shared" si="31"/>
        <v>42143.208333333328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2022</v>
      </c>
      <c r="O507" t="s">
        <v>2031</v>
      </c>
      <c r="P507">
        <f t="shared" si="28"/>
        <v>13.9</v>
      </c>
      <c r="Q507">
        <f t="shared" si="29"/>
        <v>36.01</v>
      </c>
      <c r="R507" s="6">
        <f t="shared" si="30"/>
        <v>41341.25</v>
      </c>
      <c r="S507" s="6">
        <f t="shared" si="31"/>
        <v>41383.208333333336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2014</v>
      </c>
      <c r="O508" t="s">
        <v>2015</v>
      </c>
      <c r="P508">
        <f t="shared" si="28"/>
        <v>927.08</v>
      </c>
      <c r="Q508">
        <f t="shared" si="29"/>
        <v>66.010000000000005</v>
      </c>
      <c r="R508" s="6">
        <f t="shared" si="30"/>
        <v>43062.25</v>
      </c>
      <c r="S508" s="6">
        <f t="shared" si="31"/>
        <v>43079.25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2012</v>
      </c>
      <c r="O509" t="s">
        <v>2013</v>
      </c>
      <c r="P509">
        <f t="shared" si="28"/>
        <v>39.86</v>
      </c>
      <c r="Q509">
        <f t="shared" si="29"/>
        <v>44.05</v>
      </c>
      <c r="R509" s="6">
        <f t="shared" si="30"/>
        <v>41373.208333333336</v>
      </c>
      <c r="S509" s="6">
        <f t="shared" si="31"/>
        <v>41422.208333333336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2014</v>
      </c>
      <c r="O510" t="s">
        <v>2015</v>
      </c>
      <c r="P510">
        <f t="shared" si="28"/>
        <v>112.23</v>
      </c>
      <c r="Q510">
        <f t="shared" si="29"/>
        <v>53</v>
      </c>
      <c r="R510" s="6">
        <f t="shared" si="30"/>
        <v>43310.208333333328</v>
      </c>
      <c r="S510" s="6">
        <f t="shared" si="31"/>
        <v>43331.208333333328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2014</v>
      </c>
      <c r="O511" t="s">
        <v>2015</v>
      </c>
      <c r="P511">
        <f t="shared" si="28"/>
        <v>70.930000000000007</v>
      </c>
      <c r="Q511">
        <f t="shared" si="29"/>
        <v>95</v>
      </c>
      <c r="R511" s="6">
        <f t="shared" si="30"/>
        <v>41034.208333333336</v>
      </c>
      <c r="S511" s="6">
        <f t="shared" si="31"/>
        <v>41044.208333333336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2016</v>
      </c>
      <c r="O512" t="s">
        <v>2019</v>
      </c>
      <c r="P512">
        <f t="shared" si="28"/>
        <v>119.09</v>
      </c>
      <c r="Q512">
        <f t="shared" si="29"/>
        <v>70.91</v>
      </c>
      <c r="R512" s="6">
        <f t="shared" si="30"/>
        <v>43251.208333333328</v>
      </c>
      <c r="S512" s="6">
        <f t="shared" si="31"/>
        <v>43275.208333333328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2014</v>
      </c>
      <c r="O513" t="s">
        <v>2015</v>
      </c>
      <c r="P513">
        <f t="shared" si="28"/>
        <v>24.02</v>
      </c>
      <c r="Q513">
        <f t="shared" si="29"/>
        <v>98.06</v>
      </c>
      <c r="R513" s="6">
        <f t="shared" si="30"/>
        <v>43671.208333333328</v>
      </c>
      <c r="S513" s="6">
        <f t="shared" si="31"/>
        <v>43681.208333333328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2025</v>
      </c>
      <c r="O514" t="s">
        <v>2026</v>
      </c>
      <c r="P514">
        <f t="shared" ref="P514:P577" si="32">ROUND((E514/D514)*100, 2)</f>
        <v>139.32</v>
      </c>
      <c r="Q514">
        <f t="shared" ref="Q514:Q577" si="33">ROUND(E514/G514, 2)</f>
        <v>53.05</v>
      </c>
      <c r="R514" s="6">
        <f t="shared" ref="R514:R577" si="34">(((J514/60)/60)/24)+DATE(1970,1,1)</f>
        <v>41825.208333333336</v>
      </c>
      <c r="S514" s="6">
        <f t="shared" ref="S514:S577" si="35">(((K514/60)/60)/24)+DATE(1970,1,1)</f>
        <v>41826.208333333336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2016</v>
      </c>
      <c r="O515" t="s">
        <v>2035</v>
      </c>
      <c r="P515">
        <f t="shared" si="32"/>
        <v>39.28</v>
      </c>
      <c r="Q515">
        <f t="shared" si="33"/>
        <v>93.14</v>
      </c>
      <c r="R515" s="6">
        <f t="shared" si="34"/>
        <v>40430.208333333336</v>
      </c>
      <c r="S515" s="6">
        <f t="shared" si="35"/>
        <v>40432.208333333336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2010</v>
      </c>
      <c r="O516" t="s">
        <v>2011</v>
      </c>
      <c r="P516">
        <f t="shared" si="32"/>
        <v>22.44</v>
      </c>
      <c r="Q516">
        <f t="shared" si="33"/>
        <v>58.95</v>
      </c>
      <c r="R516" s="6">
        <f t="shared" si="34"/>
        <v>41614.25</v>
      </c>
      <c r="S516" s="6">
        <f t="shared" si="35"/>
        <v>41619.25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2014</v>
      </c>
      <c r="O517" t="s">
        <v>2015</v>
      </c>
      <c r="P517">
        <f t="shared" si="32"/>
        <v>55.78</v>
      </c>
      <c r="Q517">
        <f t="shared" si="33"/>
        <v>36.07</v>
      </c>
      <c r="R517" s="6">
        <f t="shared" si="34"/>
        <v>40900.25</v>
      </c>
      <c r="S517" s="6">
        <f t="shared" si="35"/>
        <v>40902.25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2022</v>
      </c>
      <c r="O518" t="s">
        <v>2023</v>
      </c>
      <c r="P518">
        <f t="shared" si="32"/>
        <v>42.52</v>
      </c>
      <c r="Q518">
        <f t="shared" si="33"/>
        <v>63.03</v>
      </c>
      <c r="R518" s="6">
        <f t="shared" si="34"/>
        <v>40396.208333333336</v>
      </c>
      <c r="S518" s="6">
        <f t="shared" si="35"/>
        <v>40434.208333333336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2008</v>
      </c>
      <c r="O519" t="s">
        <v>2009</v>
      </c>
      <c r="P519">
        <f t="shared" si="32"/>
        <v>112</v>
      </c>
      <c r="Q519">
        <f t="shared" si="33"/>
        <v>84.72</v>
      </c>
      <c r="R519" s="6">
        <f t="shared" si="34"/>
        <v>42860.208333333328</v>
      </c>
      <c r="S519" s="6">
        <f t="shared" si="35"/>
        <v>42865.208333333328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2016</v>
      </c>
      <c r="O520" t="s">
        <v>2024</v>
      </c>
      <c r="P520">
        <f t="shared" si="32"/>
        <v>7.07</v>
      </c>
      <c r="Q520">
        <f t="shared" si="33"/>
        <v>62.2</v>
      </c>
      <c r="R520" s="6">
        <f t="shared" si="34"/>
        <v>43154.25</v>
      </c>
      <c r="S520" s="6">
        <f t="shared" si="35"/>
        <v>43156.25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2010</v>
      </c>
      <c r="O521" t="s">
        <v>2011</v>
      </c>
      <c r="P521">
        <f t="shared" si="32"/>
        <v>101.75</v>
      </c>
      <c r="Q521">
        <f t="shared" si="33"/>
        <v>101.98</v>
      </c>
      <c r="R521" s="6">
        <f t="shared" si="34"/>
        <v>42012.25</v>
      </c>
      <c r="S521" s="6">
        <f t="shared" si="35"/>
        <v>42026.25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2014</v>
      </c>
      <c r="O522" t="s">
        <v>2015</v>
      </c>
      <c r="P522">
        <f t="shared" si="32"/>
        <v>425.75</v>
      </c>
      <c r="Q522">
        <f t="shared" si="33"/>
        <v>106.44</v>
      </c>
      <c r="R522" s="6">
        <f t="shared" si="34"/>
        <v>43574.208333333328</v>
      </c>
      <c r="S522" s="6">
        <f t="shared" si="35"/>
        <v>43577.208333333328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2016</v>
      </c>
      <c r="O523" t="s">
        <v>2019</v>
      </c>
      <c r="P523">
        <f t="shared" si="32"/>
        <v>145.54</v>
      </c>
      <c r="Q523">
        <f t="shared" si="33"/>
        <v>29.98</v>
      </c>
      <c r="R523" s="6">
        <f t="shared" si="34"/>
        <v>42605.208333333328</v>
      </c>
      <c r="S523" s="6">
        <f t="shared" si="35"/>
        <v>42611.208333333328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2016</v>
      </c>
      <c r="O524" t="s">
        <v>2027</v>
      </c>
      <c r="P524">
        <f t="shared" si="32"/>
        <v>32.450000000000003</v>
      </c>
      <c r="Q524">
        <f t="shared" si="33"/>
        <v>85.81</v>
      </c>
      <c r="R524" s="6">
        <f t="shared" si="34"/>
        <v>41093.208333333336</v>
      </c>
      <c r="S524" s="6">
        <f t="shared" si="35"/>
        <v>41105.208333333336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2016</v>
      </c>
      <c r="O525" t="s">
        <v>2027</v>
      </c>
      <c r="P525">
        <f t="shared" si="32"/>
        <v>700.33</v>
      </c>
      <c r="Q525">
        <f t="shared" si="33"/>
        <v>70.819999999999993</v>
      </c>
      <c r="R525" s="6">
        <f t="shared" si="34"/>
        <v>40241.25</v>
      </c>
      <c r="S525" s="6">
        <f t="shared" si="35"/>
        <v>40246.25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2014</v>
      </c>
      <c r="O526" t="s">
        <v>2015</v>
      </c>
      <c r="P526">
        <f t="shared" si="32"/>
        <v>83.9</v>
      </c>
      <c r="Q526">
        <f t="shared" si="33"/>
        <v>41</v>
      </c>
      <c r="R526" s="6">
        <f t="shared" si="34"/>
        <v>40294.208333333336</v>
      </c>
      <c r="S526" s="6">
        <f t="shared" si="35"/>
        <v>40307.208333333336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2012</v>
      </c>
      <c r="O527" t="s">
        <v>2021</v>
      </c>
      <c r="P527">
        <f t="shared" si="32"/>
        <v>84.19</v>
      </c>
      <c r="Q527">
        <f t="shared" si="33"/>
        <v>28.06</v>
      </c>
      <c r="R527" s="6">
        <f t="shared" si="34"/>
        <v>40505.25</v>
      </c>
      <c r="S527" s="6">
        <f t="shared" si="35"/>
        <v>40509.25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2014</v>
      </c>
      <c r="O528" t="s">
        <v>2015</v>
      </c>
      <c r="P528">
        <f t="shared" si="32"/>
        <v>155.94999999999999</v>
      </c>
      <c r="Q528">
        <f t="shared" si="33"/>
        <v>88.05</v>
      </c>
      <c r="R528" s="6">
        <f t="shared" si="34"/>
        <v>42364.25</v>
      </c>
      <c r="S528" s="6">
        <f t="shared" si="35"/>
        <v>42401.25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2016</v>
      </c>
      <c r="O529" t="s">
        <v>2024</v>
      </c>
      <c r="P529">
        <f t="shared" si="32"/>
        <v>99.62</v>
      </c>
      <c r="Q529">
        <f t="shared" si="33"/>
        <v>31</v>
      </c>
      <c r="R529" s="6">
        <f t="shared" si="34"/>
        <v>42405.25</v>
      </c>
      <c r="S529" s="6">
        <f t="shared" si="35"/>
        <v>42441.25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2010</v>
      </c>
      <c r="O530" t="s">
        <v>2020</v>
      </c>
      <c r="P530">
        <f t="shared" si="32"/>
        <v>80.3</v>
      </c>
      <c r="Q530">
        <f t="shared" si="33"/>
        <v>90.34</v>
      </c>
      <c r="R530" s="6">
        <f t="shared" si="34"/>
        <v>41601.25</v>
      </c>
      <c r="S530" s="6">
        <f t="shared" si="35"/>
        <v>41646.25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2025</v>
      </c>
      <c r="O531" t="s">
        <v>2026</v>
      </c>
      <c r="P531">
        <f t="shared" si="32"/>
        <v>11.25</v>
      </c>
      <c r="Q531">
        <f t="shared" si="33"/>
        <v>63.78</v>
      </c>
      <c r="R531" s="6">
        <f t="shared" si="34"/>
        <v>41769.208333333336</v>
      </c>
      <c r="S531" s="6">
        <f t="shared" si="35"/>
        <v>41797.208333333336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2022</v>
      </c>
      <c r="O532" t="s">
        <v>2028</v>
      </c>
      <c r="P532">
        <f t="shared" si="32"/>
        <v>91.74</v>
      </c>
      <c r="Q532">
        <f t="shared" si="33"/>
        <v>54</v>
      </c>
      <c r="R532" s="6">
        <f t="shared" si="34"/>
        <v>40421.208333333336</v>
      </c>
      <c r="S532" s="6">
        <f t="shared" si="35"/>
        <v>40435.208333333336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2025</v>
      </c>
      <c r="O533" t="s">
        <v>2026</v>
      </c>
      <c r="P533">
        <f t="shared" si="32"/>
        <v>95.52</v>
      </c>
      <c r="Q533">
        <f t="shared" si="33"/>
        <v>48.99</v>
      </c>
      <c r="R533" s="6">
        <f t="shared" si="34"/>
        <v>41589.25</v>
      </c>
      <c r="S533" s="6">
        <f t="shared" si="35"/>
        <v>41645.25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2014</v>
      </c>
      <c r="O534" t="s">
        <v>2015</v>
      </c>
      <c r="P534">
        <f t="shared" si="32"/>
        <v>502.88</v>
      </c>
      <c r="Q534">
        <f t="shared" si="33"/>
        <v>63.86</v>
      </c>
      <c r="R534" s="6">
        <f t="shared" si="34"/>
        <v>43125.25</v>
      </c>
      <c r="S534" s="6">
        <f t="shared" si="35"/>
        <v>43126.25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2010</v>
      </c>
      <c r="O535" t="s">
        <v>2020</v>
      </c>
      <c r="P535">
        <f t="shared" si="32"/>
        <v>159.24</v>
      </c>
      <c r="Q535">
        <f t="shared" si="33"/>
        <v>83</v>
      </c>
      <c r="R535" s="6">
        <f t="shared" si="34"/>
        <v>41479.208333333336</v>
      </c>
      <c r="S535" s="6">
        <f t="shared" si="35"/>
        <v>41515.208333333336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2016</v>
      </c>
      <c r="O536" t="s">
        <v>2019</v>
      </c>
      <c r="P536">
        <f t="shared" si="32"/>
        <v>15.02</v>
      </c>
      <c r="Q536">
        <f t="shared" si="33"/>
        <v>55.08</v>
      </c>
      <c r="R536" s="6">
        <f t="shared" si="34"/>
        <v>43329.208333333328</v>
      </c>
      <c r="S536" s="6">
        <f t="shared" si="35"/>
        <v>43330.208333333328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2014</v>
      </c>
      <c r="O537" t="s">
        <v>2015</v>
      </c>
      <c r="P537">
        <f t="shared" si="32"/>
        <v>482.04</v>
      </c>
      <c r="Q537">
        <f t="shared" si="33"/>
        <v>62.04</v>
      </c>
      <c r="R537" s="6">
        <f t="shared" si="34"/>
        <v>43259.208333333328</v>
      </c>
      <c r="S537" s="6">
        <f t="shared" si="35"/>
        <v>43261.208333333328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2022</v>
      </c>
      <c r="O538" t="s">
        <v>2028</v>
      </c>
      <c r="P538">
        <f t="shared" si="32"/>
        <v>149.97</v>
      </c>
      <c r="Q538">
        <f t="shared" si="33"/>
        <v>104.98</v>
      </c>
      <c r="R538" s="6">
        <f t="shared" si="34"/>
        <v>40414.208333333336</v>
      </c>
      <c r="S538" s="6">
        <f t="shared" si="35"/>
        <v>40440.208333333336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t="s">
        <v>2016</v>
      </c>
      <c r="O539" t="s">
        <v>2017</v>
      </c>
      <c r="P539">
        <f t="shared" si="32"/>
        <v>117.22</v>
      </c>
      <c r="Q539">
        <f t="shared" si="33"/>
        <v>94.04</v>
      </c>
      <c r="R539" s="6">
        <f t="shared" si="34"/>
        <v>43342.208333333328</v>
      </c>
      <c r="S539" s="6">
        <f t="shared" si="35"/>
        <v>43365.208333333328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2025</v>
      </c>
      <c r="O540" t="s">
        <v>2036</v>
      </c>
      <c r="P540">
        <f t="shared" si="32"/>
        <v>37.700000000000003</v>
      </c>
      <c r="Q540">
        <f t="shared" si="33"/>
        <v>44.01</v>
      </c>
      <c r="R540" s="6">
        <f t="shared" si="34"/>
        <v>41539.208333333336</v>
      </c>
      <c r="S540" s="6">
        <f t="shared" si="35"/>
        <v>41555.208333333336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2008</v>
      </c>
      <c r="O541" t="s">
        <v>2009</v>
      </c>
      <c r="P541">
        <f t="shared" si="32"/>
        <v>72.650000000000006</v>
      </c>
      <c r="Q541">
        <f t="shared" si="33"/>
        <v>92.47</v>
      </c>
      <c r="R541" s="6">
        <f t="shared" si="34"/>
        <v>43647.208333333328</v>
      </c>
      <c r="S541" s="6">
        <f t="shared" si="35"/>
        <v>43653.208333333328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2029</v>
      </c>
      <c r="O542" t="s">
        <v>2030</v>
      </c>
      <c r="P542">
        <f t="shared" si="32"/>
        <v>265.98</v>
      </c>
      <c r="Q542">
        <f t="shared" si="33"/>
        <v>57.07</v>
      </c>
      <c r="R542" s="6">
        <f t="shared" si="34"/>
        <v>43225.208333333328</v>
      </c>
      <c r="S542" s="6">
        <f t="shared" si="35"/>
        <v>43247.208333333328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2025</v>
      </c>
      <c r="O543" t="s">
        <v>2036</v>
      </c>
      <c r="P543">
        <f t="shared" si="32"/>
        <v>24.21</v>
      </c>
      <c r="Q543">
        <f t="shared" si="33"/>
        <v>109.08</v>
      </c>
      <c r="R543" s="6">
        <f t="shared" si="34"/>
        <v>42165.208333333328</v>
      </c>
      <c r="S543" s="6">
        <f t="shared" si="35"/>
        <v>42191.208333333328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2010</v>
      </c>
      <c r="O544" t="s">
        <v>2020</v>
      </c>
      <c r="P544">
        <f t="shared" si="32"/>
        <v>2.5099999999999998</v>
      </c>
      <c r="Q544">
        <f t="shared" si="33"/>
        <v>39.39</v>
      </c>
      <c r="R544" s="6">
        <f t="shared" si="34"/>
        <v>42391.25</v>
      </c>
      <c r="S544" s="6">
        <f t="shared" si="35"/>
        <v>42421.25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2025</v>
      </c>
      <c r="O545" t="s">
        <v>2026</v>
      </c>
      <c r="P545">
        <f t="shared" si="32"/>
        <v>16.329999999999998</v>
      </c>
      <c r="Q545">
        <f t="shared" si="33"/>
        <v>77.02</v>
      </c>
      <c r="R545" s="6">
        <f t="shared" si="34"/>
        <v>41528.208333333336</v>
      </c>
      <c r="S545" s="6">
        <f t="shared" si="35"/>
        <v>41543.208333333336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2010</v>
      </c>
      <c r="O546" t="s">
        <v>2011</v>
      </c>
      <c r="P546">
        <f t="shared" si="32"/>
        <v>276.5</v>
      </c>
      <c r="Q546">
        <f t="shared" si="33"/>
        <v>92.17</v>
      </c>
      <c r="R546" s="6">
        <f t="shared" si="34"/>
        <v>42377.25</v>
      </c>
      <c r="S546" s="6">
        <f t="shared" si="35"/>
        <v>42390.25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2014</v>
      </c>
      <c r="O547" t="s">
        <v>2015</v>
      </c>
      <c r="P547">
        <f t="shared" si="32"/>
        <v>88.8</v>
      </c>
      <c r="Q547">
        <f t="shared" si="33"/>
        <v>61.01</v>
      </c>
      <c r="R547" s="6">
        <f t="shared" si="34"/>
        <v>43824.25</v>
      </c>
      <c r="S547" s="6">
        <f t="shared" si="35"/>
        <v>43844.25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2014</v>
      </c>
      <c r="O548" t="s">
        <v>2015</v>
      </c>
      <c r="P548">
        <f t="shared" si="32"/>
        <v>163.57</v>
      </c>
      <c r="Q548">
        <f t="shared" si="33"/>
        <v>78.069999999999993</v>
      </c>
      <c r="R548" s="6">
        <f t="shared" si="34"/>
        <v>43360.208333333328</v>
      </c>
      <c r="S548" s="6">
        <f t="shared" si="35"/>
        <v>43363.208333333328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2016</v>
      </c>
      <c r="O549" t="s">
        <v>2019</v>
      </c>
      <c r="P549">
        <f t="shared" si="32"/>
        <v>969</v>
      </c>
      <c r="Q549">
        <f t="shared" si="33"/>
        <v>80.75</v>
      </c>
      <c r="R549" s="6">
        <f t="shared" si="34"/>
        <v>42029.25</v>
      </c>
      <c r="S549" s="6">
        <f t="shared" si="35"/>
        <v>42041.25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2014</v>
      </c>
      <c r="O550" t="s">
        <v>2015</v>
      </c>
      <c r="P550">
        <f t="shared" si="32"/>
        <v>270.91000000000003</v>
      </c>
      <c r="Q550">
        <f t="shared" si="33"/>
        <v>59.99</v>
      </c>
      <c r="R550" s="6">
        <f t="shared" si="34"/>
        <v>42461.208333333328</v>
      </c>
      <c r="S550" s="6">
        <f t="shared" si="35"/>
        <v>42474.208333333328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2012</v>
      </c>
      <c r="O551" t="s">
        <v>2021</v>
      </c>
      <c r="P551">
        <f t="shared" si="32"/>
        <v>284.20999999999998</v>
      </c>
      <c r="Q551">
        <f t="shared" si="33"/>
        <v>110.03</v>
      </c>
      <c r="R551" s="6">
        <f t="shared" si="34"/>
        <v>41422.208333333336</v>
      </c>
      <c r="S551" s="6">
        <f t="shared" si="35"/>
        <v>41431.208333333336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2010</v>
      </c>
      <c r="O552" t="s">
        <v>2020</v>
      </c>
      <c r="P552">
        <f t="shared" si="32"/>
        <v>4</v>
      </c>
      <c r="Q552">
        <f t="shared" si="33"/>
        <v>4</v>
      </c>
      <c r="R552" s="6">
        <f t="shared" si="34"/>
        <v>40968.25</v>
      </c>
      <c r="S552" s="6">
        <f t="shared" si="35"/>
        <v>40989.208333333336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2012</v>
      </c>
      <c r="O553" t="s">
        <v>2013</v>
      </c>
      <c r="P553">
        <f t="shared" si="32"/>
        <v>58.63</v>
      </c>
      <c r="Q553">
        <f t="shared" si="33"/>
        <v>38</v>
      </c>
      <c r="R553" s="6">
        <f t="shared" si="34"/>
        <v>41993.25</v>
      </c>
      <c r="S553" s="6">
        <f t="shared" si="35"/>
        <v>42033.25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2014</v>
      </c>
      <c r="O554" t="s">
        <v>2015</v>
      </c>
      <c r="P554">
        <f t="shared" si="32"/>
        <v>98.51</v>
      </c>
      <c r="Q554">
        <f t="shared" si="33"/>
        <v>96.37</v>
      </c>
      <c r="R554" s="6">
        <f t="shared" si="34"/>
        <v>42700.25</v>
      </c>
      <c r="S554" s="6">
        <f t="shared" si="35"/>
        <v>42702.25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2010</v>
      </c>
      <c r="O555" t="s">
        <v>2011</v>
      </c>
      <c r="P555">
        <f t="shared" si="32"/>
        <v>43.98</v>
      </c>
      <c r="Q555">
        <f t="shared" si="33"/>
        <v>72.98</v>
      </c>
      <c r="R555" s="6">
        <f t="shared" si="34"/>
        <v>40545.25</v>
      </c>
      <c r="S555" s="6">
        <f t="shared" si="35"/>
        <v>40546.25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2010</v>
      </c>
      <c r="O556" t="s">
        <v>2020</v>
      </c>
      <c r="P556">
        <f t="shared" si="32"/>
        <v>151.66</v>
      </c>
      <c r="Q556">
        <f t="shared" si="33"/>
        <v>26.01</v>
      </c>
      <c r="R556" s="6">
        <f t="shared" si="34"/>
        <v>42723.25</v>
      </c>
      <c r="S556" s="6">
        <f t="shared" si="35"/>
        <v>42729.25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2010</v>
      </c>
      <c r="O557" t="s">
        <v>2011</v>
      </c>
      <c r="P557">
        <f t="shared" si="32"/>
        <v>223.63</v>
      </c>
      <c r="Q557">
        <f t="shared" si="33"/>
        <v>104.36</v>
      </c>
      <c r="R557" s="6">
        <f t="shared" si="34"/>
        <v>41731.208333333336</v>
      </c>
      <c r="S557" s="6">
        <f t="shared" si="35"/>
        <v>41762.208333333336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2022</v>
      </c>
      <c r="O558" t="s">
        <v>2034</v>
      </c>
      <c r="P558">
        <f t="shared" si="32"/>
        <v>239.75</v>
      </c>
      <c r="Q558">
        <f t="shared" si="33"/>
        <v>102.19</v>
      </c>
      <c r="R558" s="6">
        <f t="shared" si="34"/>
        <v>40792.208333333336</v>
      </c>
      <c r="S558" s="6">
        <f t="shared" si="35"/>
        <v>40799.208333333336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2016</v>
      </c>
      <c r="O559" t="s">
        <v>2038</v>
      </c>
      <c r="P559">
        <f t="shared" si="32"/>
        <v>199.33</v>
      </c>
      <c r="Q559">
        <f t="shared" si="33"/>
        <v>54.12</v>
      </c>
      <c r="R559" s="6">
        <f t="shared" si="34"/>
        <v>42279.208333333328</v>
      </c>
      <c r="S559" s="6">
        <f t="shared" si="35"/>
        <v>42282.208333333328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2014</v>
      </c>
      <c r="O560" t="s">
        <v>2015</v>
      </c>
      <c r="P560">
        <f t="shared" si="32"/>
        <v>137.34</v>
      </c>
      <c r="Q560">
        <f t="shared" si="33"/>
        <v>63.22</v>
      </c>
      <c r="R560" s="6">
        <f t="shared" si="34"/>
        <v>42424.25</v>
      </c>
      <c r="S560" s="6">
        <f t="shared" si="35"/>
        <v>42467.208333333328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2014</v>
      </c>
      <c r="O561" t="s">
        <v>2015</v>
      </c>
      <c r="P561">
        <f t="shared" si="32"/>
        <v>100.97</v>
      </c>
      <c r="Q561">
        <f t="shared" si="33"/>
        <v>104.03</v>
      </c>
      <c r="R561" s="6">
        <f t="shared" si="34"/>
        <v>42584.208333333328</v>
      </c>
      <c r="S561" s="6">
        <f t="shared" si="35"/>
        <v>42591.208333333328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2016</v>
      </c>
      <c r="O562" t="s">
        <v>2024</v>
      </c>
      <c r="P562">
        <f t="shared" si="32"/>
        <v>794.16</v>
      </c>
      <c r="Q562">
        <f t="shared" si="33"/>
        <v>49.99</v>
      </c>
      <c r="R562" s="6">
        <f t="shared" si="34"/>
        <v>40865.25</v>
      </c>
      <c r="S562" s="6">
        <f t="shared" si="35"/>
        <v>40905.25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2014</v>
      </c>
      <c r="O563" t="s">
        <v>2015</v>
      </c>
      <c r="P563">
        <f t="shared" si="32"/>
        <v>369.7</v>
      </c>
      <c r="Q563">
        <f t="shared" si="33"/>
        <v>56.02</v>
      </c>
      <c r="R563" s="6">
        <f t="shared" si="34"/>
        <v>40833.208333333336</v>
      </c>
      <c r="S563" s="6">
        <f t="shared" si="35"/>
        <v>40835.208333333336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2010</v>
      </c>
      <c r="O564" t="s">
        <v>2011</v>
      </c>
      <c r="P564">
        <f t="shared" si="32"/>
        <v>12.82</v>
      </c>
      <c r="Q564">
        <f t="shared" si="33"/>
        <v>48.81</v>
      </c>
      <c r="R564" s="6">
        <f t="shared" si="34"/>
        <v>43536.208333333328</v>
      </c>
      <c r="S564" s="6">
        <f t="shared" si="35"/>
        <v>43538.208333333328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2016</v>
      </c>
      <c r="O565" t="s">
        <v>2017</v>
      </c>
      <c r="P565">
        <f t="shared" si="32"/>
        <v>138.03</v>
      </c>
      <c r="Q565">
        <f t="shared" si="33"/>
        <v>60.08</v>
      </c>
      <c r="R565" s="6">
        <f t="shared" si="34"/>
        <v>43417.25</v>
      </c>
      <c r="S565" s="6">
        <f t="shared" si="35"/>
        <v>43437.25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2014</v>
      </c>
      <c r="O566" t="s">
        <v>2015</v>
      </c>
      <c r="P566">
        <f t="shared" si="32"/>
        <v>83.81</v>
      </c>
      <c r="Q566">
        <f t="shared" si="33"/>
        <v>78.989999999999995</v>
      </c>
      <c r="R566" s="6">
        <f t="shared" si="34"/>
        <v>42078.208333333328</v>
      </c>
      <c r="S566" s="6">
        <f t="shared" si="35"/>
        <v>42086.208333333328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2014</v>
      </c>
      <c r="O567" t="s">
        <v>2015</v>
      </c>
      <c r="P567">
        <f t="shared" si="32"/>
        <v>204.6</v>
      </c>
      <c r="Q567">
        <f t="shared" si="33"/>
        <v>53.99</v>
      </c>
      <c r="R567" s="6">
        <f t="shared" si="34"/>
        <v>40862.25</v>
      </c>
      <c r="S567" s="6">
        <f t="shared" si="35"/>
        <v>40882.25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2010</v>
      </c>
      <c r="O568" t="s">
        <v>2018</v>
      </c>
      <c r="P568">
        <f t="shared" si="32"/>
        <v>44.34</v>
      </c>
      <c r="Q568">
        <f t="shared" si="33"/>
        <v>111.46</v>
      </c>
      <c r="R568" s="6">
        <f t="shared" si="34"/>
        <v>42424.25</v>
      </c>
      <c r="S568" s="6">
        <f t="shared" si="35"/>
        <v>42447.208333333328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2010</v>
      </c>
      <c r="O569" t="s">
        <v>2011</v>
      </c>
      <c r="P569">
        <f t="shared" si="32"/>
        <v>218.6</v>
      </c>
      <c r="Q569">
        <f t="shared" si="33"/>
        <v>60.92</v>
      </c>
      <c r="R569" s="6">
        <f t="shared" si="34"/>
        <v>41830.208333333336</v>
      </c>
      <c r="S569" s="6">
        <f t="shared" si="35"/>
        <v>41832.208333333336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2014</v>
      </c>
      <c r="O570" t="s">
        <v>2015</v>
      </c>
      <c r="P570">
        <f t="shared" si="32"/>
        <v>186.03</v>
      </c>
      <c r="Q570">
        <f t="shared" si="33"/>
        <v>26</v>
      </c>
      <c r="R570" s="6">
        <f t="shared" si="34"/>
        <v>40374.208333333336</v>
      </c>
      <c r="S570" s="6">
        <f t="shared" si="35"/>
        <v>40419.208333333336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t="s">
        <v>2016</v>
      </c>
      <c r="O571" t="s">
        <v>2024</v>
      </c>
      <c r="P571">
        <f t="shared" si="32"/>
        <v>237.34</v>
      </c>
      <c r="Q571">
        <f t="shared" si="33"/>
        <v>80.989999999999995</v>
      </c>
      <c r="R571" s="6">
        <f t="shared" si="34"/>
        <v>40554.25</v>
      </c>
      <c r="S571" s="6">
        <f t="shared" si="35"/>
        <v>40566.25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2010</v>
      </c>
      <c r="O572" t="s">
        <v>2011</v>
      </c>
      <c r="P572">
        <f t="shared" si="32"/>
        <v>305.64999999999998</v>
      </c>
      <c r="Q572">
        <f t="shared" si="33"/>
        <v>35</v>
      </c>
      <c r="R572" s="6">
        <f t="shared" si="34"/>
        <v>41993.25</v>
      </c>
      <c r="S572" s="6">
        <f t="shared" si="35"/>
        <v>41999.25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t="s">
        <v>2016</v>
      </c>
      <c r="O573" t="s">
        <v>2027</v>
      </c>
      <c r="P573">
        <f t="shared" si="32"/>
        <v>94.14</v>
      </c>
      <c r="Q573">
        <f t="shared" si="33"/>
        <v>94.14</v>
      </c>
      <c r="R573" s="6">
        <f t="shared" si="34"/>
        <v>42174.208333333328</v>
      </c>
      <c r="S573" s="6">
        <f t="shared" si="35"/>
        <v>42221.208333333328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2010</v>
      </c>
      <c r="O574" t="s">
        <v>2011</v>
      </c>
      <c r="P574">
        <f t="shared" si="32"/>
        <v>54.4</v>
      </c>
      <c r="Q574">
        <f t="shared" si="33"/>
        <v>52.09</v>
      </c>
      <c r="R574" s="6">
        <f t="shared" si="34"/>
        <v>42275.208333333328</v>
      </c>
      <c r="S574" s="6">
        <f t="shared" si="35"/>
        <v>42291.208333333328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2039</v>
      </c>
      <c r="O575" t="s">
        <v>2040</v>
      </c>
      <c r="P575">
        <f t="shared" si="32"/>
        <v>111.88</v>
      </c>
      <c r="Q575">
        <f t="shared" si="33"/>
        <v>24.99</v>
      </c>
      <c r="R575" s="6">
        <f t="shared" si="34"/>
        <v>41761.208333333336</v>
      </c>
      <c r="S575" s="6">
        <f t="shared" si="35"/>
        <v>41763.208333333336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2008</v>
      </c>
      <c r="O576" t="s">
        <v>2009</v>
      </c>
      <c r="P576">
        <f t="shared" si="32"/>
        <v>369.15</v>
      </c>
      <c r="Q576">
        <f t="shared" si="33"/>
        <v>69.22</v>
      </c>
      <c r="R576" s="6">
        <f t="shared" si="34"/>
        <v>43806.25</v>
      </c>
      <c r="S576" s="6">
        <f t="shared" si="35"/>
        <v>43816.25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2014</v>
      </c>
      <c r="O577" t="s">
        <v>2015</v>
      </c>
      <c r="P577">
        <f t="shared" si="32"/>
        <v>62.93</v>
      </c>
      <c r="Q577">
        <f t="shared" si="33"/>
        <v>93.94</v>
      </c>
      <c r="R577" s="6">
        <f t="shared" si="34"/>
        <v>41779.208333333336</v>
      </c>
      <c r="S577" s="6">
        <f t="shared" si="35"/>
        <v>41782.208333333336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2014</v>
      </c>
      <c r="O578" t="s">
        <v>2015</v>
      </c>
      <c r="P578">
        <f t="shared" ref="P578:P641" si="36">ROUND((E578/D578)*100, 2)</f>
        <v>64.930000000000007</v>
      </c>
      <c r="Q578">
        <f t="shared" ref="Q578:Q641" si="37">ROUND(E578/G578, 2)</f>
        <v>98.41</v>
      </c>
      <c r="R578" s="6">
        <f t="shared" ref="R578:R641" si="38">(((J578/60)/60)/24)+DATE(1970,1,1)</f>
        <v>43040.208333333328</v>
      </c>
      <c r="S578" s="6">
        <f t="shared" ref="S578:S641" si="39">(((K578/60)/60)/24)+DATE(1970,1,1)</f>
        <v>43057.25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2010</v>
      </c>
      <c r="O579" t="s">
        <v>2033</v>
      </c>
      <c r="P579">
        <f t="shared" si="36"/>
        <v>18.850000000000001</v>
      </c>
      <c r="Q579">
        <f t="shared" si="37"/>
        <v>41.78</v>
      </c>
      <c r="R579" s="6">
        <f t="shared" si="38"/>
        <v>40613.25</v>
      </c>
      <c r="S579" s="6">
        <f t="shared" si="39"/>
        <v>40639.208333333336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2016</v>
      </c>
      <c r="O580" t="s">
        <v>2038</v>
      </c>
      <c r="P580">
        <f t="shared" si="36"/>
        <v>16.75</v>
      </c>
      <c r="Q580">
        <f t="shared" si="37"/>
        <v>65.989999999999995</v>
      </c>
      <c r="R580" s="6">
        <f t="shared" si="38"/>
        <v>40878.25</v>
      </c>
      <c r="S580" s="6">
        <f t="shared" si="39"/>
        <v>40881.25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2010</v>
      </c>
      <c r="O581" t="s">
        <v>2033</v>
      </c>
      <c r="P581">
        <f t="shared" si="36"/>
        <v>101.11</v>
      </c>
      <c r="Q581">
        <f t="shared" si="37"/>
        <v>72.06</v>
      </c>
      <c r="R581" s="6">
        <f t="shared" si="38"/>
        <v>40762.208333333336</v>
      </c>
      <c r="S581" s="6">
        <f t="shared" si="39"/>
        <v>40774.208333333336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2014</v>
      </c>
      <c r="O582" t="s">
        <v>2015</v>
      </c>
      <c r="P582">
        <f t="shared" si="36"/>
        <v>341.5</v>
      </c>
      <c r="Q582">
        <f t="shared" si="37"/>
        <v>48</v>
      </c>
      <c r="R582" s="6">
        <f t="shared" si="38"/>
        <v>41696.25</v>
      </c>
      <c r="S582" s="6">
        <f t="shared" si="39"/>
        <v>41704.25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2012</v>
      </c>
      <c r="O583" t="s">
        <v>2013</v>
      </c>
      <c r="P583">
        <f t="shared" si="36"/>
        <v>64.02</v>
      </c>
      <c r="Q583">
        <f t="shared" si="37"/>
        <v>54.1</v>
      </c>
      <c r="R583" s="6">
        <f t="shared" si="38"/>
        <v>40662.208333333336</v>
      </c>
      <c r="S583" s="6">
        <f t="shared" si="39"/>
        <v>40677.208333333336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2025</v>
      </c>
      <c r="O584" t="s">
        <v>2026</v>
      </c>
      <c r="P584">
        <f t="shared" si="36"/>
        <v>52.08</v>
      </c>
      <c r="Q584">
        <f t="shared" si="37"/>
        <v>107.88</v>
      </c>
      <c r="R584" s="6">
        <f t="shared" si="38"/>
        <v>42165.208333333328</v>
      </c>
      <c r="S584" s="6">
        <f t="shared" si="39"/>
        <v>42170.208333333328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2016</v>
      </c>
      <c r="O585" t="s">
        <v>2017</v>
      </c>
      <c r="P585">
        <f t="shared" si="36"/>
        <v>322.39999999999998</v>
      </c>
      <c r="Q585">
        <f t="shared" si="37"/>
        <v>67.03</v>
      </c>
      <c r="R585" s="6">
        <f t="shared" si="38"/>
        <v>40959.25</v>
      </c>
      <c r="S585" s="6">
        <f t="shared" si="39"/>
        <v>40976.25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2012</v>
      </c>
      <c r="O586" t="s">
        <v>2013</v>
      </c>
      <c r="P586">
        <f t="shared" si="36"/>
        <v>119.51</v>
      </c>
      <c r="Q586">
        <f t="shared" si="37"/>
        <v>64.010000000000005</v>
      </c>
      <c r="R586" s="6">
        <f t="shared" si="38"/>
        <v>41024.208333333336</v>
      </c>
      <c r="S586" s="6">
        <f t="shared" si="39"/>
        <v>41038.208333333336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2022</v>
      </c>
      <c r="O587" t="s">
        <v>2034</v>
      </c>
      <c r="P587">
        <f t="shared" si="36"/>
        <v>146.80000000000001</v>
      </c>
      <c r="Q587">
        <f t="shared" si="37"/>
        <v>96.07</v>
      </c>
      <c r="R587" s="6">
        <f t="shared" si="38"/>
        <v>40255.208333333336</v>
      </c>
      <c r="S587" s="6">
        <f t="shared" si="39"/>
        <v>40265.208333333336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2010</v>
      </c>
      <c r="O588" t="s">
        <v>2011</v>
      </c>
      <c r="P588">
        <f t="shared" si="36"/>
        <v>950.57</v>
      </c>
      <c r="Q588">
        <f t="shared" si="37"/>
        <v>51.18</v>
      </c>
      <c r="R588" s="6">
        <f t="shared" si="38"/>
        <v>40499.25</v>
      </c>
      <c r="S588" s="6">
        <f t="shared" si="39"/>
        <v>40518.25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2008</v>
      </c>
      <c r="O589" t="s">
        <v>2009</v>
      </c>
      <c r="P589">
        <f t="shared" si="36"/>
        <v>72.89</v>
      </c>
      <c r="Q589">
        <f t="shared" si="37"/>
        <v>43.92</v>
      </c>
      <c r="R589" s="6">
        <f t="shared" si="38"/>
        <v>43484.25</v>
      </c>
      <c r="S589" s="6">
        <f t="shared" si="39"/>
        <v>43536.208333333328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2014</v>
      </c>
      <c r="O590" t="s">
        <v>2015</v>
      </c>
      <c r="P590">
        <f t="shared" si="36"/>
        <v>79.010000000000005</v>
      </c>
      <c r="Q590">
        <f t="shared" si="37"/>
        <v>91.02</v>
      </c>
      <c r="R590" s="6">
        <f t="shared" si="38"/>
        <v>40262.208333333336</v>
      </c>
      <c r="S590" s="6">
        <f t="shared" si="39"/>
        <v>40293.208333333336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2016</v>
      </c>
      <c r="O591" t="s">
        <v>2017</v>
      </c>
      <c r="P591">
        <f t="shared" si="36"/>
        <v>64.72</v>
      </c>
      <c r="Q591">
        <f t="shared" si="37"/>
        <v>50.13</v>
      </c>
      <c r="R591" s="6">
        <f t="shared" si="38"/>
        <v>42190.208333333328</v>
      </c>
      <c r="S591" s="6">
        <f t="shared" si="39"/>
        <v>42197.208333333328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2022</v>
      </c>
      <c r="O592" t="s">
        <v>2031</v>
      </c>
      <c r="P592">
        <f t="shared" si="36"/>
        <v>82.03</v>
      </c>
      <c r="Q592">
        <f t="shared" si="37"/>
        <v>67.72</v>
      </c>
      <c r="R592" s="6">
        <f t="shared" si="38"/>
        <v>41994.25</v>
      </c>
      <c r="S592" s="6">
        <f t="shared" si="39"/>
        <v>42005.25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2025</v>
      </c>
      <c r="O593" t="s">
        <v>2026</v>
      </c>
      <c r="P593">
        <f t="shared" si="36"/>
        <v>1037.67</v>
      </c>
      <c r="Q593">
        <f t="shared" si="37"/>
        <v>61.04</v>
      </c>
      <c r="R593" s="6">
        <f t="shared" si="38"/>
        <v>40373.208333333336</v>
      </c>
      <c r="S593" s="6">
        <f t="shared" si="39"/>
        <v>40383.208333333336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2014</v>
      </c>
      <c r="O594" t="s">
        <v>2015</v>
      </c>
      <c r="P594">
        <f t="shared" si="36"/>
        <v>12.91</v>
      </c>
      <c r="Q594">
        <f t="shared" si="37"/>
        <v>80.010000000000005</v>
      </c>
      <c r="R594" s="6">
        <f t="shared" si="38"/>
        <v>41789.208333333336</v>
      </c>
      <c r="S594" s="6">
        <f t="shared" si="39"/>
        <v>41798.208333333336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2016</v>
      </c>
      <c r="O595" t="s">
        <v>2024</v>
      </c>
      <c r="P595">
        <f t="shared" si="36"/>
        <v>154.84</v>
      </c>
      <c r="Q595">
        <f t="shared" si="37"/>
        <v>47</v>
      </c>
      <c r="R595" s="6">
        <f t="shared" si="38"/>
        <v>41724.208333333336</v>
      </c>
      <c r="S595" s="6">
        <f t="shared" si="39"/>
        <v>41737.208333333336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2014</v>
      </c>
      <c r="O596" t="s">
        <v>2015</v>
      </c>
      <c r="P596">
        <f t="shared" si="36"/>
        <v>7.1</v>
      </c>
      <c r="Q596">
        <f t="shared" si="37"/>
        <v>71.13</v>
      </c>
      <c r="R596" s="6">
        <f t="shared" si="38"/>
        <v>42548.208333333328</v>
      </c>
      <c r="S596" s="6">
        <f t="shared" si="39"/>
        <v>42551.208333333328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2014</v>
      </c>
      <c r="O597" t="s">
        <v>2015</v>
      </c>
      <c r="P597">
        <f t="shared" si="36"/>
        <v>208.53</v>
      </c>
      <c r="Q597">
        <f t="shared" si="37"/>
        <v>89.99</v>
      </c>
      <c r="R597" s="6">
        <f t="shared" si="38"/>
        <v>40253.208333333336</v>
      </c>
      <c r="S597" s="6">
        <f t="shared" si="39"/>
        <v>40274.208333333336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2016</v>
      </c>
      <c r="O598" t="s">
        <v>2019</v>
      </c>
      <c r="P598">
        <f t="shared" si="36"/>
        <v>99.68</v>
      </c>
      <c r="Q598">
        <f t="shared" si="37"/>
        <v>43.03</v>
      </c>
      <c r="R598" s="6">
        <f t="shared" si="38"/>
        <v>42434.25</v>
      </c>
      <c r="S598" s="6">
        <f t="shared" si="39"/>
        <v>42441.25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2014</v>
      </c>
      <c r="O599" t="s">
        <v>2015</v>
      </c>
      <c r="P599">
        <f t="shared" si="36"/>
        <v>201.6</v>
      </c>
      <c r="Q599">
        <f t="shared" si="37"/>
        <v>68</v>
      </c>
      <c r="R599" s="6">
        <f t="shared" si="38"/>
        <v>43786.25</v>
      </c>
      <c r="S599" s="6">
        <f t="shared" si="39"/>
        <v>43804.25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2010</v>
      </c>
      <c r="O600" t="s">
        <v>2011</v>
      </c>
      <c r="P600">
        <f t="shared" si="36"/>
        <v>162.09</v>
      </c>
      <c r="Q600">
        <f t="shared" si="37"/>
        <v>73</v>
      </c>
      <c r="R600" s="6">
        <f t="shared" si="38"/>
        <v>40344.208333333336</v>
      </c>
      <c r="S600" s="6">
        <f t="shared" si="39"/>
        <v>40373.208333333336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t="s">
        <v>2016</v>
      </c>
      <c r="O601" t="s">
        <v>2017</v>
      </c>
      <c r="P601">
        <f t="shared" si="36"/>
        <v>3.64</v>
      </c>
      <c r="Q601">
        <f t="shared" si="37"/>
        <v>62.34</v>
      </c>
      <c r="R601" s="6">
        <f t="shared" si="38"/>
        <v>42047.25</v>
      </c>
      <c r="S601" s="6">
        <f t="shared" si="39"/>
        <v>42055.25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2008</v>
      </c>
      <c r="O602" t="s">
        <v>2009</v>
      </c>
      <c r="P602">
        <f t="shared" si="36"/>
        <v>5</v>
      </c>
      <c r="Q602">
        <f t="shared" si="37"/>
        <v>5</v>
      </c>
      <c r="R602" s="6">
        <f t="shared" si="38"/>
        <v>41485.208333333336</v>
      </c>
      <c r="S602" s="6">
        <f t="shared" si="39"/>
        <v>41497.208333333336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2012</v>
      </c>
      <c r="O603" t="s">
        <v>2021</v>
      </c>
      <c r="P603">
        <f t="shared" si="36"/>
        <v>206.63</v>
      </c>
      <c r="Q603">
        <f t="shared" si="37"/>
        <v>67.099999999999994</v>
      </c>
      <c r="R603" s="6">
        <f t="shared" si="38"/>
        <v>41789.208333333336</v>
      </c>
      <c r="S603" s="6">
        <f t="shared" si="39"/>
        <v>41806.208333333336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2014</v>
      </c>
      <c r="O604" t="s">
        <v>2015</v>
      </c>
      <c r="P604">
        <f t="shared" si="36"/>
        <v>128.24</v>
      </c>
      <c r="Q604">
        <f t="shared" si="37"/>
        <v>79.98</v>
      </c>
      <c r="R604" s="6">
        <f t="shared" si="38"/>
        <v>42160.208333333328</v>
      </c>
      <c r="S604" s="6">
        <f t="shared" si="39"/>
        <v>42171.208333333328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2014</v>
      </c>
      <c r="O605" t="s">
        <v>2015</v>
      </c>
      <c r="P605">
        <f t="shared" si="36"/>
        <v>119.66</v>
      </c>
      <c r="Q605">
        <f t="shared" si="37"/>
        <v>62.18</v>
      </c>
      <c r="R605" s="6">
        <f t="shared" si="38"/>
        <v>43573.208333333328</v>
      </c>
      <c r="S605" s="6">
        <f t="shared" si="39"/>
        <v>43600.208333333328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2014</v>
      </c>
      <c r="O606" t="s">
        <v>2015</v>
      </c>
      <c r="P606">
        <f t="shared" si="36"/>
        <v>170.73</v>
      </c>
      <c r="Q606">
        <f t="shared" si="37"/>
        <v>53.01</v>
      </c>
      <c r="R606" s="6">
        <f t="shared" si="38"/>
        <v>40565.25</v>
      </c>
      <c r="S606" s="6">
        <f t="shared" si="39"/>
        <v>40586.25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2022</v>
      </c>
      <c r="O607" t="s">
        <v>2023</v>
      </c>
      <c r="P607">
        <f t="shared" si="36"/>
        <v>187.21</v>
      </c>
      <c r="Q607">
        <f t="shared" si="37"/>
        <v>57.74</v>
      </c>
      <c r="R607" s="6">
        <f t="shared" si="38"/>
        <v>42280.208333333328</v>
      </c>
      <c r="S607" s="6">
        <f t="shared" si="39"/>
        <v>42321.25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2010</v>
      </c>
      <c r="O608" t="s">
        <v>2011</v>
      </c>
      <c r="P608">
        <f t="shared" si="36"/>
        <v>188.38</v>
      </c>
      <c r="Q608">
        <f t="shared" si="37"/>
        <v>40.03</v>
      </c>
      <c r="R608" s="6">
        <f t="shared" si="38"/>
        <v>42436.25</v>
      </c>
      <c r="S608" s="6">
        <f t="shared" si="39"/>
        <v>42447.208333333328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2008</v>
      </c>
      <c r="O609" t="s">
        <v>2009</v>
      </c>
      <c r="P609">
        <f t="shared" si="36"/>
        <v>131.30000000000001</v>
      </c>
      <c r="Q609">
        <f t="shared" si="37"/>
        <v>81.02</v>
      </c>
      <c r="R609" s="6">
        <f t="shared" si="38"/>
        <v>41721.208333333336</v>
      </c>
      <c r="S609" s="6">
        <f t="shared" si="39"/>
        <v>41723.208333333336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2010</v>
      </c>
      <c r="O610" t="s">
        <v>2033</v>
      </c>
      <c r="P610">
        <f t="shared" si="36"/>
        <v>283.97000000000003</v>
      </c>
      <c r="Q610">
        <f t="shared" si="37"/>
        <v>35.049999999999997</v>
      </c>
      <c r="R610" s="6">
        <f t="shared" si="38"/>
        <v>43530.25</v>
      </c>
      <c r="S610" s="6">
        <f t="shared" si="39"/>
        <v>43534.25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2016</v>
      </c>
      <c r="O611" t="s">
        <v>2038</v>
      </c>
      <c r="P611">
        <f t="shared" si="36"/>
        <v>120.42</v>
      </c>
      <c r="Q611">
        <f t="shared" si="37"/>
        <v>102.92</v>
      </c>
      <c r="R611" s="6">
        <f t="shared" si="38"/>
        <v>43481.25</v>
      </c>
      <c r="S611" s="6">
        <f t="shared" si="39"/>
        <v>43498.25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2014</v>
      </c>
      <c r="O612" t="s">
        <v>2015</v>
      </c>
      <c r="P612">
        <f t="shared" si="36"/>
        <v>419.06</v>
      </c>
      <c r="Q612">
        <f t="shared" si="37"/>
        <v>28</v>
      </c>
      <c r="R612" s="6">
        <f t="shared" si="38"/>
        <v>41259.25</v>
      </c>
      <c r="S612" s="6">
        <f t="shared" si="39"/>
        <v>41273.25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2014</v>
      </c>
      <c r="O613" t="s">
        <v>2015</v>
      </c>
      <c r="P613">
        <f t="shared" si="36"/>
        <v>13.85</v>
      </c>
      <c r="Q613">
        <f t="shared" si="37"/>
        <v>75.73</v>
      </c>
      <c r="R613" s="6">
        <f t="shared" si="38"/>
        <v>41480.208333333336</v>
      </c>
      <c r="S613" s="6">
        <f t="shared" si="39"/>
        <v>41492.208333333336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2010</v>
      </c>
      <c r="O614" t="s">
        <v>2018</v>
      </c>
      <c r="P614">
        <f t="shared" si="36"/>
        <v>139.44</v>
      </c>
      <c r="Q614">
        <f t="shared" si="37"/>
        <v>45.03</v>
      </c>
      <c r="R614" s="6">
        <f t="shared" si="38"/>
        <v>40474.208333333336</v>
      </c>
      <c r="S614" s="6">
        <f t="shared" si="39"/>
        <v>40497.25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2014</v>
      </c>
      <c r="O615" t="s">
        <v>2015</v>
      </c>
      <c r="P615">
        <f t="shared" si="36"/>
        <v>174</v>
      </c>
      <c r="Q615">
        <f t="shared" si="37"/>
        <v>73.62</v>
      </c>
      <c r="R615" s="6">
        <f t="shared" si="38"/>
        <v>42973.208333333328</v>
      </c>
      <c r="S615" s="6">
        <f t="shared" si="39"/>
        <v>42982.208333333328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2014</v>
      </c>
      <c r="O616" t="s">
        <v>2015</v>
      </c>
      <c r="P616">
        <f t="shared" si="36"/>
        <v>155.49</v>
      </c>
      <c r="Q616">
        <f t="shared" si="37"/>
        <v>56.99</v>
      </c>
      <c r="R616" s="6">
        <f t="shared" si="38"/>
        <v>42746.25</v>
      </c>
      <c r="S616" s="6">
        <f t="shared" si="39"/>
        <v>42764.25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2014</v>
      </c>
      <c r="O617" t="s">
        <v>2015</v>
      </c>
      <c r="P617">
        <f t="shared" si="36"/>
        <v>170.45</v>
      </c>
      <c r="Q617">
        <f t="shared" si="37"/>
        <v>85.22</v>
      </c>
      <c r="R617" s="6">
        <f t="shared" si="38"/>
        <v>42489.208333333328</v>
      </c>
      <c r="S617" s="6">
        <f t="shared" si="39"/>
        <v>42499.208333333328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2010</v>
      </c>
      <c r="O618" t="s">
        <v>2020</v>
      </c>
      <c r="P618">
        <f t="shared" si="36"/>
        <v>189.52</v>
      </c>
      <c r="Q618">
        <f t="shared" si="37"/>
        <v>50.96</v>
      </c>
      <c r="R618" s="6">
        <f t="shared" si="38"/>
        <v>41537.208333333336</v>
      </c>
      <c r="S618" s="6">
        <f t="shared" si="39"/>
        <v>41538.208333333336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2014</v>
      </c>
      <c r="O619" t="s">
        <v>2015</v>
      </c>
      <c r="P619">
        <f t="shared" si="36"/>
        <v>249.71</v>
      </c>
      <c r="Q619">
        <f t="shared" si="37"/>
        <v>63.56</v>
      </c>
      <c r="R619" s="6">
        <f t="shared" si="38"/>
        <v>41794.208333333336</v>
      </c>
      <c r="S619" s="6">
        <f t="shared" si="39"/>
        <v>41804.208333333336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2022</v>
      </c>
      <c r="O620" t="s">
        <v>2023</v>
      </c>
      <c r="P620">
        <f t="shared" si="36"/>
        <v>48.86</v>
      </c>
      <c r="Q620">
        <f t="shared" si="37"/>
        <v>81</v>
      </c>
      <c r="R620" s="6">
        <f t="shared" si="38"/>
        <v>41396.208333333336</v>
      </c>
      <c r="S620" s="6">
        <f t="shared" si="39"/>
        <v>41417.208333333336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2014</v>
      </c>
      <c r="O621" t="s">
        <v>2015</v>
      </c>
      <c r="P621">
        <f t="shared" si="36"/>
        <v>28.46</v>
      </c>
      <c r="Q621">
        <f t="shared" si="37"/>
        <v>86.04</v>
      </c>
      <c r="R621" s="6">
        <f t="shared" si="38"/>
        <v>40669.208333333336</v>
      </c>
      <c r="S621" s="6">
        <f t="shared" si="39"/>
        <v>40670.208333333336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2029</v>
      </c>
      <c r="O622" t="s">
        <v>2030</v>
      </c>
      <c r="P622">
        <f t="shared" si="36"/>
        <v>268.02</v>
      </c>
      <c r="Q622">
        <f t="shared" si="37"/>
        <v>90.04</v>
      </c>
      <c r="R622" s="6">
        <f t="shared" si="38"/>
        <v>42559.208333333328</v>
      </c>
      <c r="S622" s="6">
        <f t="shared" si="39"/>
        <v>42563.208333333328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2014</v>
      </c>
      <c r="O623" t="s">
        <v>2015</v>
      </c>
      <c r="P623">
        <f t="shared" si="36"/>
        <v>619.79999999999995</v>
      </c>
      <c r="Q623">
        <f t="shared" si="37"/>
        <v>74.010000000000005</v>
      </c>
      <c r="R623" s="6">
        <f t="shared" si="38"/>
        <v>42626.208333333328</v>
      </c>
      <c r="S623" s="6">
        <f t="shared" si="39"/>
        <v>42631.208333333328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2010</v>
      </c>
      <c r="O624" t="s">
        <v>2020</v>
      </c>
      <c r="P624">
        <f t="shared" si="36"/>
        <v>3.13</v>
      </c>
      <c r="Q624">
        <f t="shared" si="37"/>
        <v>92.44</v>
      </c>
      <c r="R624" s="6">
        <f t="shared" si="38"/>
        <v>43205.208333333328</v>
      </c>
      <c r="S624" s="6">
        <f t="shared" si="39"/>
        <v>43231.208333333328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2014</v>
      </c>
      <c r="O625" t="s">
        <v>2015</v>
      </c>
      <c r="P625">
        <f t="shared" si="36"/>
        <v>159.91999999999999</v>
      </c>
      <c r="Q625">
        <f t="shared" si="37"/>
        <v>56</v>
      </c>
      <c r="R625" s="6">
        <f t="shared" si="38"/>
        <v>42201.208333333328</v>
      </c>
      <c r="S625" s="6">
        <f t="shared" si="39"/>
        <v>42206.208333333328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2029</v>
      </c>
      <c r="O626" t="s">
        <v>2030</v>
      </c>
      <c r="P626">
        <f t="shared" si="36"/>
        <v>279.39</v>
      </c>
      <c r="Q626">
        <f t="shared" si="37"/>
        <v>32.979999999999997</v>
      </c>
      <c r="R626" s="6">
        <f t="shared" si="38"/>
        <v>42029.25</v>
      </c>
      <c r="S626" s="6">
        <f t="shared" si="39"/>
        <v>42035.25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2014</v>
      </c>
      <c r="O627" t="s">
        <v>2015</v>
      </c>
      <c r="P627">
        <f t="shared" si="36"/>
        <v>77.37</v>
      </c>
      <c r="Q627">
        <f t="shared" si="37"/>
        <v>93.6</v>
      </c>
      <c r="R627" s="6">
        <f t="shared" si="38"/>
        <v>43857.25</v>
      </c>
      <c r="S627" s="6">
        <f t="shared" si="39"/>
        <v>43871.25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2014</v>
      </c>
      <c r="O628" t="s">
        <v>2015</v>
      </c>
      <c r="P628">
        <f t="shared" si="36"/>
        <v>206.33</v>
      </c>
      <c r="Q628">
        <f t="shared" si="37"/>
        <v>69.87</v>
      </c>
      <c r="R628" s="6">
        <f t="shared" si="38"/>
        <v>40449.208333333336</v>
      </c>
      <c r="S628" s="6">
        <f t="shared" si="39"/>
        <v>40458.208333333336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2008</v>
      </c>
      <c r="O629" t="s">
        <v>2009</v>
      </c>
      <c r="P629">
        <f t="shared" si="36"/>
        <v>694.25</v>
      </c>
      <c r="Q629">
        <f t="shared" si="37"/>
        <v>72.13</v>
      </c>
      <c r="R629" s="6">
        <f t="shared" si="38"/>
        <v>40345.208333333336</v>
      </c>
      <c r="S629" s="6">
        <f t="shared" si="39"/>
        <v>40369.208333333336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2010</v>
      </c>
      <c r="O630" t="s">
        <v>2020</v>
      </c>
      <c r="P630">
        <f t="shared" si="36"/>
        <v>151.79</v>
      </c>
      <c r="Q630">
        <f t="shared" si="37"/>
        <v>30.04</v>
      </c>
      <c r="R630" s="6">
        <f t="shared" si="38"/>
        <v>40455.208333333336</v>
      </c>
      <c r="S630" s="6">
        <f t="shared" si="39"/>
        <v>40458.208333333336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2014</v>
      </c>
      <c r="O631" t="s">
        <v>2015</v>
      </c>
      <c r="P631">
        <f t="shared" si="36"/>
        <v>64.58</v>
      </c>
      <c r="Q631">
        <f t="shared" si="37"/>
        <v>73.97</v>
      </c>
      <c r="R631" s="6">
        <f t="shared" si="38"/>
        <v>42557.208333333328</v>
      </c>
      <c r="S631" s="6">
        <f t="shared" si="39"/>
        <v>42559.208333333328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2014</v>
      </c>
      <c r="O632" t="s">
        <v>2015</v>
      </c>
      <c r="P632">
        <f t="shared" si="36"/>
        <v>62.87</v>
      </c>
      <c r="Q632">
        <f t="shared" si="37"/>
        <v>68.66</v>
      </c>
      <c r="R632" s="6">
        <f t="shared" si="38"/>
        <v>43586.208333333328</v>
      </c>
      <c r="S632" s="6">
        <f t="shared" si="39"/>
        <v>43597.208333333328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2014</v>
      </c>
      <c r="O633" t="s">
        <v>2015</v>
      </c>
      <c r="P633">
        <f t="shared" si="36"/>
        <v>310.39999999999998</v>
      </c>
      <c r="Q633">
        <f t="shared" si="37"/>
        <v>59.99</v>
      </c>
      <c r="R633" s="6">
        <f t="shared" si="38"/>
        <v>43550.208333333328</v>
      </c>
      <c r="S633" s="6">
        <f t="shared" si="39"/>
        <v>43554.208333333328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2014</v>
      </c>
      <c r="O634" t="s">
        <v>2015</v>
      </c>
      <c r="P634">
        <f t="shared" si="36"/>
        <v>42.86</v>
      </c>
      <c r="Q634">
        <f t="shared" si="37"/>
        <v>111.16</v>
      </c>
      <c r="R634" s="6">
        <f t="shared" si="38"/>
        <v>41945.208333333336</v>
      </c>
      <c r="S634" s="6">
        <f t="shared" si="39"/>
        <v>41963.25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2016</v>
      </c>
      <c r="O635" t="s">
        <v>2024</v>
      </c>
      <c r="P635">
        <f t="shared" si="36"/>
        <v>83.12</v>
      </c>
      <c r="Q635">
        <f t="shared" si="37"/>
        <v>53.04</v>
      </c>
      <c r="R635" s="6">
        <f t="shared" si="38"/>
        <v>42315.25</v>
      </c>
      <c r="S635" s="6">
        <f t="shared" si="39"/>
        <v>42319.25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2016</v>
      </c>
      <c r="O636" t="s">
        <v>2035</v>
      </c>
      <c r="P636">
        <f t="shared" si="36"/>
        <v>78.53</v>
      </c>
      <c r="Q636">
        <f t="shared" si="37"/>
        <v>55.99</v>
      </c>
      <c r="R636" s="6">
        <f t="shared" si="38"/>
        <v>42819.208333333328</v>
      </c>
      <c r="S636" s="6">
        <f t="shared" si="39"/>
        <v>42833.208333333328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2016</v>
      </c>
      <c r="O637" t="s">
        <v>2035</v>
      </c>
      <c r="P637">
        <f t="shared" si="36"/>
        <v>114.09</v>
      </c>
      <c r="Q637">
        <f t="shared" si="37"/>
        <v>69.989999999999995</v>
      </c>
      <c r="R637" s="6">
        <f t="shared" si="38"/>
        <v>41314.25</v>
      </c>
      <c r="S637" s="6">
        <f t="shared" si="39"/>
        <v>41346.208333333336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t="s">
        <v>2016</v>
      </c>
      <c r="O638" t="s">
        <v>2024</v>
      </c>
      <c r="P638">
        <f t="shared" si="36"/>
        <v>64.540000000000006</v>
      </c>
      <c r="Q638">
        <f t="shared" si="37"/>
        <v>49</v>
      </c>
      <c r="R638" s="6">
        <f t="shared" si="38"/>
        <v>40926.25</v>
      </c>
      <c r="S638" s="6">
        <f t="shared" si="39"/>
        <v>40971.25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2014</v>
      </c>
      <c r="O639" t="s">
        <v>2015</v>
      </c>
      <c r="P639">
        <f t="shared" si="36"/>
        <v>79.41</v>
      </c>
      <c r="Q639">
        <f t="shared" si="37"/>
        <v>103.85</v>
      </c>
      <c r="R639" s="6">
        <f t="shared" si="38"/>
        <v>42688.25</v>
      </c>
      <c r="S639" s="6">
        <f t="shared" si="39"/>
        <v>42696.25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2014</v>
      </c>
      <c r="O640" t="s">
        <v>2015</v>
      </c>
      <c r="P640">
        <f t="shared" si="36"/>
        <v>11.42</v>
      </c>
      <c r="Q640">
        <f t="shared" si="37"/>
        <v>99.13</v>
      </c>
      <c r="R640" s="6">
        <f t="shared" si="38"/>
        <v>40386.208333333336</v>
      </c>
      <c r="S640" s="6">
        <f t="shared" si="39"/>
        <v>40398.208333333336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2016</v>
      </c>
      <c r="O641" t="s">
        <v>2019</v>
      </c>
      <c r="P641">
        <f t="shared" si="36"/>
        <v>56.19</v>
      </c>
      <c r="Q641">
        <f t="shared" si="37"/>
        <v>107.38</v>
      </c>
      <c r="R641" s="6">
        <f t="shared" si="38"/>
        <v>43309.208333333328</v>
      </c>
      <c r="S641" s="6">
        <f t="shared" si="39"/>
        <v>43309.208333333328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2014</v>
      </c>
      <c r="O642" t="s">
        <v>2015</v>
      </c>
      <c r="P642">
        <f t="shared" ref="P642:P705" si="40">ROUND((E642/D642)*100, 2)</f>
        <v>16.5</v>
      </c>
      <c r="Q642">
        <f t="shared" ref="Q642:Q705" si="41">ROUND(E642/G642, 2)</f>
        <v>76.92</v>
      </c>
      <c r="R642" s="6">
        <f t="shared" ref="R642:R705" si="42">(((J642/60)/60)/24)+DATE(1970,1,1)</f>
        <v>42387.25</v>
      </c>
      <c r="S642" s="6">
        <f t="shared" ref="S642:S705" si="43">(((K642/60)/60)/24)+DATE(1970,1,1)</f>
        <v>42390.25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2014</v>
      </c>
      <c r="O643" t="s">
        <v>2015</v>
      </c>
      <c r="P643">
        <f t="shared" si="40"/>
        <v>119.97</v>
      </c>
      <c r="Q643">
        <f t="shared" si="41"/>
        <v>58.13</v>
      </c>
      <c r="R643" s="6">
        <f t="shared" si="42"/>
        <v>42786.25</v>
      </c>
      <c r="S643" s="6">
        <f t="shared" si="43"/>
        <v>42814.208333333328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2012</v>
      </c>
      <c r="O644" t="s">
        <v>2021</v>
      </c>
      <c r="P644">
        <f t="shared" si="40"/>
        <v>145.46</v>
      </c>
      <c r="Q644">
        <f t="shared" si="41"/>
        <v>103.74</v>
      </c>
      <c r="R644" s="6">
        <f t="shared" si="42"/>
        <v>43451.25</v>
      </c>
      <c r="S644" s="6">
        <f t="shared" si="43"/>
        <v>43460.25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2014</v>
      </c>
      <c r="O645" t="s">
        <v>2015</v>
      </c>
      <c r="P645">
        <f t="shared" si="40"/>
        <v>221.38</v>
      </c>
      <c r="Q645">
        <f t="shared" si="41"/>
        <v>87.96</v>
      </c>
      <c r="R645" s="6">
        <f t="shared" si="42"/>
        <v>42795.25</v>
      </c>
      <c r="S645" s="6">
        <f t="shared" si="43"/>
        <v>42813.208333333328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2014</v>
      </c>
      <c r="O646" t="s">
        <v>2015</v>
      </c>
      <c r="P646">
        <f t="shared" si="40"/>
        <v>48.4</v>
      </c>
      <c r="Q646">
        <f t="shared" si="41"/>
        <v>28</v>
      </c>
      <c r="R646" s="6">
        <f t="shared" si="42"/>
        <v>43452.25</v>
      </c>
      <c r="S646" s="6">
        <f t="shared" si="43"/>
        <v>43468.25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2010</v>
      </c>
      <c r="O647" t="s">
        <v>2011</v>
      </c>
      <c r="P647">
        <f t="shared" si="40"/>
        <v>92.91</v>
      </c>
      <c r="Q647">
        <f t="shared" si="41"/>
        <v>38</v>
      </c>
      <c r="R647" s="6">
        <f t="shared" si="42"/>
        <v>43369.208333333328</v>
      </c>
      <c r="S647" s="6">
        <f t="shared" si="43"/>
        <v>43390.208333333328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2025</v>
      </c>
      <c r="O648" t="s">
        <v>2026</v>
      </c>
      <c r="P648">
        <f t="shared" si="40"/>
        <v>88.6</v>
      </c>
      <c r="Q648">
        <f t="shared" si="41"/>
        <v>30</v>
      </c>
      <c r="R648" s="6">
        <f t="shared" si="42"/>
        <v>41346.208333333336</v>
      </c>
      <c r="S648" s="6">
        <f t="shared" si="43"/>
        <v>41357.208333333336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2022</v>
      </c>
      <c r="O649" t="s">
        <v>2034</v>
      </c>
      <c r="P649">
        <f t="shared" si="40"/>
        <v>41.4</v>
      </c>
      <c r="Q649">
        <f t="shared" si="41"/>
        <v>103.5</v>
      </c>
      <c r="R649" s="6">
        <f t="shared" si="42"/>
        <v>43199.208333333328</v>
      </c>
      <c r="S649" s="6">
        <f t="shared" si="43"/>
        <v>43223.208333333328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2008</v>
      </c>
      <c r="O650" t="s">
        <v>2009</v>
      </c>
      <c r="P650">
        <f t="shared" si="40"/>
        <v>63.06</v>
      </c>
      <c r="Q650">
        <f t="shared" si="41"/>
        <v>85.99</v>
      </c>
      <c r="R650" s="6">
        <f t="shared" si="42"/>
        <v>42922.208333333328</v>
      </c>
      <c r="S650" s="6">
        <f t="shared" si="43"/>
        <v>42940.208333333328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2014</v>
      </c>
      <c r="O651" t="s">
        <v>2015</v>
      </c>
      <c r="P651">
        <f t="shared" si="40"/>
        <v>48.48</v>
      </c>
      <c r="Q651">
        <f t="shared" si="41"/>
        <v>98.01</v>
      </c>
      <c r="R651" s="6">
        <f t="shared" si="42"/>
        <v>40471.208333333336</v>
      </c>
      <c r="S651" s="6">
        <f t="shared" si="43"/>
        <v>40482.208333333336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2010</v>
      </c>
      <c r="O652" t="s">
        <v>2033</v>
      </c>
      <c r="P652">
        <f t="shared" si="40"/>
        <v>2</v>
      </c>
      <c r="Q652">
        <f t="shared" si="41"/>
        <v>2</v>
      </c>
      <c r="R652" s="6">
        <f t="shared" si="42"/>
        <v>41828.208333333336</v>
      </c>
      <c r="S652" s="6">
        <f t="shared" si="43"/>
        <v>41855.208333333336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t="s">
        <v>2016</v>
      </c>
      <c r="O653" t="s">
        <v>2027</v>
      </c>
      <c r="P653">
        <f t="shared" si="40"/>
        <v>88.48</v>
      </c>
      <c r="Q653">
        <f t="shared" si="41"/>
        <v>44.99</v>
      </c>
      <c r="R653" s="6">
        <f t="shared" si="42"/>
        <v>41692.25</v>
      </c>
      <c r="S653" s="6">
        <f t="shared" si="43"/>
        <v>41707.25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2012</v>
      </c>
      <c r="O654" t="s">
        <v>2013</v>
      </c>
      <c r="P654">
        <f t="shared" si="40"/>
        <v>126.84</v>
      </c>
      <c r="Q654">
        <f t="shared" si="41"/>
        <v>31.01</v>
      </c>
      <c r="R654" s="6">
        <f t="shared" si="42"/>
        <v>42587.208333333328</v>
      </c>
      <c r="S654" s="6">
        <f t="shared" si="43"/>
        <v>42630.208333333328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2012</v>
      </c>
      <c r="O655" t="s">
        <v>2013</v>
      </c>
      <c r="P655">
        <f t="shared" si="40"/>
        <v>2338.83</v>
      </c>
      <c r="Q655">
        <f t="shared" si="41"/>
        <v>59.97</v>
      </c>
      <c r="R655" s="6">
        <f t="shared" si="42"/>
        <v>42468.208333333328</v>
      </c>
      <c r="S655" s="6">
        <f t="shared" si="43"/>
        <v>42470.208333333328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2010</v>
      </c>
      <c r="O656" t="s">
        <v>2032</v>
      </c>
      <c r="P656">
        <f t="shared" si="40"/>
        <v>508.39</v>
      </c>
      <c r="Q656">
        <f t="shared" si="41"/>
        <v>59</v>
      </c>
      <c r="R656" s="6">
        <f t="shared" si="42"/>
        <v>42240.208333333328</v>
      </c>
      <c r="S656" s="6">
        <f t="shared" si="43"/>
        <v>42245.208333333328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2029</v>
      </c>
      <c r="O657" t="s">
        <v>2030</v>
      </c>
      <c r="P657">
        <f t="shared" si="40"/>
        <v>191.48</v>
      </c>
      <c r="Q657">
        <f t="shared" si="41"/>
        <v>50.05</v>
      </c>
      <c r="R657" s="6">
        <f t="shared" si="42"/>
        <v>42796.25</v>
      </c>
      <c r="S657" s="6">
        <f t="shared" si="43"/>
        <v>42809.208333333328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2008</v>
      </c>
      <c r="O658" t="s">
        <v>2009</v>
      </c>
      <c r="P658">
        <f t="shared" si="40"/>
        <v>42.13</v>
      </c>
      <c r="Q658">
        <f t="shared" si="41"/>
        <v>98.97</v>
      </c>
      <c r="R658" s="6">
        <f t="shared" si="42"/>
        <v>43097.25</v>
      </c>
      <c r="S658" s="6">
        <f t="shared" si="43"/>
        <v>43102.25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2016</v>
      </c>
      <c r="O659" t="s">
        <v>2038</v>
      </c>
      <c r="P659">
        <f t="shared" si="40"/>
        <v>8.24</v>
      </c>
      <c r="Q659">
        <f t="shared" si="41"/>
        <v>58.86</v>
      </c>
      <c r="R659" s="6">
        <f t="shared" si="42"/>
        <v>43096.25</v>
      </c>
      <c r="S659" s="6">
        <f t="shared" si="43"/>
        <v>43112.25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2010</v>
      </c>
      <c r="O660" t="s">
        <v>2011</v>
      </c>
      <c r="P660">
        <f t="shared" si="40"/>
        <v>60.06</v>
      </c>
      <c r="Q660">
        <f t="shared" si="41"/>
        <v>81.010000000000005</v>
      </c>
      <c r="R660" s="6">
        <f t="shared" si="42"/>
        <v>42246.208333333328</v>
      </c>
      <c r="S660" s="6">
        <f t="shared" si="43"/>
        <v>42269.208333333328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t="s">
        <v>2016</v>
      </c>
      <c r="O661" t="s">
        <v>2017</v>
      </c>
      <c r="P661">
        <f t="shared" si="40"/>
        <v>47.23</v>
      </c>
      <c r="Q661">
        <f t="shared" si="41"/>
        <v>76.010000000000005</v>
      </c>
      <c r="R661" s="6">
        <f t="shared" si="42"/>
        <v>40570.25</v>
      </c>
      <c r="S661" s="6">
        <f t="shared" si="43"/>
        <v>40571.25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2014</v>
      </c>
      <c r="O662" t="s">
        <v>2015</v>
      </c>
      <c r="P662">
        <f t="shared" si="40"/>
        <v>81.739999999999995</v>
      </c>
      <c r="Q662">
        <f t="shared" si="41"/>
        <v>96.6</v>
      </c>
      <c r="R662" s="6">
        <f t="shared" si="42"/>
        <v>42237.208333333328</v>
      </c>
      <c r="S662" s="6">
        <f t="shared" si="43"/>
        <v>42246.208333333328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2010</v>
      </c>
      <c r="O663" t="s">
        <v>2033</v>
      </c>
      <c r="P663">
        <f t="shared" si="40"/>
        <v>54.19</v>
      </c>
      <c r="Q663">
        <f t="shared" si="41"/>
        <v>76.959999999999994</v>
      </c>
      <c r="R663" s="6">
        <f t="shared" si="42"/>
        <v>40996.208333333336</v>
      </c>
      <c r="S663" s="6">
        <f t="shared" si="43"/>
        <v>41026.208333333336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2014</v>
      </c>
      <c r="O664" t="s">
        <v>2015</v>
      </c>
      <c r="P664">
        <f t="shared" si="40"/>
        <v>97.87</v>
      </c>
      <c r="Q664">
        <f t="shared" si="41"/>
        <v>67.98</v>
      </c>
      <c r="R664" s="6">
        <f t="shared" si="42"/>
        <v>43443.25</v>
      </c>
      <c r="S664" s="6">
        <f t="shared" si="43"/>
        <v>43447.25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2014</v>
      </c>
      <c r="O665" t="s">
        <v>2015</v>
      </c>
      <c r="P665">
        <f t="shared" si="40"/>
        <v>77.239999999999995</v>
      </c>
      <c r="Q665">
        <f t="shared" si="41"/>
        <v>88.78</v>
      </c>
      <c r="R665" s="6">
        <f t="shared" si="42"/>
        <v>40458.208333333336</v>
      </c>
      <c r="S665" s="6">
        <f t="shared" si="43"/>
        <v>40481.208333333336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2010</v>
      </c>
      <c r="O666" t="s">
        <v>2033</v>
      </c>
      <c r="P666">
        <f t="shared" si="40"/>
        <v>33.46</v>
      </c>
      <c r="Q666">
        <f t="shared" si="41"/>
        <v>25</v>
      </c>
      <c r="R666" s="6">
        <f t="shared" si="42"/>
        <v>40959.25</v>
      </c>
      <c r="S666" s="6">
        <f t="shared" si="43"/>
        <v>40969.25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2016</v>
      </c>
      <c r="O667" t="s">
        <v>2017</v>
      </c>
      <c r="P667">
        <f t="shared" si="40"/>
        <v>239.59</v>
      </c>
      <c r="Q667">
        <f t="shared" si="41"/>
        <v>44.92</v>
      </c>
      <c r="R667" s="6">
        <f t="shared" si="42"/>
        <v>40733.208333333336</v>
      </c>
      <c r="S667" s="6">
        <f t="shared" si="43"/>
        <v>40747.208333333336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2014</v>
      </c>
      <c r="O668" t="s">
        <v>2015</v>
      </c>
      <c r="P668">
        <f t="shared" si="40"/>
        <v>64.03</v>
      </c>
      <c r="Q668">
        <f t="shared" si="41"/>
        <v>79.400000000000006</v>
      </c>
      <c r="R668" s="6">
        <f t="shared" si="42"/>
        <v>41516.208333333336</v>
      </c>
      <c r="S668" s="6">
        <f t="shared" si="43"/>
        <v>41522.208333333336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2039</v>
      </c>
      <c r="O669" t="s">
        <v>2040</v>
      </c>
      <c r="P669">
        <f t="shared" si="40"/>
        <v>176.16</v>
      </c>
      <c r="Q669">
        <f t="shared" si="41"/>
        <v>29.01</v>
      </c>
      <c r="R669" s="6">
        <f t="shared" si="42"/>
        <v>41892.208333333336</v>
      </c>
      <c r="S669" s="6">
        <f t="shared" si="43"/>
        <v>41901.208333333336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2014</v>
      </c>
      <c r="O670" t="s">
        <v>2015</v>
      </c>
      <c r="P670">
        <f t="shared" si="40"/>
        <v>20.34</v>
      </c>
      <c r="Q670">
        <f t="shared" si="41"/>
        <v>73.59</v>
      </c>
      <c r="R670" s="6">
        <f t="shared" si="42"/>
        <v>41122.208333333336</v>
      </c>
      <c r="S670" s="6">
        <f t="shared" si="43"/>
        <v>41134.208333333336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2014</v>
      </c>
      <c r="O671" t="s">
        <v>2015</v>
      </c>
      <c r="P671">
        <f t="shared" si="40"/>
        <v>358.65</v>
      </c>
      <c r="Q671">
        <f t="shared" si="41"/>
        <v>107.97</v>
      </c>
      <c r="R671" s="6">
        <f t="shared" si="42"/>
        <v>42912.208333333328</v>
      </c>
      <c r="S671" s="6">
        <f t="shared" si="43"/>
        <v>42921.208333333328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2010</v>
      </c>
      <c r="O672" t="s">
        <v>2020</v>
      </c>
      <c r="P672">
        <f t="shared" si="40"/>
        <v>468.86</v>
      </c>
      <c r="Q672">
        <f t="shared" si="41"/>
        <v>68.989999999999995</v>
      </c>
      <c r="R672" s="6">
        <f t="shared" si="42"/>
        <v>42425.25</v>
      </c>
      <c r="S672" s="6">
        <f t="shared" si="43"/>
        <v>42437.25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2014</v>
      </c>
      <c r="O673" t="s">
        <v>2015</v>
      </c>
      <c r="P673">
        <f t="shared" si="40"/>
        <v>122.06</v>
      </c>
      <c r="Q673">
        <f t="shared" si="41"/>
        <v>111.02</v>
      </c>
      <c r="R673" s="6">
        <f t="shared" si="42"/>
        <v>40390.208333333336</v>
      </c>
      <c r="S673" s="6">
        <f t="shared" si="43"/>
        <v>40394.208333333336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2014</v>
      </c>
      <c r="O674" t="s">
        <v>2015</v>
      </c>
      <c r="P674">
        <f t="shared" si="40"/>
        <v>55.93</v>
      </c>
      <c r="Q674">
        <f t="shared" si="41"/>
        <v>25</v>
      </c>
      <c r="R674" s="6">
        <f t="shared" si="42"/>
        <v>43180.208333333328</v>
      </c>
      <c r="S674" s="6">
        <f t="shared" si="43"/>
        <v>43190.208333333328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2010</v>
      </c>
      <c r="O675" t="s">
        <v>2020</v>
      </c>
      <c r="P675">
        <f t="shared" si="40"/>
        <v>43.66</v>
      </c>
      <c r="Q675">
        <f t="shared" si="41"/>
        <v>42.16</v>
      </c>
      <c r="R675" s="6">
        <f t="shared" si="42"/>
        <v>42475.208333333328</v>
      </c>
      <c r="S675" s="6">
        <f t="shared" si="43"/>
        <v>42496.208333333328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2029</v>
      </c>
      <c r="O676" t="s">
        <v>2030</v>
      </c>
      <c r="P676">
        <f t="shared" si="40"/>
        <v>33.54</v>
      </c>
      <c r="Q676">
        <f t="shared" si="41"/>
        <v>47</v>
      </c>
      <c r="R676" s="6">
        <f t="shared" si="42"/>
        <v>40774.208333333336</v>
      </c>
      <c r="S676" s="6">
        <f t="shared" si="43"/>
        <v>40821.208333333336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2039</v>
      </c>
      <c r="O677" t="s">
        <v>2040</v>
      </c>
      <c r="P677">
        <f t="shared" si="40"/>
        <v>122.98</v>
      </c>
      <c r="Q677">
        <f t="shared" si="41"/>
        <v>36.04</v>
      </c>
      <c r="R677" s="6">
        <f t="shared" si="42"/>
        <v>43719.208333333328</v>
      </c>
      <c r="S677" s="6">
        <f t="shared" si="43"/>
        <v>43726.208333333328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2029</v>
      </c>
      <c r="O678" t="s">
        <v>2030</v>
      </c>
      <c r="P678">
        <f t="shared" si="40"/>
        <v>189.75</v>
      </c>
      <c r="Q678">
        <f t="shared" si="41"/>
        <v>101.04</v>
      </c>
      <c r="R678" s="6">
        <f t="shared" si="42"/>
        <v>41178.208333333336</v>
      </c>
      <c r="S678" s="6">
        <f t="shared" si="43"/>
        <v>41187.208333333336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2022</v>
      </c>
      <c r="O679" t="s">
        <v>2028</v>
      </c>
      <c r="P679">
        <f t="shared" si="40"/>
        <v>83.62</v>
      </c>
      <c r="Q679">
        <f t="shared" si="41"/>
        <v>39.93</v>
      </c>
      <c r="R679" s="6">
        <f t="shared" si="42"/>
        <v>42561.208333333328</v>
      </c>
      <c r="S679" s="6">
        <f t="shared" si="43"/>
        <v>42611.208333333328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2016</v>
      </c>
      <c r="O680" t="s">
        <v>2019</v>
      </c>
      <c r="P680">
        <f t="shared" si="40"/>
        <v>17.97</v>
      </c>
      <c r="Q680">
        <f t="shared" si="41"/>
        <v>83.16</v>
      </c>
      <c r="R680" s="6">
        <f t="shared" si="42"/>
        <v>43484.25</v>
      </c>
      <c r="S680" s="6">
        <f t="shared" si="43"/>
        <v>43486.25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2008</v>
      </c>
      <c r="O681" t="s">
        <v>2009</v>
      </c>
      <c r="P681">
        <f t="shared" si="40"/>
        <v>1036.5</v>
      </c>
      <c r="Q681">
        <f t="shared" si="41"/>
        <v>39.979999999999997</v>
      </c>
      <c r="R681" s="6">
        <f t="shared" si="42"/>
        <v>43756.208333333328</v>
      </c>
      <c r="S681" s="6">
        <f t="shared" si="43"/>
        <v>43761.208333333328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2025</v>
      </c>
      <c r="O682" t="s">
        <v>2036</v>
      </c>
      <c r="P682">
        <f t="shared" si="40"/>
        <v>97.41</v>
      </c>
      <c r="Q682">
        <f t="shared" si="41"/>
        <v>47.99</v>
      </c>
      <c r="R682" s="6">
        <f t="shared" si="42"/>
        <v>43813.25</v>
      </c>
      <c r="S682" s="6">
        <f t="shared" si="43"/>
        <v>43815.25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2014</v>
      </c>
      <c r="O683" t="s">
        <v>2015</v>
      </c>
      <c r="P683">
        <f t="shared" si="40"/>
        <v>86.39</v>
      </c>
      <c r="Q683">
        <f t="shared" si="41"/>
        <v>95.98</v>
      </c>
      <c r="R683" s="6">
        <f t="shared" si="42"/>
        <v>40898.25</v>
      </c>
      <c r="S683" s="6">
        <f t="shared" si="43"/>
        <v>40904.25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2014</v>
      </c>
      <c r="O684" t="s">
        <v>2015</v>
      </c>
      <c r="P684">
        <f t="shared" si="40"/>
        <v>150.16999999999999</v>
      </c>
      <c r="Q684">
        <f t="shared" si="41"/>
        <v>78.73</v>
      </c>
      <c r="R684" s="6">
        <f t="shared" si="42"/>
        <v>41619.25</v>
      </c>
      <c r="S684" s="6">
        <f t="shared" si="43"/>
        <v>41628.25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2014</v>
      </c>
      <c r="O685" t="s">
        <v>2015</v>
      </c>
      <c r="P685">
        <f t="shared" si="40"/>
        <v>358.43</v>
      </c>
      <c r="Q685">
        <f t="shared" si="41"/>
        <v>56.08</v>
      </c>
      <c r="R685" s="6">
        <f t="shared" si="42"/>
        <v>43359.208333333328</v>
      </c>
      <c r="S685" s="6">
        <f t="shared" si="43"/>
        <v>43361.208333333328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2022</v>
      </c>
      <c r="O686" t="s">
        <v>2023</v>
      </c>
      <c r="P686">
        <f t="shared" si="40"/>
        <v>542.86</v>
      </c>
      <c r="Q686">
        <f t="shared" si="41"/>
        <v>69.09</v>
      </c>
      <c r="R686" s="6">
        <f t="shared" si="42"/>
        <v>40358.208333333336</v>
      </c>
      <c r="S686" s="6">
        <f t="shared" si="43"/>
        <v>40378.208333333336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2014</v>
      </c>
      <c r="O687" t="s">
        <v>2015</v>
      </c>
      <c r="P687">
        <f t="shared" si="40"/>
        <v>67.5</v>
      </c>
      <c r="Q687">
        <f t="shared" si="41"/>
        <v>102.05</v>
      </c>
      <c r="R687" s="6">
        <f t="shared" si="42"/>
        <v>42239.208333333328</v>
      </c>
      <c r="S687" s="6">
        <f t="shared" si="43"/>
        <v>42263.208333333328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2012</v>
      </c>
      <c r="O688" t="s">
        <v>2021</v>
      </c>
      <c r="P688">
        <f t="shared" si="40"/>
        <v>191.75</v>
      </c>
      <c r="Q688">
        <f t="shared" si="41"/>
        <v>107.32</v>
      </c>
      <c r="R688" s="6">
        <f t="shared" si="42"/>
        <v>43186.208333333328</v>
      </c>
      <c r="S688" s="6">
        <f t="shared" si="43"/>
        <v>43197.208333333328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2014</v>
      </c>
      <c r="O689" t="s">
        <v>2015</v>
      </c>
      <c r="P689">
        <f t="shared" si="40"/>
        <v>932</v>
      </c>
      <c r="Q689">
        <f t="shared" si="41"/>
        <v>51.97</v>
      </c>
      <c r="R689" s="6">
        <f t="shared" si="42"/>
        <v>42806.25</v>
      </c>
      <c r="S689" s="6">
        <f t="shared" si="43"/>
        <v>42809.208333333328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2016</v>
      </c>
      <c r="O690" t="s">
        <v>2035</v>
      </c>
      <c r="P690">
        <f t="shared" si="40"/>
        <v>429.28</v>
      </c>
      <c r="Q690">
        <f t="shared" si="41"/>
        <v>71.14</v>
      </c>
      <c r="R690" s="6">
        <f t="shared" si="42"/>
        <v>43475.25</v>
      </c>
      <c r="S690" s="6">
        <f t="shared" si="43"/>
        <v>43491.25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2012</v>
      </c>
      <c r="O691" t="s">
        <v>2013</v>
      </c>
      <c r="P691">
        <f t="shared" si="40"/>
        <v>100.66</v>
      </c>
      <c r="Q691">
        <f t="shared" si="41"/>
        <v>106.49</v>
      </c>
      <c r="R691" s="6">
        <f t="shared" si="42"/>
        <v>41576.208333333336</v>
      </c>
      <c r="S691" s="6">
        <f t="shared" si="43"/>
        <v>41588.25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2016</v>
      </c>
      <c r="O692" t="s">
        <v>2017</v>
      </c>
      <c r="P692">
        <f t="shared" si="40"/>
        <v>226.61</v>
      </c>
      <c r="Q692">
        <f t="shared" si="41"/>
        <v>42.94</v>
      </c>
      <c r="R692" s="6">
        <f t="shared" si="42"/>
        <v>40874.25</v>
      </c>
      <c r="S692" s="6">
        <f t="shared" si="43"/>
        <v>40880.25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2016</v>
      </c>
      <c r="O693" t="s">
        <v>2017</v>
      </c>
      <c r="P693">
        <f t="shared" si="40"/>
        <v>142.38</v>
      </c>
      <c r="Q693">
        <f t="shared" si="41"/>
        <v>30.04</v>
      </c>
      <c r="R693" s="6">
        <f t="shared" si="42"/>
        <v>41185.208333333336</v>
      </c>
      <c r="S693" s="6">
        <f t="shared" si="43"/>
        <v>41202.208333333336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2010</v>
      </c>
      <c r="O694" t="s">
        <v>2011</v>
      </c>
      <c r="P694">
        <f t="shared" si="40"/>
        <v>90.63</v>
      </c>
      <c r="Q694">
        <f t="shared" si="41"/>
        <v>70.62</v>
      </c>
      <c r="R694" s="6">
        <f t="shared" si="42"/>
        <v>43655.208333333328</v>
      </c>
      <c r="S694" s="6">
        <f t="shared" si="43"/>
        <v>43673.208333333328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2014</v>
      </c>
      <c r="O695" t="s">
        <v>2015</v>
      </c>
      <c r="P695">
        <f t="shared" si="40"/>
        <v>63.97</v>
      </c>
      <c r="Q695">
        <f t="shared" si="41"/>
        <v>66.02</v>
      </c>
      <c r="R695" s="6">
        <f t="shared" si="42"/>
        <v>43025.208333333328</v>
      </c>
      <c r="S695" s="6">
        <f t="shared" si="43"/>
        <v>43042.208333333328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2014</v>
      </c>
      <c r="O696" t="s">
        <v>2015</v>
      </c>
      <c r="P696">
        <f t="shared" si="40"/>
        <v>84.13</v>
      </c>
      <c r="Q696">
        <f t="shared" si="41"/>
        <v>96.91</v>
      </c>
      <c r="R696" s="6">
        <f t="shared" si="42"/>
        <v>43066.25</v>
      </c>
      <c r="S696" s="6">
        <f t="shared" si="43"/>
        <v>43103.25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2010</v>
      </c>
      <c r="O697" t="s">
        <v>2011</v>
      </c>
      <c r="P697">
        <f t="shared" si="40"/>
        <v>133.93</v>
      </c>
      <c r="Q697">
        <f t="shared" si="41"/>
        <v>62.87</v>
      </c>
      <c r="R697" s="6">
        <f t="shared" si="42"/>
        <v>42322.25</v>
      </c>
      <c r="S697" s="6">
        <f t="shared" si="43"/>
        <v>42338.25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2014</v>
      </c>
      <c r="O698" t="s">
        <v>2015</v>
      </c>
      <c r="P698">
        <f t="shared" si="40"/>
        <v>59.04</v>
      </c>
      <c r="Q698">
        <f t="shared" si="41"/>
        <v>108.99</v>
      </c>
      <c r="R698" s="6">
        <f t="shared" si="42"/>
        <v>42114.208333333328</v>
      </c>
      <c r="S698" s="6">
        <f t="shared" si="43"/>
        <v>42115.208333333328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2010</v>
      </c>
      <c r="O699" t="s">
        <v>2018</v>
      </c>
      <c r="P699">
        <f t="shared" si="40"/>
        <v>152.80000000000001</v>
      </c>
      <c r="Q699">
        <f t="shared" si="41"/>
        <v>27</v>
      </c>
      <c r="R699" s="6">
        <f t="shared" si="42"/>
        <v>43190.208333333328</v>
      </c>
      <c r="S699" s="6">
        <f t="shared" si="43"/>
        <v>43192.208333333328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2012</v>
      </c>
      <c r="O700" t="s">
        <v>2021</v>
      </c>
      <c r="P700">
        <f t="shared" si="40"/>
        <v>446.69</v>
      </c>
      <c r="Q700">
        <f t="shared" si="41"/>
        <v>65</v>
      </c>
      <c r="R700" s="6">
        <f t="shared" si="42"/>
        <v>40871.25</v>
      </c>
      <c r="S700" s="6">
        <f t="shared" si="43"/>
        <v>40885.25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2016</v>
      </c>
      <c r="O701" t="s">
        <v>2019</v>
      </c>
      <c r="P701">
        <f t="shared" si="40"/>
        <v>84.39</v>
      </c>
      <c r="Q701">
        <f t="shared" si="41"/>
        <v>111.52</v>
      </c>
      <c r="R701" s="6">
        <f t="shared" si="42"/>
        <v>43641.208333333328</v>
      </c>
      <c r="S701" s="6">
        <f t="shared" si="43"/>
        <v>43642.208333333328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2012</v>
      </c>
      <c r="O702" t="s">
        <v>2021</v>
      </c>
      <c r="P702">
        <f t="shared" si="40"/>
        <v>3</v>
      </c>
      <c r="Q702">
        <f t="shared" si="41"/>
        <v>3</v>
      </c>
      <c r="R702" s="6">
        <f t="shared" si="42"/>
        <v>40203.25</v>
      </c>
      <c r="S702" s="6">
        <f t="shared" si="43"/>
        <v>40218.25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2014</v>
      </c>
      <c r="O703" t="s">
        <v>2015</v>
      </c>
      <c r="P703">
        <f t="shared" si="40"/>
        <v>175.03</v>
      </c>
      <c r="Q703">
        <f t="shared" si="41"/>
        <v>110.99</v>
      </c>
      <c r="R703" s="6">
        <f t="shared" si="42"/>
        <v>40629.208333333336</v>
      </c>
      <c r="S703" s="6">
        <f t="shared" si="43"/>
        <v>40636.208333333336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2012</v>
      </c>
      <c r="O704" t="s">
        <v>2021</v>
      </c>
      <c r="P704">
        <f t="shared" si="40"/>
        <v>54.14</v>
      </c>
      <c r="Q704">
        <f t="shared" si="41"/>
        <v>56.75</v>
      </c>
      <c r="R704" s="6">
        <f t="shared" si="42"/>
        <v>41477.208333333336</v>
      </c>
      <c r="S704" s="6">
        <f t="shared" si="43"/>
        <v>41482.208333333336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2022</v>
      </c>
      <c r="O705" t="s">
        <v>2034</v>
      </c>
      <c r="P705">
        <f t="shared" si="40"/>
        <v>311.87</v>
      </c>
      <c r="Q705">
        <f t="shared" si="41"/>
        <v>97.02</v>
      </c>
      <c r="R705" s="6">
        <f t="shared" si="42"/>
        <v>41020.208333333336</v>
      </c>
      <c r="S705" s="6">
        <f t="shared" si="43"/>
        <v>41037.208333333336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2016</v>
      </c>
      <c r="O706" t="s">
        <v>2024</v>
      </c>
      <c r="P706">
        <f t="shared" ref="P706:P769" si="44">ROUND((E706/D706)*100, 2)</f>
        <v>122.78</v>
      </c>
      <c r="Q706">
        <f t="shared" ref="Q706:Q769" si="45">ROUND(E706/G706, 2)</f>
        <v>92.09</v>
      </c>
      <c r="R706" s="6">
        <f t="shared" ref="R706:R769" si="46">(((J706/60)/60)/24)+DATE(1970,1,1)</f>
        <v>42555.208333333328</v>
      </c>
      <c r="S706" s="6">
        <f t="shared" ref="S706:S769" si="47">(((K706/60)/60)/24)+DATE(1970,1,1)</f>
        <v>42570.208333333328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2022</v>
      </c>
      <c r="O707" t="s">
        <v>2023</v>
      </c>
      <c r="P707">
        <f t="shared" si="44"/>
        <v>99.03</v>
      </c>
      <c r="Q707">
        <f t="shared" si="45"/>
        <v>82.99</v>
      </c>
      <c r="R707" s="6">
        <f t="shared" si="46"/>
        <v>41619.25</v>
      </c>
      <c r="S707" s="6">
        <f t="shared" si="47"/>
        <v>41623.25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2012</v>
      </c>
      <c r="O708" t="s">
        <v>2013</v>
      </c>
      <c r="P708">
        <f t="shared" si="44"/>
        <v>127.85</v>
      </c>
      <c r="Q708">
        <f t="shared" si="45"/>
        <v>103.04</v>
      </c>
      <c r="R708" s="6">
        <f t="shared" si="46"/>
        <v>43471.25</v>
      </c>
      <c r="S708" s="6">
        <f t="shared" si="47"/>
        <v>43479.25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2016</v>
      </c>
      <c r="O709" t="s">
        <v>2019</v>
      </c>
      <c r="P709">
        <f t="shared" si="44"/>
        <v>158.62</v>
      </c>
      <c r="Q709">
        <f t="shared" si="45"/>
        <v>68.92</v>
      </c>
      <c r="R709" s="6">
        <f t="shared" si="46"/>
        <v>43442.25</v>
      </c>
      <c r="S709" s="6">
        <f t="shared" si="47"/>
        <v>43478.25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2014</v>
      </c>
      <c r="O710" t="s">
        <v>2015</v>
      </c>
      <c r="P710">
        <f t="shared" si="44"/>
        <v>707.06</v>
      </c>
      <c r="Q710">
        <f t="shared" si="45"/>
        <v>87.74</v>
      </c>
      <c r="R710" s="6">
        <f t="shared" si="46"/>
        <v>42877.208333333328</v>
      </c>
      <c r="S710" s="6">
        <f t="shared" si="47"/>
        <v>42887.208333333328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2014</v>
      </c>
      <c r="O711" t="s">
        <v>2015</v>
      </c>
      <c r="P711">
        <f t="shared" si="44"/>
        <v>142.38999999999999</v>
      </c>
      <c r="Q711">
        <f t="shared" si="45"/>
        <v>75.02</v>
      </c>
      <c r="R711" s="6">
        <f t="shared" si="46"/>
        <v>41018.208333333336</v>
      </c>
      <c r="S711" s="6">
        <f t="shared" si="47"/>
        <v>41025.208333333336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2014</v>
      </c>
      <c r="O712" t="s">
        <v>2015</v>
      </c>
      <c r="P712">
        <f t="shared" si="44"/>
        <v>147.86000000000001</v>
      </c>
      <c r="Q712">
        <f t="shared" si="45"/>
        <v>50.86</v>
      </c>
      <c r="R712" s="6">
        <f t="shared" si="46"/>
        <v>43295.208333333328</v>
      </c>
      <c r="S712" s="6">
        <f t="shared" si="47"/>
        <v>43302.208333333328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2014</v>
      </c>
      <c r="O713" t="s">
        <v>2015</v>
      </c>
      <c r="P713">
        <f t="shared" si="44"/>
        <v>20.32</v>
      </c>
      <c r="Q713">
        <f t="shared" si="45"/>
        <v>90</v>
      </c>
      <c r="R713" s="6">
        <f t="shared" si="46"/>
        <v>42393.25</v>
      </c>
      <c r="S713" s="6">
        <f t="shared" si="47"/>
        <v>42395.25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2014</v>
      </c>
      <c r="O714" t="s">
        <v>2015</v>
      </c>
      <c r="P714">
        <f t="shared" si="44"/>
        <v>1840.63</v>
      </c>
      <c r="Q714">
        <f t="shared" si="45"/>
        <v>72.900000000000006</v>
      </c>
      <c r="R714" s="6">
        <f t="shared" si="46"/>
        <v>42559.208333333328</v>
      </c>
      <c r="S714" s="6">
        <f t="shared" si="47"/>
        <v>42600.208333333328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2022</v>
      </c>
      <c r="O715" t="s">
        <v>2031</v>
      </c>
      <c r="P715">
        <f t="shared" si="44"/>
        <v>161.94</v>
      </c>
      <c r="Q715">
        <f t="shared" si="45"/>
        <v>108.49</v>
      </c>
      <c r="R715" s="6">
        <f t="shared" si="46"/>
        <v>42604.208333333328</v>
      </c>
      <c r="S715" s="6">
        <f t="shared" si="47"/>
        <v>42616.208333333328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2010</v>
      </c>
      <c r="O716" t="s">
        <v>2011</v>
      </c>
      <c r="P716">
        <f t="shared" si="44"/>
        <v>472.82</v>
      </c>
      <c r="Q716">
        <f t="shared" si="45"/>
        <v>101.98</v>
      </c>
      <c r="R716" s="6">
        <f t="shared" si="46"/>
        <v>41870.208333333336</v>
      </c>
      <c r="S716" s="6">
        <f t="shared" si="47"/>
        <v>41871.208333333336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2025</v>
      </c>
      <c r="O717" t="s">
        <v>2036</v>
      </c>
      <c r="P717">
        <f t="shared" si="44"/>
        <v>24.47</v>
      </c>
      <c r="Q717">
        <f t="shared" si="45"/>
        <v>44.01</v>
      </c>
      <c r="R717" s="6">
        <f t="shared" si="46"/>
        <v>40397.208333333336</v>
      </c>
      <c r="S717" s="6">
        <f t="shared" si="47"/>
        <v>40402.208333333336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2014</v>
      </c>
      <c r="O718" t="s">
        <v>2015</v>
      </c>
      <c r="P718">
        <f t="shared" si="44"/>
        <v>517.65</v>
      </c>
      <c r="Q718">
        <f t="shared" si="45"/>
        <v>65.94</v>
      </c>
      <c r="R718" s="6">
        <f t="shared" si="46"/>
        <v>41465.208333333336</v>
      </c>
      <c r="S718" s="6">
        <f t="shared" si="47"/>
        <v>41493.208333333336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2016</v>
      </c>
      <c r="O719" t="s">
        <v>2017</v>
      </c>
      <c r="P719">
        <f t="shared" si="44"/>
        <v>247.64</v>
      </c>
      <c r="Q719">
        <f t="shared" si="45"/>
        <v>24.99</v>
      </c>
      <c r="R719" s="6">
        <f t="shared" si="46"/>
        <v>40777.208333333336</v>
      </c>
      <c r="S719" s="6">
        <f t="shared" si="47"/>
        <v>40798.208333333336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2012</v>
      </c>
      <c r="O720" t="s">
        <v>2021</v>
      </c>
      <c r="P720">
        <f t="shared" si="44"/>
        <v>100.2</v>
      </c>
      <c r="Q720">
        <f t="shared" si="45"/>
        <v>28</v>
      </c>
      <c r="R720" s="6">
        <f t="shared" si="46"/>
        <v>41442.208333333336</v>
      </c>
      <c r="S720" s="6">
        <f t="shared" si="47"/>
        <v>41468.208333333336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2022</v>
      </c>
      <c r="O721" t="s">
        <v>2028</v>
      </c>
      <c r="P721">
        <f t="shared" si="44"/>
        <v>153</v>
      </c>
      <c r="Q721">
        <f t="shared" si="45"/>
        <v>85.83</v>
      </c>
      <c r="R721" s="6">
        <f t="shared" si="46"/>
        <v>41058.208333333336</v>
      </c>
      <c r="S721" s="6">
        <f t="shared" si="47"/>
        <v>41069.208333333336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2014</v>
      </c>
      <c r="O722" t="s">
        <v>2015</v>
      </c>
      <c r="P722">
        <f t="shared" si="44"/>
        <v>37.090000000000003</v>
      </c>
      <c r="Q722">
        <f t="shared" si="45"/>
        <v>84.92</v>
      </c>
      <c r="R722" s="6">
        <f t="shared" si="46"/>
        <v>43152.25</v>
      </c>
      <c r="S722" s="6">
        <f t="shared" si="47"/>
        <v>43166.25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2010</v>
      </c>
      <c r="O723" t="s">
        <v>2011</v>
      </c>
      <c r="P723">
        <f t="shared" si="44"/>
        <v>4.3899999999999997</v>
      </c>
      <c r="Q723">
        <f t="shared" si="45"/>
        <v>90.48</v>
      </c>
      <c r="R723" s="6">
        <f t="shared" si="46"/>
        <v>43194.208333333328</v>
      </c>
      <c r="S723" s="6">
        <f t="shared" si="47"/>
        <v>43200.208333333328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2016</v>
      </c>
      <c r="O724" t="s">
        <v>2017</v>
      </c>
      <c r="P724">
        <f t="shared" si="44"/>
        <v>156.51</v>
      </c>
      <c r="Q724">
        <f t="shared" si="45"/>
        <v>25</v>
      </c>
      <c r="R724" s="6">
        <f t="shared" si="46"/>
        <v>43045.25</v>
      </c>
      <c r="S724" s="6">
        <f t="shared" si="47"/>
        <v>43072.25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2014</v>
      </c>
      <c r="O725" t="s">
        <v>2015</v>
      </c>
      <c r="P725">
        <f t="shared" si="44"/>
        <v>270.41000000000003</v>
      </c>
      <c r="Q725">
        <f t="shared" si="45"/>
        <v>92.01</v>
      </c>
      <c r="R725" s="6">
        <f t="shared" si="46"/>
        <v>42431.25</v>
      </c>
      <c r="S725" s="6">
        <f t="shared" si="47"/>
        <v>42452.208333333328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2014</v>
      </c>
      <c r="O726" t="s">
        <v>2015</v>
      </c>
      <c r="P726">
        <f t="shared" si="44"/>
        <v>134.06</v>
      </c>
      <c r="Q726">
        <f t="shared" si="45"/>
        <v>93.07</v>
      </c>
      <c r="R726" s="6">
        <f t="shared" si="46"/>
        <v>41934.208333333336</v>
      </c>
      <c r="S726" s="6">
        <f t="shared" si="47"/>
        <v>41936.208333333336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2025</v>
      </c>
      <c r="O727" t="s">
        <v>2036</v>
      </c>
      <c r="P727">
        <f t="shared" si="44"/>
        <v>50.4</v>
      </c>
      <c r="Q727">
        <f t="shared" si="45"/>
        <v>61.01</v>
      </c>
      <c r="R727" s="6">
        <f t="shared" si="46"/>
        <v>41958.25</v>
      </c>
      <c r="S727" s="6">
        <f t="shared" si="47"/>
        <v>41960.25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2014</v>
      </c>
      <c r="O728" t="s">
        <v>2015</v>
      </c>
      <c r="P728">
        <f t="shared" si="44"/>
        <v>88.82</v>
      </c>
      <c r="Q728">
        <f t="shared" si="45"/>
        <v>92.04</v>
      </c>
      <c r="R728" s="6">
        <f t="shared" si="46"/>
        <v>40476.208333333336</v>
      </c>
      <c r="S728" s="6">
        <f t="shared" si="47"/>
        <v>40482.208333333336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2012</v>
      </c>
      <c r="O729" t="s">
        <v>2013</v>
      </c>
      <c r="P729">
        <f t="shared" si="44"/>
        <v>165</v>
      </c>
      <c r="Q729">
        <f t="shared" si="45"/>
        <v>81.13</v>
      </c>
      <c r="R729" s="6">
        <f t="shared" si="46"/>
        <v>43485.25</v>
      </c>
      <c r="S729" s="6">
        <f t="shared" si="47"/>
        <v>43543.208333333328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2014</v>
      </c>
      <c r="O730" t="s">
        <v>2015</v>
      </c>
      <c r="P730">
        <f t="shared" si="44"/>
        <v>17.5</v>
      </c>
      <c r="Q730">
        <f t="shared" si="45"/>
        <v>73.5</v>
      </c>
      <c r="R730" s="6">
        <f t="shared" si="46"/>
        <v>42515.208333333328</v>
      </c>
      <c r="S730" s="6">
        <f t="shared" si="47"/>
        <v>42526.208333333328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2016</v>
      </c>
      <c r="O731" t="s">
        <v>2019</v>
      </c>
      <c r="P731">
        <f t="shared" si="44"/>
        <v>185.66</v>
      </c>
      <c r="Q731">
        <f t="shared" si="45"/>
        <v>85.22</v>
      </c>
      <c r="R731" s="6">
        <f t="shared" si="46"/>
        <v>41309.25</v>
      </c>
      <c r="S731" s="6">
        <f t="shared" si="47"/>
        <v>41311.25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2012</v>
      </c>
      <c r="O732" t="s">
        <v>2021</v>
      </c>
      <c r="P732">
        <f t="shared" si="44"/>
        <v>412.66</v>
      </c>
      <c r="Q732">
        <f t="shared" si="45"/>
        <v>110.97</v>
      </c>
      <c r="R732" s="6">
        <f t="shared" si="46"/>
        <v>42147.208333333328</v>
      </c>
      <c r="S732" s="6">
        <f t="shared" si="47"/>
        <v>42153.208333333328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2012</v>
      </c>
      <c r="O733" t="s">
        <v>2013</v>
      </c>
      <c r="P733">
        <f t="shared" si="44"/>
        <v>90.25</v>
      </c>
      <c r="Q733">
        <f t="shared" si="45"/>
        <v>32.97</v>
      </c>
      <c r="R733" s="6">
        <f t="shared" si="46"/>
        <v>42939.208333333328</v>
      </c>
      <c r="S733" s="6">
        <f t="shared" si="47"/>
        <v>42940.208333333328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2010</v>
      </c>
      <c r="O734" t="s">
        <v>2011</v>
      </c>
      <c r="P734">
        <f t="shared" si="44"/>
        <v>91.98</v>
      </c>
      <c r="Q734">
        <f t="shared" si="45"/>
        <v>96.01</v>
      </c>
      <c r="R734" s="6">
        <f t="shared" si="46"/>
        <v>42816.208333333328</v>
      </c>
      <c r="S734" s="6">
        <f t="shared" si="47"/>
        <v>42839.208333333328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2010</v>
      </c>
      <c r="O735" t="s">
        <v>2032</v>
      </c>
      <c r="P735">
        <f t="shared" si="44"/>
        <v>527.01</v>
      </c>
      <c r="Q735">
        <f t="shared" si="45"/>
        <v>84.97</v>
      </c>
      <c r="R735" s="6">
        <f t="shared" si="46"/>
        <v>41844.208333333336</v>
      </c>
      <c r="S735" s="6">
        <f t="shared" si="47"/>
        <v>41857.208333333336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2014</v>
      </c>
      <c r="O736" t="s">
        <v>2015</v>
      </c>
      <c r="P736">
        <f t="shared" si="44"/>
        <v>319.14</v>
      </c>
      <c r="Q736">
        <f t="shared" si="45"/>
        <v>25.01</v>
      </c>
      <c r="R736" s="6">
        <f t="shared" si="46"/>
        <v>42763.25</v>
      </c>
      <c r="S736" s="6">
        <f t="shared" si="47"/>
        <v>42775.25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2029</v>
      </c>
      <c r="O737" t="s">
        <v>2030</v>
      </c>
      <c r="P737">
        <f t="shared" si="44"/>
        <v>354.19</v>
      </c>
      <c r="Q737">
        <f t="shared" si="45"/>
        <v>66</v>
      </c>
      <c r="R737" s="6">
        <f t="shared" si="46"/>
        <v>42459.208333333328</v>
      </c>
      <c r="S737" s="6">
        <f t="shared" si="47"/>
        <v>42466.208333333328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2022</v>
      </c>
      <c r="O738" t="s">
        <v>2023</v>
      </c>
      <c r="P738">
        <f t="shared" si="44"/>
        <v>32.9</v>
      </c>
      <c r="Q738">
        <f t="shared" si="45"/>
        <v>87.34</v>
      </c>
      <c r="R738" s="6">
        <f t="shared" si="46"/>
        <v>42055.25</v>
      </c>
      <c r="S738" s="6">
        <f t="shared" si="47"/>
        <v>42059.25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2010</v>
      </c>
      <c r="O739" t="s">
        <v>2020</v>
      </c>
      <c r="P739">
        <f t="shared" si="44"/>
        <v>135.88999999999999</v>
      </c>
      <c r="Q739">
        <f t="shared" si="45"/>
        <v>27.93</v>
      </c>
      <c r="R739" s="6">
        <f t="shared" si="46"/>
        <v>42685.25</v>
      </c>
      <c r="S739" s="6">
        <f t="shared" si="47"/>
        <v>42697.25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2014</v>
      </c>
      <c r="O740" t="s">
        <v>2015</v>
      </c>
      <c r="P740">
        <f t="shared" si="44"/>
        <v>2.08</v>
      </c>
      <c r="Q740">
        <f t="shared" si="45"/>
        <v>103.8</v>
      </c>
      <c r="R740" s="6">
        <f t="shared" si="46"/>
        <v>41959.25</v>
      </c>
      <c r="S740" s="6">
        <f t="shared" si="47"/>
        <v>41981.25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2010</v>
      </c>
      <c r="O741" t="s">
        <v>2020</v>
      </c>
      <c r="P741">
        <f t="shared" si="44"/>
        <v>61</v>
      </c>
      <c r="Q741">
        <f t="shared" si="45"/>
        <v>31.94</v>
      </c>
      <c r="R741" s="6">
        <f t="shared" si="46"/>
        <v>41089.208333333336</v>
      </c>
      <c r="S741" s="6">
        <f t="shared" si="47"/>
        <v>41090.208333333336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2014</v>
      </c>
      <c r="O742" t="s">
        <v>2015</v>
      </c>
      <c r="P742">
        <f t="shared" si="44"/>
        <v>30.04</v>
      </c>
      <c r="Q742">
        <f t="shared" si="45"/>
        <v>99.5</v>
      </c>
      <c r="R742" s="6">
        <f t="shared" si="46"/>
        <v>42769.25</v>
      </c>
      <c r="S742" s="6">
        <f t="shared" si="47"/>
        <v>42772.25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2014</v>
      </c>
      <c r="O743" t="s">
        <v>2015</v>
      </c>
      <c r="P743">
        <f t="shared" si="44"/>
        <v>1179.17</v>
      </c>
      <c r="Q743">
        <f t="shared" si="45"/>
        <v>108.85</v>
      </c>
      <c r="R743" s="6">
        <f t="shared" si="46"/>
        <v>40321.208333333336</v>
      </c>
      <c r="S743" s="6">
        <f t="shared" si="47"/>
        <v>40322.208333333336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2010</v>
      </c>
      <c r="O744" t="s">
        <v>2018</v>
      </c>
      <c r="P744">
        <f t="shared" si="44"/>
        <v>1126.08</v>
      </c>
      <c r="Q744">
        <f t="shared" si="45"/>
        <v>110.76</v>
      </c>
      <c r="R744" s="6">
        <f t="shared" si="46"/>
        <v>40197.25</v>
      </c>
      <c r="S744" s="6">
        <f t="shared" si="47"/>
        <v>40239.25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2014</v>
      </c>
      <c r="O745" t="s">
        <v>2015</v>
      </c>
      <c r="P745">
        <f t="shared" si="44"/>
        <v>12.92</v>
      </c>
      <c r="Q745">
        <f t="shared" si="45"/>
        <v>29.65</v>
      </c>
      <c r="R745" s="6">
        <f t="shared" si="46"/>
        <v>42298.208333333328</v>
      </c>
      <c r="S745" s="6">
        <f t="shared" si="47"/>
        <v>42304.208333333328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2014</v>
      </c>
      <c r="O746" t="s">
        <v>2015</v>
      </c>
      <c r="P746">
        <f t="shared" si="44"/>
        <v>712</v>
      </c>
      <c r="Q746">
        <f t="shared" si="45"/>
        <v>101.71</v>
      </c>
      <c r="R746" s="6">
        <f t="shared" si="46"/>
        <v>43322.208333333328</v>
      </c>
      <c r="S746" s="6">
        <f t="shared" si="47"/>
        <v>43324.208333333328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2012</v>
      </c>
      <c r="O747" t="s">
        <v>2021</v>
      </c>
      <c r="P747">
        <f t="shared" si="44"/>
        <v>30.3</v>
      </c>
      <c r="Q747">
        <f t="shared" si="45"/>
        <v>61.5</v>
      </c>
      <c r="R747" s="6">
        <f t="shared" si="46"/>
        <v>40328.208333333336</v>
      </c>
      <c r="S747" s="6">
        <f t="shared" si="47"/>
        <v>40355.208333333336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2012</v>
      </c>
      <c r="O748" t="s">
        <v>2013</v>
      </c>
      <c r="P748">
        <f t="shared" si="44"/>
        <v>212.51</v>
      </c>
      <c r="Q748">
        <f t="shared" si="45"/>
        <v>35</v>
      </c>
      <c r="R748" s="6">
        <f t="shared" si="46"/>
        <v>40825.208333333336</v>
      </c>
      <c r="S748" s="6">
        <f t="shared" si="47"/>
        <v>40830.208333333336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2014</v>
      </c>
      <c r="O749" t="s">
        <v>2015</v>
      </c>
      <c r="P749">
        <f t="shared" si="44"/>
        <v>228.86</v>
      </c>
      <c r="Q749">
        <f t="shared" si="45"/>
        <v>40.049999999999997</v>
      </c>
      <c r="R749" s="6">
        <f t="shared" si="46"/>
        <v>40423.208333333336</v>
      </c>
      <c r="S749" s="6">
        <f t="shared" si="47"/>
        <v>40434.208333333336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2016</v>
      </c>
      <c r="O750" t="s">
        <v>2024</v>
      </c>
      <c r="P750">
        <f t="shared" si="44"/>
        <v>34.96</v>
      </c>
      <c r="Q750">
        <f t="shared" si="45"/>
        <v>110.97</v>
      </c>
      <c r="R750" s="6">
        <f t="shared" si="46"/>
        <v>40238.25</v>
      </c>
      <c r="S750" s="6">
        <f t="shared" si="47"/>
        <v>40263.208333333336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2012</v>
      </c>
      <c r="O751" t="s">
        <v>2021</v>
      </c>
      <c r="P751">
        <f t="shared" si="44"/>
        <v>157.29</v>
      </c>
      <c r="Q751">
        <f t="shared" si="45"/>
        <v>36.96</v>
      </c>
      <c r="R751" s="6">
        <f t="shared" si="46"/>
        <v>41920.208333333336</v>
      </c>
      <c r="S751" s="6">
        <f t="shared" si="47"/>
        <v>41932.208333333336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2010</v>
      </c>
      <c r="O752" t="s">
        <v>2018</v>
      </c>
      <c r="P752">
        <f t="shared" si="44"/>
        <v>1</v>
      </c>
      <c r="Q752">
        <f t="shared" si="45"/>
        <v>1</v>
      </c>
      <c r="R752" s="6">
        <f t="shared" si="46"/>
        <v>40360.208333333336</v>
      </c>
      <c r="S752" s="6">
        <f t="shared" si="47"/>
        <v>40385.208333333336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2022</v>
      </c>
      <c r="O753" t="s">
        <v>2023</v>
      </c>
      <c r="P753">
        <f t="shared" si="44"/>
        <v>232.31</v>
      </c>
      <c r="Q753">
        <f t="shared" si="45"/>
        <v>30.97</v>
      </c>
      <c r="R753" s="6">
        <f t="shared" si="46"/>
        <v>42446.208333333328</v>
      </c>
      <c r="S753" s="6">
        <f t="shared" si="47"/>
        <v>42461.208333333328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2014</v>
      </c>
      <c r="O754" t="s">
        <v>2015</v>
      </c>
      <c r="P754">
        <f t="shared" si="44"/>
        <v>92.45</v>
      </c>
      <c r="Q754">
        <f t="shared" si="45"/>
        <v>47.04</v>
      </c>
      <c r="R754" s="6">
        <f t="shared" si="46"/>
        <v>40395.208333333336</v>
      </c>
      <c r="S754" s="6">
        <f t="shared" si="47"/>
        <v>40413.208333333336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2029</v>
      </c>
      <c r="O755" t="s">
        <v>2030</v>
      </c>
      <c r="P755">
        <f t="shared" si="44"/>
        <v>256.7</v>
      </c>
      <c r="Q755">
        <f t="shared" si="45"/>
        <v>88.07</v>
      </c>
      <c r="R755" s="6">
        <f t="shared" si="46"/>
        <v>40321.208333333336</v>
      </c>
      <c r="S755" s="6">
        <f t="shared" si="47"/>
        <v>40336.208333333336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2014</v>
      </c>
      <c r="O756" t="s">
        <v>2015</v>
      </c>
      <c r="P756">
        <f t="shared" si="44"/>
        <v>168.47</v>
      </c>
      <c r="Q756">
        <f t="shared" si="45"/>
        <v>37.01</v>
      </c>
      <c r="R756" s="6">
        <f t="shared" si="46"/>
        <v>41210.208333333336</v>
      </c>
      <c r="S756" s="6">
        <f t="shared" si="47"/>
        <v>41263.25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2014</v>
      </c>
      <c r="O757" t="s">
        <v>2015</v>
      </c>
      <c r="P757">
        <f t="shared" si="44"/>
        <v>166.58</v>
      </c>
      <c r="Q757">
        <f t="shared" si="45"/>
        <v>26.03</v>
      </c>
      <c r="R757" s="6">
        <f t="shared" si="46"/>
        <v>43096.25</v>
      </c>
      <c r="S757" s="6">
        <f t="shared" si="47"/>
        <v>43108.25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2014</v>
      </c>
      <c r="O758" t="s">
        <v>2015</v>
      </c>
      <c r="P758">
        <f t="shared" si="44"/>
        <v>772.08</v>
      </c>
      <c r="Q758">
        <f t="shared" si="45"/>
        <v>67.819999999999993</v>
      </c>
      <c r="R758" s="6">
        <f t="shared" si="46"/>
        <v>42024.25</v>
      </c>
      <c r="S758" s="6">
        <f t="shared" si="47"/>
        <v>42030.25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2016</v>
      </c>
      <c r="O759" t="s">
        <v>2019</v>
      </c>
      <c r="P759">
        <f t="shared" si="44"/>
        <v>406.86</v>
      </c>
      <c r="Q759">
        <f t="shared" si="45"/>
        <v>49.96</v>
      </c>
      <c r="R759" s="6">
        <f t="shared" si="46"/>
        <v>40675.208333333336</v>
      </c>
      <c r="S759" s="6">
        <f t="shared" si="47"/>
        <v>40679.208333333336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2010</v>
      </c>
      <c r="O760" t="s">
        <v>2011</v>
      </c>
      <c r="P760">
        <f t="shared" si="44"/>
        <v>564.21</v>
      </c>
      <c r="Q760">
        <f t="shared" si="45"/>
        <v>110.02</v>
      </c>
      <c r="R760" s="6">
        <f t="shared" si="46"/>
        <v>41936.208333333336</v>
      </c>
      <c r="S760" s="6">
        <f t="shared" si="47"/>
        <v>41945.208333333336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2010</v>
      </c>
      <c r="O761" t="s">
        <v>2018</v>
      </c>
      <c r="P761">
        <f t="shared" si="44"/>
        <v>68.430000000000007</v>
      </c>
      <c r="Q761">
        <f t="shared" si="45"/>
        <v>89.96</v>
      </c>
      <c r="R761" s="6">
        <f t="shared" si="46"/>
        <v>43136.25</v>
      </c>
      <c r="S761" s="6">
        <f t="shared" si="47"/>
        <v>43166.25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2025</v>
      </c>
      <c r="O762" t="s">
        <v>2026</v>
      </c>
      <c r="P762">
        <f t="shared" si="44"/>
        <v>34.35</v>
      </c>
      <c r="Q762">
        <f t="shared" si="45"/>
        <v>79.010000000000005</v>
      </c>
      <c r="R762" s="6">
        <f t="shared" si="46"/>
        <v>43678.208333333328</v>
      </c>
      <c r="S762" s="6">
        <f t="shared" si="47"/>
        <v>43707.208333333328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2010</v>
      </c>
      <c r="O763" t="s">
        <v>2011</v>
      </c>
      <c r="P763">
        <f t="shared" si="44"/>
        <v>655.45</v>
      </c>
      <c r="Q763">
        <f t="shared" si="45"/>
        <v>86.87</v>
      </c>
      <c r="R763" s="6">
        <f t="shared" si="46"/>
        <v>42938.208333333328</v>
      </c>
      <c r="S763" s="6">
        <f t="shared" si="47"/>
        <v>42943.208333333328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2010</v>
      </c>
      <c r="O764" t="s">
        <v>2033</v>
      </c>
      <c r="P764">
        <f t="shared" si="44"/>
        <v>177.26</v>
      </c>
      <c r="Q764">
        <f t="shared" si="45"/>
        <v>62.04</v>
      </c>
      <c r="R764" s="6">
        <f t="shared" si="46"/>
        <v>41241.25</v>
      </c>
      <c r="S764" s="6">
        <f t="shared" si="47"/>
        <v>41252.25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2014</v>
      </c>
      <c r="O765" t="s">
        <v>2015</v>
      </c>
      <c r="P765">
        <f t="shared" si="44"/>
        <v>113.18</v>
      </c>
      <c r="Q765">
        <f t="shared" si="45"/>
        <v>26.97</v>
      </c>
      <c r="R765" s="6">
        <f t="shared" si="46"/>
        <v>41037.208333333336</v>
      </c>
      <c r="S765" s="6">
        <f t="shared" si="47"/>
        <v>41072.208333333336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2010</v>
      </c>
      <c r="O766" t="s">
        <v>2011</v>
      </c>
      <c r="P766">
        <f t="shared" si="44"/>
        <v>728.18</v>
      </c>
      <c r="Q766">
        <f t="shared" si="45"/>
        <v>54.12</v>
      </c>
      <c r="R766" s="6">
        <f t="shared" si="46"/>
        <v>40676.208333333336</v>
      </c>
      <c r="S766" s="6">
        <f t="shared" si="47"/>
        <v>40684.208333333336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2010</v>
      </c>
      <c r="O767" t="s">
        <v>2020</v>
      </c>
      <c r="P767">
        <f t="shared" si="44"/>
        <v>208.33</v>
      </c>
      <c r="Q767">
        <f t="shared" si="45"/>
        <v>41.04</v>
      </c>
      <c r="R767" s="6">
        <f t="shared" si="46"/>
        <v>42840.208333333328</v>
      </c>
      <c r="S767" s="6">
        <f t="shared" si="47"/>
        <v>42865.208333333328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2016</v>
      </c>
      <c r="O768" t="s">
        <v>2038</v>
      </c>
      <c r="P768">
        <f t="shared" si="44"/>
        <v>31.17</v>
      </c>
      <c r="Q768">
        <f t="shared" si="45"/>
        <v>55.05</v>
      </c>
      <c r="R768" s="6">
        <f t="shared" si="46"/>
        <v>43362.208333333328</v>
      </c>
      <c r="S768" s="6">
        <f t="shared" si="47"/>
        <v>43363.208333333328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2022</v>
      </c>
      <c r="O769" t="s">
        <v>2034</v>
      </c>
      <c r="P769">
        <f t="shared" si="44"/>
        <v>56.97</v>
      </c>
      <c r="Q769">
        <f t="shared" si="45"/>
        <v>107.94</v>
      </c>
      <c r="R769" s="6">
        <f t="shared" si="46"/>
        <v>42283.208333333328</v>
      </c>
      <c r="S769" s="6">
        <f t="shared" si="47"/>
        <v>42328.25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2014</v>
      </c>
      <c r="O770" t="s">
        <v>2015</v>
      </c>
      <c r="P770">
        <f t="shared" ref="P770:P833" si="48">ROUND((E770/D770)*100, 2)</f>
        <v>231</v>
      </c>
      <c r="Q770">
        <f t="shared" ref="Q770:Q833" si="49">ROUND(E770/G770, 2)</f>
        <v>73.92</v>
      </c>
      <c r="R770" s="6">
        <f t="shared" ref="R770:R833" si="50">(((J770/60)/60)/24)+DATE(1970,1,1)</f>
        <v>41619.25</v>
      </c>
      <c r="S770" s="6">
        <f t="shared" ref="S770:S833" si="51">(((K770/60)/60)/24)+DATE(1970,1,1)</f>
        <v>41634.25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2025</v>
      </c>
      <c r="O771" t="s">
        <v>2026</v>
      </c>
      <c r="P771">
        <f t="shared" si="48"/>
        <v>86.87</v>
      </c>
      <c r="Q771">
        <f t="shared" si="49"/>
        <v>32</v>
      </c>
      <c r="R771" s="6">
        <f t="shared" si="50"/>
        <v>41501.208333333336</v>
      </c>
      <c r="S771" s="6">
        <f t="shared" si="51"/>
        <v>41527.208333333336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2014</v>
      </c>
      <c r="O772" t="s">
        <v>2015</v>
      </c>
      <c r="P772">
        <f t="shared" si="48"/>
        <v>270.74</v>
      </c>
      <c r="Q772">
        <f t="shared" si="49"/>
        <v>53.9</v>
      </c>
      <c r="R772" s="6">
        <f t="shared" si="50"/>
        <v>41743.208333333336</v>
      </c>
      <c r="S772" s="6">
        <f t="shared" si="51"/>
        <v>41750.208333333336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2014</v>
      </c>
      <c r="O773" t="s">
        <v>2015</v>
      </c>
      <c r="P773">
        <f t="shared" si="48"/>
        <v>49.45</v>
      </c>
      <c r="Q773">
        <f t="shared" si="49"/>
        <v>106.5</v>
      </c>
      <c r="R773" s="6">
        <f t="shared" si="50"/>
        <v>43491.25</v>
      </c>
      <c r="S773" s="6">
        <f t="shared" si="51"/>
        <v>43518.25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2010</v>
      </c>
      <c r="O774" t="s">
        <v>2020</v>
      </c>
      <c r="P774">
        <f t="shared" si="48"/>
        <v>113.36</v>
      </c>
      <c r="Q774">
        <f t="shared" si="49"/>
        <v>33</v>
      </c>
      <c r="R774" s="6">
        <f t="shared" si="50"/>
        <v>43505.25</v>
      </c>
      <c r="S774" s="6">
        <f t="shared" si="51"/>
        <v>43509.25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2014</v>
      </c>
      <c r="O775" t="s">
        <v>2015</v>
      </c>
      <c r="P775">
        <f t="shared" si="48"/>
        <v>190.56</v>
      </c>
      <c r="Q775">
        <f t="shared" si="49"/>
        <v>43</v>
      </c>
      <c r="R775" s="6">
        <f t="shared" si="50"/>
        <v>42838.208333333328</v>
      </c>
      <c r="S775" s="6">
        <f t="shared" si="51"/>
        <v>42848.208333333328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2012</v>
      </c>
      <c r="O776" t="s">
        <v>2013</v>
      </c>
      <c r="P776">
        <f t="shared" si="48"/>
        <v>135.5</v>
      </c>
      <c r="Q776">
        <f t="shared" si="49"/>
        <v>86.86</v>
      </c>
      <c r="R776" s="6">
        <f t="shared" si="50"/>
        <v>42513.208333333328</v>
      </c>
      <c r="S776" s="6">
        <f t="shared" si="51"/>
        <v>42554.208333333328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2010</v>
      </c>
      <c r="O777" t="s">
        <v>2011</v>
      </c>
      <c r="P777">
        <f t="shared" si="48"/>
        <v>10.3</v>
      </c>
      <c r="Q777">
        <f t="shared" si="49"/>
        <v>96.8</v>
      </c>
      <c r="R777" s="6">
        <f t="shared" si="50"/>
        <v>41949.25</v>
      </c>
      <c r="S777" s="6">
        <f t="shared" si="51"/>
        <v>41959.25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2014</v>
      </c>
      <c r="O778" t="s">
        <v>2015</v>
      </c>
      <c r="P778">
        <f t="shared" si="48"/>
        <v>65.540000000000006</v>
      </c>
      <c r="Q778">
        <f t="shared" si="49"/>
        <v>33</v>
      </c>
      <c r="R778" s="6">
        <f t="shared" si="50"/>
        <v>43650.208333333328</v>
      </c>
      <c r="S778" s="6">
        <f t="shared" si="51"/>
        <v>43668.208333333328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2014</v>
      </c>
      <c r="O779" t="s">
        <v>2015</v>
      </c>
      <c r="P779">
        <f t="shared" si="48"/>
        <v>49.03</v>
      </c>
      <c r="Q779">
        <f t="shared" si="49"/>
        <v>68.03</v>
      </c>
      <c r="R779" s="6">
        <f t="shared" si="50"/>
        <v>40809.208333333336</v>
      </c>
      <c r="S779" s="6">
        <f t="shared" si="51"/>
        <v>40838.208333333336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t="s">
        <v>2016</v>
      </c>
      <c r="O780" t="s">
        <v>2024</v>
      </c>
      <c r="P780">
        <f t="shared" si="48"/>
        <v>787.92</v>
      </c>
      <c r="Q780">
        <f t="shared" si="49"/>
        <v>58.87</v>
      </c>
      <c r="R780" s="6">
        <f t="shared" si="50"/>
        <v>40768.208333333336</v>
      </c>
      <c r="S780" s="6">
        <f t="shared" si="51"/>
        <v>40773.208333333336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2014</v>
      </c>
      <c r="O781" t="s">
        <v>2015</v>
      </c>
      <c r="P781">
        <f t="shared" si="48"/>
        <v>80.31</v>
      </c>
      <c r="Q781">
        <f t="shared" si="49"/>
        <v>105.05</v>
      </c>
      <c r="R781" s="6">
        <f t="shared" si="50"/>
        <v>42230.208333333328</v>
      </c>
      <c r="S781" s="6">
        <f t="shared" si="51"/>
        <v>42239.208333333328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2016</v>
      </c>
      <c r="O782" t="s">
        <v>2019</v>
      </c>
      <c r="P782">
        <f t="shared" si="48"/>
        <v>106.29</v>
      </c>
      <c r="Q782">
        <f t="shared" si="49"/>
        <v>33.049999999999997</v>
      </c>
      <c r="R782" s="6">
        <f t="shared" si="50"/>
        <v>42573.208333333328</v>
      </c>
      <c r="S782" s="6">
        <f t="shared" si="51"/>
        <v>42592.208333333328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2014</v>
      </c>
      <c r="O783" t="s">
        <v>2015</v>
      </c>
      <c r="P783">
        <f t="shared" si="48"/>
        <v>50.74</v>
      </c>
      <c r="Q783">
        <f t="shared" si="49"/>
        <v>78.819999999999993</v>
      </c>
      <c r="R783" s="6">
        <f t="shared" si="50"/>
        <v>40482.208333333336</v>
      </c>
      <c r="S783" s="6">
        <f t="shared" si="51"/>
        <v>40533.25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2016</v>
      </c>
      <c r="O784" t="s">
        <v>2024</v>
      </c>
      <c r="P784">
        <f t="shared" si="48"/>
        <v>215.31</v>
      </c>
      <c r="Q784">
        <f t="shared" si="49"/>
        <v>68.2</v>
      </c>
      <c r="R784" s="6">
        <f t="shared" si="50"/>
        <v>40603.25</v>
      </c>
      <c r="S784" s="6">
        <f t="shared" si="51"/>
        <v>40631.208333333336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2010</v>
      </c>
      <c r="O785" t="s">
        <v>2011</v>
      </c>
      <c r="P785">
        <f t="shared" si="48"/>
        <v>141.22999999999999</v>
      </c>
      <c r="Q785">
        <f t="shared" si="49"/>
        <v>75.73</v>
      </c>
      <c r="R785" s="6">
        <f t="shared" si="50"/>
        <v>41625.25</v>
      </c>
      <c r="S785" s="6">
        <f t="shared" si="51"/>
        <v>41632.25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2012</v>
      </c>
      <c r="O786" t="s">
        <v>2013</v>
      </c>
      <c r="P786">
        <f t="shared" si="48"/>
        <v>115.34</v>
      </c>
      <c r="Q786">
        <f t="shared" si="49"/>
        <v>31</v>
      </c>
      <c r="R786" s="6">
        <f t="shared" si="50"/>
        <v>42435.25</v>
      </c>
      <c r="S786" s="6">
        <f t="shared" si="51"/>
        <v>42446.208333333328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2016</v>
      </c>
      <c r="O787" t="s">
        <v>2024</v>
      </c>
      <c r="P787">
        <f t="shared" si="48"/>
        <v>193.12</v>
      </c>
      <c r="Q787">
        <f t="shared" si="49"/>
        <v>101.88</v>
      </c>
      <c r="R787" s="6">
        <f t="shared" si="50"/>
        <v>43582.208333333328</v>
      </c>
      <c r="S787" s="6">
        <f t="shared" si="51"/>
        <v>43616.208333333328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2010</v>
      </c>
      <c r="O788" t="s">
        <v>2033</v>
      </c>
      <c r="P788">
        <f t="shared" si="48"/>
        <v>729.73</v>
      </c>
      <c r="Q788">
        <f t="shared" si="49"/>
        <v>52.88</v>
      </c>
      <c r="R788" s="6">
        <f t="shared" si="50"/>
        <v>43186.208333333328</v>
      </c>
      <c r="S788" s="6">
        <f t="shared" si="51"/>
        <v>43193.208333333328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2010</v>
      </c>
      <c r="O789" t="s">
        <v>2011</v>
      </c>
      <c r="P789">
        <f t="shared" si="48"/>
        <v>99.66</v>
      </c>
      <c r="Q789">
        <f t="shared" si="49"/>
        <v>71.010000000000005</v>
      </c>
      <c r="R789" s="6">
        <f t="shared" si="50"/>
        <v>40684.208333333336</v>
      </c>
      <c r="S789" s="6">
        <f t="shared" si="51"/>
        <v>40693.208333333336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2016</v>
      </c>
      <c r="O790" t="s">
        <v>2024</v>
      </c>
      <c r="P790">
        <f t="shared" si="48"/>
        <v>88.17</v>
      </c>
      <c r="Q790">
        <f t="shared" si="49"/>
        <v>102.39</v>
      </c>
      <c r="R790" s="6">
        <f t="shared" si="50"/>
        <v>41202.208333333336</v>
      </c>
      <c r="S790" s="6">
        <f t="shared" si="51"/>
        <v>41223.25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2014</v>
      </c>
      <c r="O791" t="s">
        <v>2015</v>
      </c>
      <c r="P791">
        <f t="shared" si="48"/>
        <v>37.229999999999997</v>
      </c>
      <c r="Q791">
        <f t="shared" si="49"/>
        <v>74.47</v>
      </c>
      <c r="R791" s="6">
        <f t="shared" si="50"/>
        <v>41786.208333333336</v>
      </c>
      <c r="S791" s="6">
        <f t="shared" si="51"/>
        <v>41823.208333333336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2014</v>
      </c>
      <c r="O792" t="s">
        <v>2015</v>
      </c>
      <c r="P792">
        <f t="shared" si="48"/>
        <v>30.54</v>
      </c>
      <c r="Q792">
        <f t="shared" si="49"/>
        <v>51.01</v>
      </c>
      <c r="R792" s="6">
        <f t="shared" si="50"/>
        <v>40223.25</v>
      </c>
      <c r="S792" s="6">
        <f t="shared" si="51"/>
        <v>40229.25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2008</v>
      </c>
      <c r="O793" t="s">
        <v>2009</v>
      </c>
      <c r="P793">
        <f t="shared" si="48"/>
        <v>25.71</v>
      </c>
      <c r="Q793">
        <f t="shared" si="49"/>
        <v>90</v>
      </c>
      <c r="R793" s="6">
        <f t="shared" si="50"/>
        <v>42715.25</v>
      </c>
      <c r="S793" s="6">
        <f t="shared" si="51"/>
        <v>42731.25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2014</v>
      </c>
      <c r="O794" t="s">
        <v>2015</v>
      </c>
      <c r="P794">
        <f t="shared" si="48"/>
        <v>34</v>
      </c>
      <c r="Q794">
        <f t="shared" si="49"/>
        <v>97.14</v>
      </c>
      <c r="R794" s="6">
        <f t="shared" si="50"/>
        <v>41451.208333333336</v>
      </c>
      <c r="S794" s="6">
        <f t="shared" si="51"/>
        <v>41479.208333333336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2022</v>
      </c>
      <c r="O795" t="s">
        <v>2023</v>
      </c>
      <c r="P795">
        <f t="shared" si="48"/>
        <v>1185.9100000000001</v>
      </c>
      <c r="Q795">
        <f t="shared" si="49"/>
        <v>72.069999999999993</v>
      </c>
      <c r="R795" s="6">
        <f t="shared" si="50"/>
        <v>41450.208333333336</v>
      </c>
      <c r="S795" s="6">
        <f t="shared" si="51"/>
        <v>41454.208333333336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2010</v>
      </c>
      <c r="O796" t="s">
        <v>2011</v>
      </c>
      <c r="P796">
        <f t="shared" si="48"/>
        <v>125.39</v>
      </c>
      <c r="Q796">
        <f t="shared" si="49"/>
        <v>75.239999999999995</v>
      </c>
      <c r="R796" s="6">
        <f t="shared" si="50"/>
        <v>43091.25</v>
      </c>
      <c r="S796" s="6">
        <f t="shared" si="51"/>
        <v>43103.25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2016</v>
      </c>
      <c r="O797" t="s">
        <v>2019</v>
      </c>
      <c r="P797">
        <f t="shared" si="48"/>
        <v>14.39</v>
      </c>
      <c r="Q797">
        <f t="shared" si="49"/>
        <v>32.97</v>
      </c>
      <c r="R797" s="6">
        <f t="shared" si="50"/>
        <v>42675.208333333328</v>
      </c>
      <c r="S797" s="6">
        <f t="shared" si="51"/>
        <v>42678.208333333328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2025</v>
      </c>
      <c r="O798" t="s">
        <v>2036</v>
      </c>
      <c r="P798">
        <f t="shared" si="48"/>
        <v>54.81</v>
      </c>
      <c r="Q798">
        <f t="shared" si="49"/>
        <v>54.81</v>
      </c>
      <c r="R798" s="6">
        <f t="shared" si="50"/>
        <v>41859.208333333336</v>
      </c>
      <c r="S798" s="6">
        <f t="shared" si="51"/>
        <v>41866.208333333336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2012</v>
      </c>
      <c r="O799" t="s">
        <v>2013</v>
      </c>
      <c r="P799">
        <f t="shared" si="48"/>
        <v>109.63</v>
      </c>
      <c r="Q799">
        <f t="shared" si="49"/>
        <v>45.04</v>
      </c>
      <c r="R799" s="6">
        <f t="shared" si="50"/>
        <v>43464.25</v>
      </c>
      <c r="S799" s="6">
        <f t="shared" si="51"/>
        <v>43487.25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2014</v>
      </c>
      <c r="O800" t="s">
        <v>2015</v>
      </c>
      <c r="P800">
        <f t="shared" si="48"/>
        <v>188.47</v>
      </c>
      <c r="Q800">
        <f t="shared" si="49"/>
        <v>52.96</v>
      </c>
      <c r="R800" s="6">
        <f t="shared" si="50"/>
        <v>41060.208333333336</v>
      </c>
      <c r="S800" s="6">
        <f t="shared" si="51"/>
        <v>41088.208333333336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2014</v>
      </c>
      <c r="O801" t="s">
        <v>2015</v>
      </c>
      <c r="P801">
        <f t="shared" si="48"/>
        <v>87.01</v>
      </c>
      <c r="Q801">
        <f t="shared" si="49"/>
        <v>60.02</v>
      </c>
      <c r="R801" s="6">
        <f t="shared" si="50"/>
        <v>42399.25</v>
      </c>
      <c r="S801" s="6">
        <f t="shared" si="51"/>
        <v>42403.25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2010</v>
      </c>
      <c r="O802" t="s">
        <v>2011</v>
      </c>
      <c r="P802">
        <f t="shared" si="48"/>
        <v>1</v>
      </c>
      <c r="Q802">
        <f t="shared" si="49"/>
        <v>1</v>
      </c>
      <c r="R802" s="6">
        <f t="shared" si="50"/>
        <v>42167.208333333328</v>
      </c>
      <c r="S802" s="6">
        <f t="shared" si="51"/>
        <v>42171.208333333328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2029</v>
      </c>
      <c r="O803" t="s">
        <v>2030</v>
      </c>
      <c r="P803">
        <f t="shared" si="48"/>
        <v>202.91</v>
      </c>
      <c r="Q803">
        <f t="shared" si="49"/>
        <v>44.03</v>
      </c>
      <c r="R803" s="6">
        <f t="shared" si="50"/>
        <v>43830.25</v>
      </c>
      <c r="S803" s="6">
        <f t="shared" si="51"/>
        <v>43852.25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2029</v>
      </c>
      <c r="O804" t="s">
        <v>2030</v>
      </c>
      <c r="P804">
        <f t="shared" si="48"/>
        <v>197.03</v>
      </c>
      <c r="Q804">
        <f t="shared" si="49"/>
        <v>86.03</v>
      </c>
      <c r="R804" s="6">
        <f t="shared" si="50"/>
        <v>43650.208333333328</v>
      </c>
      <c r="S804" s="6">
        <f t="shared" si="51"/>
        <v>43652.208333333328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2014</v>
      </c>
      <c r="O805" t="s">
        <v>2015</v>
      </c>
      <c r="P805">
        <f t="shared" si="48"/>
        <v>107</v>
      </c>
      <c r="Q805">
        <f t="shared" si="49"/>
        <v>28.01</v>
      </c>
      <c r="R805" s="6">
        <f t="shared" si="50"/>
        <v>43492.25</v>
      </c>
      <c r="S805" s="6">
        <f t="shared" si="51"/>
        <v>43526.25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2010</v>
      </c>
      <c r="O806" t="s">
        <v>2011</v>
      </c>
      <c r="P806">
        <f t="shared" si="48"/>
        <v>268.73</v>
      </c>
      <c r="Q806">
        <f t="shared" si="49"/>
        <v>32.049999999999997</v>
      </c>
      <c r="R806" s="6">
        <f t="shared" si="50"/>
        <v>43102.25</v>
      </c>
      <c r="S806" s="6">
        <f t="shared" si="51"/>
        <v>43122.25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2016</v>
      </c>
      <c r="O807" t="s">
        <v>2017</v>
      </c>
      <c r="P807">
        <f t="shared" si="48"/>
        <v>50.85</v>
      </c>
      <c r="Q807">
        <f t="shared" si="49"/>
        <v>73.61</v>
      </c>
      <c r="R807" s="6">
        <f t="shared" si="50"/>
        <v>41958.25</v>
      </c>
      <c r="S807" s="6">
        <f t="shared" si="51"/>
        <v>42009.25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2016</v>
      </c>
      <c r="O808" t="s">
        <v>2019</v>
      </c>
      <c r="P808">
        <f t="shared" si="48"/>
        <v>1180.29</v>
      </c>
      <c r="Q808">
        <f t="shared" si="49"/>
        <v>108.71</v>
      </c>
      <c r="R808" s="6">
        <f t="shared" si="50"/>
        <v>40973.25</v>
      </c>
      <c r="S808" s="6">
        <f t="shared" si="51"/>
        <v>40997.208333333336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2014</v>
      </c>
      <c r="O809" t="s">
        <v>2015</v>
      </c>
      <c r="P809">
        <f t="shared" si="48"/>
        <v>264</v>
      </c>
      <c r="Q809">
        <f t="shared" si="49"/>
        <v>42.98</v>
      </c>
      <c r="R809" s="6">
        <f t="shared" si="50"/>
        <v>43753.208333333328</v>
      </c>
      <c r="S809" s="6">
        <f t="shared" si="51"/>
        <v>43797.25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2008</v>
      </c>
      <c r="O810" t="s">
        <v>2009</v>
      </c>
      <c r="P810">
        <f t="shared" si="48"/>
        <v>30.44</v>
      </c>
      <c r="Q810">
        <f t="shared" si="49"/>
        <v>83.32</v>
      </c>
      <c r="R810" s="6">
        <f t="shared" si="50"/>
        <v>42507.208333333328</v>
      </c>
      <c r="S810" s="6">
        <f t="shared" si="51"/>
        <v>42524.208333333328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t="s">
        <v>2016</v>
      </c>
      <c r="O811" t="s">
        <v>2017</v>
      </c>
      <c r="P811">
        <f t="shared" si="48"/>
        <v>62.88</v>
      </c>
      <c r="Q811">
        <f t="shared" si="49"/>
        <v>42</v>
      </c>
      <c r="R811" s="6">
        <f t="shared" si="50"/>
        <v>41135.208333333336</v>
      </c>
      <c r="S811" s="6">
        <f t="shared" si="51"/>
        <v>41136.208333333336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2014</v>
      </c>
      <c r="O812" t="s">
        <v>2015</v>
      </c>
      <c r="P812">
        <f t="shared" si="48"/>
        <v>193.13</v>
      </c>
      <c r="Q812">
        <f t="shared" si="49"/>
        <v>55.93</v>
      </c>
      <c r="R812" s="6">
        <f t="shared" si="50"/>
        <v>43067.25</v>
      </c>
      <c r="S812" s="6">
        <f t="shared" si="51"/>
        <v>43077.25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2025</v>
      </c>
      <c r="O813" t="s">
        <v>2026</v>
      </c>
      <c r="P813">
        <f t="shared" si="48"/>
        <v>77.099999999999994</v>
      </c>
      <c r="Q813">
        <f t="shared" si="49"/>
        <v>105.04</v>
      </c>
      <c r="R813" s="6">
        <f t="shared" si="50"/>
        <v>42378.25</v>
      </c>
      <c r="S813" s="6">
        <f t="shared" si="51"/>
        <v>42380.25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2022</v>
      </c>
      <c r="O814" t="s">
        <v>2023</v>
      </c>
      <c r="P814">
        <f t="shared" si="48"/>
        <v>225.53</v>
      </c>
      <c r="Q814">
        <f t="shared" si="49"/>
        <v>48</v>
      </c>
      <c r="R814" s="6">
        <f t="shared" si="50"/>
        <v>43206.208333333328</v>
      </c>
      <c r="S814" s="6">
        <f t="shared" si="51"/>
        <v>43211.208333333328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2025</v>
      </c>
      <c r="O815" t="s">
        <v>2026</v>
      </c>
      <c r="P815">
        <f t="shared" si="48"/>
        <v>239.41</v>
      </c>
      <c r="Q815">
        <f t="shared" si="49"/>
        <v>112.66</v>
      </c>
      <c r="R815" s="6">
        <f t="shared" si="50"/>
        <v>41148.208333333336</v>
      </c>
      <c r="S815" s="6">
        <f t="shared" si="51"/>
        <v>41158.208333333336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2010</v>
      </c>
      <c r="O816" t="s">
        <v>2011</v>
      </c>
      <c r="P816">
        <f t="shared" si="48"/>
        <v>92.19</v>
      </c>
      <c r="Q816">
        <f t="shared" si="49"/>
        <v>81.94</v>
      </c>
      <c r="R816" s="6">
        <f t="shared" si="50"/>
        <v>42517.208333333328</v>
      </c>
      <c r="S816" s="6">
        <f t="shared" si="51"/>
        <v>42519.208333333328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2010</v>
      </c>
      <c r="O817" t="s">
        <v>2011</v>
      </c>
      <c r="P817">
        <f t="shared" si="48"/>
        <v>130.22999999999999</v>
      </c>
      <c r="Q817">
        <f t="shared" si="49"/>
        <v>64.05</v>
      </c>
      <c r="R817" s="6">
        <f t="shared" si="50"/>
        <v>43068.25</v>
      </c>
      <c r="S817" s="6">
        <f t="shared" si="51"/>
        <v>43094.25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2014</v>
      </c>
      <c r="O818" t="s">
        <v>2015</v>
      </c>
      <c r="P818">
        <f t="shared" si="48"/>
        <v>615.22</v>
      </c>
      <c r="Q818">
        <f t="shared" si="49"/>
        <v>106.39</v>
      </c>
      <c r="R818" s="6">
        <f t="shared" si="50"/>
        <v>41680.25</v>
      </c>
      <c r="S818" s="6">
        <f t="shared" si="51"/>
        <v>41682.25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2022</v>
      </c>
      <c r="O819" t="s">
        <v>2023</v>
      </c>
      <c r="P819">
        <f t="shared" si="48"/>
        <v>368.8</v>
      </c>
      <c r="Q819">
        <f t="shared" si="49"/>
        <v>76.010000000000005</v>
      </c>
      <c r="R819" s="6">
        <f t="shared" si="50"/>
        <v>43589.208333333328</v>
      </c>
      <c r="S819" s="6">
        <f t="shared" si="51"/>
        <v>43617.208333333328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2014</v>
      </c>
      <c r="O820" t="s">
        <v>2015</v>
      </c>
      <c r="P820">
        <f t="shared" si="48"/>
        <v>1094.8599999999999</v>
      </c>
      <c r="Q820">
        <f t="shared" si="49"/>
        <v>111.07</v>
      </c>
      <c r="R820" s="6">
        <f t="shared" si="50"/>
        <v>43486.25</v>
      </c>
      <c r="S820" s="6">
        <f t="shared" si="51"/>
        <v>43499.25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2025</v>
      </c>
      <c r="O821" t="s">
        <v>2026</v>
      </c>
      <c r="P821">
        <f t="shared" si="48"/>
        <v>50.66</v>
      </c>
      <c r="Q821">
        <f t="shared" si="49"/>
        <v>95.94</v>
      </c>
      <c r="R821" s="6">
        <f t="shared" si="50"/>
        <v>41237.25</v>
      </c>
      <c r="S821" s="6">
        <f t="shared" si="51"/>
        <v>41252.25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2010</v>
      </c>
      <c r="O822" t="s">
        <v>2011</v>
      </c>
      <c r="P822">
        <f t="shared" si="48"/>
        <v>800.6</v>
      </c>
      <c r="Q822">
        <f t="shared" si="49"/>
        <v>43.04</v>
      </c>
      <c r="R822" s="6">
        <f t="shared" si="50"/>
        <v>43310.208333333328</v>
      </c>
      <c r="S822" s="6">
        <f t="shared" si="51"/>
        <v>43323.208333333328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2016</v>
      </c>
      <c r="O823" t="s">
        <v>2017</v>
      </c>
      <c r="P823">
        <f t="shared" si="48"/>
        <v>291.29000000000002</v>
      </c>
      <c r="Q823">
        <f t="shared" si="49"/>
        <v>67.97</v>
      </c>
      <c r="R823" s="6">
        <f t="shared" si="50"/>
        <v>42794.25</v>
      </c>
      <c r="S823" s="6">
        <f t="shared" si="51"/>
        <v>42807.208333333328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2010</v>
      </c>
      <c r="O824" t="s">
        <v>2011</v>
      </c>
      <c r="P824">
        <f t="shared" si="48"/>
        <v>349.97</v>
      </c>
      <c r="Q824">
        <f t="shared" si="49"/>
        <v>89.99</v>
      </c>
      <c r="R824" s="6">
        <f t="shared" si="50"/>
        <v>41698.25</v>
      </c>
      <c r="S824" s="6">
        <f t="shared" si="51"/>
        <v>41715.208333333336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2010</v>
      </c>
      <c r="O825" t="s">
        <v>2011</v>
      </c>
      <c r="P825">
        <f t="shared" si="48"/>
        <v>357.07</v>
      </c>
      <c r="Q825">
        <f t="shared" si="49"/>
        <v>58.1</v>
      </c>
      <c r="R825" s="6">
        <f t="shared" si="50"/>
        <v>41892.208333333336</v>
      </c>
      <c r="S825" s="6">
        <f t="shared" si="51"/>
        <v>41917.208333333336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2022</v>
      </c>
      <c r="O826" t="s">
        <v>2023</v>
      </c>
      <c r="P826">
        <f t="shared" si="48"/>
        <v>126.49</v>
      </c>
      <c r="Q826">
        <f t="shared" si="49"/>
        <v>84</v>
      </c>
      <c r="R826" s="6">
        <f t="shared" si="50"/>
        <v>40348.208333333336</v>
      </c>
      <c r="S826" s="6">
        <f t="shared" si="51"/>
        <v>40380.208333333336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t="s">
        <v>2016</v>
      </c>
      <c r="O827" t="s">
        <v>2027</v>
      </c>
      <c r="P827">
        <f t="shared" si="48"/>
        <v>387.5</v>
      </c>
      <c r="Q827">
        <f t="shared" si="49"/>
        <v>88.85</v>
      </c>
      <c r="R827" s="6">
        <f t="shared" si="50"/>
        <v>42941.208333333328</v>
      </c>
      <c r="S827" s="6">
        <f t="shared" si="51"/>
        <v>42953.208333333328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2014</v>
      </c>
      <c r="O828" t="s">
        <v>2015</v>
      </c>
      <c r="P828">
        <f t="shared" si="48"/>
        <v>457.04</v>
      </c>
      <c r="Q828">
        <f t="shared" si="49"/>
        <v>65.959999999999994</v>
      </c>
      <c r="R828" s="6">
        <f t="shared" si="50"/>
        <v>40525.25</v>
      </c>
      <c r="S828" s="6">
        <f t="shared" si="51"/>
        <v>40553.25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2016</v>
      </c>
      <c r="O829" t="s">
        <v>2019</v>
      </c>
      <c r="P829">
        <f t="shared" si="48"/>
        <v>266.7</v>
      </c>
      <c r="Q829">
        <f t="shared" si="49"/>
        <v>74.8</v>
      </c>
      <c r="R829" s="6">
        <f t="shared" si="50"/>
        <v>40666.208333333336</v>
      </c>
      <c r="S829" s="6">
        <f t="shared" si="51"/>
        <v>40678.208333333336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2014</v>
      </c>
      <c r="O830" t="s">
        <v>2015</v>
      </c>
      <c r="P830">
        <f t="shared" si="48"/>
        <v>69</v>
      </c>
      <c r="Q830">
        <f t="shared" si="49"/>
        <v>69.989999999999995</v>
      </c>
      <c r="R830" s="6">
        <f t="shared" si="50"/>
        <v>43340.208333333328</v>
      </c>
      <c r="S830" s="6">
        <f t="shared" si="51"/>
        <v>43365.208333333328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2014</v>
      </c>
      <c r="O831" t="s">
        <v>2015</v>
      </c>
      <c r="P831">
        <f t="shared" si="48"/>
        <v>51.34</v>
      </c>
      <c r="Q831">
        <f t="shared" si="49"/>
        <v>32.01</v>
      </c>
      <c r="R831" s="6">
        <f t="shared" si="50"/>
        <v>42164.208333333328</v>
      </c>
      <c r="S831" s="6">
        <f t="shared" si="51"/>
        <v>42179.208333333328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2014</v>
      </c>
      <c r="O832" t="s">
        <v>2015</v>
      </c>
      <c r="P832">
        <f t="shared" si="48"/>
        <v>1.17</v>
      </c>
      <c r="Q832">
        <f t="shared" si="49"/>
        <v>64.73</v>
      </c>
      <c r="R832" s="6">
        <f t="shared" si="50"/>
        <v>43103.25</v>
      </c>
      <c r="S832" s="6">
        <f t="shared" si="51"/>
        <v>43162.25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2029</v>
      </c>
      <c r="O833" t="s">
        <v>2030</v>
      </c>
      <c r="P833">
        <f t="shared" si="48"/>
        <v>108.98</v>
      </c>
      <c r="Q833">
        <f t="shared" si="49"/>
        <v>25</v>
      </c>
      <c r="R833" s="6">
        <f t="shared" si="50"/>
        <v>40994.208333333336</v>
      </c>
      <c r="S833" s="6">
        <f t="shared" si="51"/>
        <v>41028.208333333336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2022</v>
      </c>
      <c r="O834" t="s">
        <v>2034</v>
      </c>
      <c r="P834">
        <f t="shared" ref="P834:P897" si="52">ROUND((E834/D834)*100, 2)</f>
        <v>315.18</v>
      </c>
      <c r="Q834">
        <f t="shared" ref="Q834:Q897" si="53">ROUND(E834/G834, 2)</f>
        <v>104.98</v>
      </c>
      <c r="R834" s="6">
        <f t="shared" ref="R834:R897" si="54">(((J834/60)/60)/24)+DATE(1970,1,1)</f>
        <v>42299.208333333328</v>
      </c>
      <c r="S834" s="6">
        <f t="shared" ref="S834:S897" si="55">(((K834/60)/60)/24)+DATE(1970,1,1)</f>
        <v>42333.25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2022</v>
      </c>
      <c r="O835" t="s">
        <v>2034</v>
      </c>
      <c r="P835">
        <f t="shared" si="52"/>
        <v>157.69</v>
      </c>
      <c r="Q835">
        <f t="shared" si="53"/>
        <v>64.989999999999995</v>
      </c>
      <c r="R835" s="6">
        <f t="shared" si="54"/>
        <v>40588.25</v>
      </c>
      <c r="S835" s="6">
        <f t="shared" si="55"/>
        <v>40599.25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2014</v>
      </c>
      <c r="O836" t="s">
        <v>2015</v>
      </c>
      <c r="P836">
        <f t="shared" si="52"/>
        <v>153.81</v>
      </c>
      <c r="Q836">
        <f t="shared" si="53"/>
        <v>94.35</v>
      </c>
      <c r="R836" s="6">
        <f t="shared" si="54"/>
        <v>41448.208333333336</v>
      </c>
      <c r="S836" s="6">
        <f t="shared" si="55"/>
        <v>41454.208333333336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2012</v>
      </c>
      <c r="O837" t="s">
        <v>2013</v>
      </c>
      <c r="P837">
        <f t="shared" si="52"/>
        <v>89.74</v>
      </c>
      <c r="Q837">
        <f t="shared" si="53"/>
        <v>44</v>
      </c>
      <c r="R837" s="6">
        <f t="shared" si="54"/>
        <v>42063.25</v>
      </c>
      <c r="S837" s="6">
        <f t="shared" si="55"/>
        <v>42069.25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2010</v>
      </c>
      <c r="O838" t="s">
        <v>2020</v>
      </c>
      <c r="P838">
        <f t="shared" si="52"/>
        <v>75.14</v>
      </c>
      <c r="Q838">
        <f t="shared" si="53"/>
        <v>64.739999999999995</v>
      </c>
      <c r="R838" s="6">
        <f t="shared" si="54"/>
        <v>40214.25</v>
      </c>
      <c r="S838" s="6">
        <f t="shared" si="55"/>
        <v>40225.25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2010</v>
      </c>
      <c r="O839" t="s">
        <v>2033</v>
      </c>
      <c r="P839">
        <f t="shared" si="52"/>
        <v>852.88</v>
      </c>
      <c r="Q839">
        <f t="shared" si="53"/>
        <v>84.01</v>
      </c>
      <c r="R839" s="6">
        <f t="shared" si="54"/>
        <v>40629.208333333336</v>
      </c>
      <c r="S839" s="6">
        <f t="shared" si="55"/>
        <v>40683.208333333336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2014</v>
      </c>
      <c r="O840" t="s">
        <v>2015</v>
      </c>
      <c r="P840">
        <f t="shared" si="52"/>
        <v>138.91</v>
      </c>
      <c r="Q840">
        <f t="shared" si="53"/>
        <v>34.06</v>
      </c>
      <c r="R840" s="6">
        <f t="shared" si="54"/>
        <v>43370.208333333328</v>
      </c>
      <c r="S840" s="6">
        <f t="shared" si="55"/>
        <v>43379.208333333328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2016</v>
      </c>
      <c r="O841" t="s">
        <v>2017</v>
      </c>
      <c r="P841">
        <f t="shared" si="52"/>
        <v>190.18</v>
      </c>
      <c r="Q841">
        <f t="shared" si="53"/>
        <v>93.27</v>
      </c>
      <c r="R841" s="6">
        <f t="shared" si="54"/>
        <v>41715.208333333336</v>
      </c>
      <c r="S841" s="6">
        <f t="shared" si="55"/>
        <v>41760.208333333336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2014</v>
      </c>
      <c r="O842" t="s">
        <v>2015</v>
      </c>
      <c r="P842">
        <f t="shared" si="52"/>
        <v>100.24</v>
      </c>
      <c r="Q842">
        <f t="shared" si="53"/>
        <v>33</v>
      </c>
      <c r="R842" s="6">
        <f t="shared" si="54"/>
        <v>41836.208333333336</v>
      </c>
      <c r="S842" s="6">
        <f t="shared" si="55"/>
        <v>41838.208333333336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2012</v>
      </c>
      <c r="O843" t="s">
        <v>2013</v>
      </c>
      <c r="P843">
        <f t="shared" si="52"/>
        <v>142.76</v>
      </c>
      <c r="Q843">
        <f t="shared" si="53"/>
        <v>83.81</v>
      </c>
      <c r="R843" s="6">
        <f t="shared" si="54"/>
        <v>42419.25</v>
      </c>
      <c r="S843" s="6">
        <f t="shared" si="55"/>
        <v>42435.25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2012</v>
      </c>
      <c r="O844" t="s">
        <v>2021</v>
      </c>
      <c r="P844">
        <f t="shared" si="52"/>
        <v>563.13</v>
      </c>
      <c r="Q844">
        <f t="shared" si="53"/>
        <v>63.99</v>
      </c>
      <c r="R844" s="6">
        <f t="shared" si="54"/>
        <v>43266.208333333328</v>
      </c>
      <c r="S844" s="6">
        <f t="shared" si="55"/>
        <v>43269.208333333328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2029</v>
      </c>
      <c r="O845" t="s">
        <v>2030</v>
      </c>
      <c r="P845">
        <f t="shared" si="52"/>
        <v>30.72</v>
      </c>
      <c r="Q845">
        <f t="shared" si="53"/>
        <v>81.91</v>
      </c>
      <c r="R845" s="6">
        <f t="shared" si="54"/>
        <v>43338.208333333328</v>
      </c>
      <c r="S845" s="6">
        <f t="shared" si="55"/>
        <v>43344.208333333328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2016</v>
      </c>
      <c r="O846" t="s">
        <v>2017</v>
      </c>
      <c r="P846">
        <f t="shared" si="52"/>
        <v>99.4</v>
      </c>
      <c r="Q846">
        <f t="shared" si="53"/>
        <v>93.05</v>
      </c>
      <c r="R846" s="6">
        <f t="shared" si="54"/>
        <v>40930.25</v>
      </c>
      <c r="S846" s="6">
        <f t="shared" si="55"/>
        <v>40933.25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2012</v>
      </c>
      <c r="O847" t="s">
        <v>2013</v>
      </c>
      <c r="P847">
        <f t="shared" si="52"/>
        <v>197.55</v>
      </c>
      <c r="Q847">
        <f t="shared" si="53"/>
        <v>101.98</v>
      </c>
      <c r="R847" s="6">
        <f t="shared" si="54"/>
        <v>43235.208333333328</v>
      </c>
      <c r="S847" s="6">
        <f t="shared" si="55"/>
        <v>43272.208333333328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2012</v>
      </c>
      <c r="O848" t="s">
        <v>2013</v>
      </c>
      <c r="P848">
        <f t="shared" si="52"/>
        <v>508.5</v>
      </c>
      <c r="Q848">
        <f t="shared" si="53"/>
        <v>105.94</v>
      </c>
      <c r="R848" s="6">
        <f t="shared" si="54"/>
        <v>43302.208333333328</v>
      </c>
      <c r="S848" s="6">
        <f t="shared" si="55"/>
        <v>43338.208333333328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2008</v>
      </c>
      <c r="O849" t="s">
        <v>2009</v>
      </c>
      <c r="P849">
        <f t="shared" si="52"/>
        <v>237.74</v>
      </c>
      <c r="Q849">
        <f t="shared" si="53"/>
        <v>101.58</v>
      </c>
      <c r="R849" s="6">
        <f t="shared" si="54"/>
        <v>43107.25</v>
      </c>
      <c r="S849" s="6">
        <f t="shared" si="55"/>
        <v>43110.25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2016</v>
      </c>
      <c r="O850" t="s">
        <v>2019</v>
      </c>
      <c r="P850">
        <f t="shared" si="52"/>
        <v>338.47</v>
      </c>
      <c r="Q850">
        <f t="shared" si="53"/>
        <v>62.97</v>
      </c>
      <c r="R850" s="6">
        <f t="shared" si="54"/>
        <v>40341.208333333336</v>
      </c>
      <c r="S850" s="6">
        <f t="shared" si="55"/>
        <v>40350.208333333336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2010</v>
      </c>
      <c r="O851" t="s">
        <v>2020</v>
      </c>
      <c r="P851">
        <f t="shared" si="52"/>
        <v>133.09</v>
      </c>
      <c r="Q851">
        <f t="shared" si="53"/>
        <v>29.05</v>
      </c>
      <c r="R851" s="6">
        <f t="shared" si="54"/>
        <v>40948.25</v>
      </c>
      <c r="S851" s="6">
        <f t="shared" si="55"/>
        <v>40951.25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2010</v>
      </c>
      <c r="O852" t="s">
        <v>2011</v>
      </c>
      <c r="P852">
        <f t="shared" si="52"/>
        <v>1</v>
      </c>
      <c r="Q852">
        <f t="shared" si="53"/>
        <v>1</v>
      </c>
      <c r="R852" s="6">
        <f t="shared" si="54"/>
        <v>40866.25</v>
      </c>
      <c r="S852" s="6">
        <f t="shared" si="55"/>
        <v>40881.25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2010</v>
      </c>
      <c r="O853" t="s">
        <v>2018</v>
      </c>
      <c r="P853">
        <f t="shared" si="52"/>
        <v>207.8</v>
      </c>
      <c r="Q853">
        <f t="shared" si="53"/>
        <v>77.930000000000007</v>
      </c>
      <c r="R853" s="6">
        <f t="shared" si="54"/>
        <v>41031.208333333336</v>
      </c>
      <c r="S853" s="6">
        <f t="shared" si="55"/>
        <v>41064.208333333336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2025</v>
      </c>
      <c r="O854" t="s">
        <v>2026</v>
      </c>
      <c r="P854">
        <f t="shared" si="52"/>
        <v>51.12</v>
      </c>
      <c r="Q854">
        <f t="shared" si="53"/>
        <v>80.81</v>
      </c>
      <c r="R854" s="6">
        <f t="shared" si="54"/>
        <v>40740.208333333336</v>
      </c>
      <c r="S854" s="6">
        <f t="shared" si="55"/>
        <v>40750.208333333336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2010</v>
      </c>
      <c r="O855" t="s">
        <v>2020</v>
      </c>
      <c r="P855">
        <f t="shared" si="52"/>
        <v>652.05999999999995</v>
      </c>
      <c r="Q855">
        <f t="shared" si="53"/>
        <v>76.010000000000005</v>
      </c>
      <c r="R855" s="6">
        <f t="shared" si="54"/>
        <v>40714.208333333336</v>
      </c>
      <c r="S855" s="6">
        <f t="shared" si="55"/>
        <v>40719.208333333336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2022</v>
      </c>
      <c r="O856" t="s">
        <v>2028</v>
      </c>
      <c r="P856">
        <f t="shared" si="52"/>
        <v>113.63</v>
      </c>
      <c r="Q856">
        <f t="shared" si="53"/>
        <v>72.989999999999995</v>
      </c>
      <c r="R856" s="6">
        <f t="shared" si="54"/>
        <v>43787.25</v>
      </c>
      <c r="S856" s="6">
        <f t="shared" si="55"/>
        <v>43814.25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2014</v>
      </c>
      <c r="O857" t="s">
        <v>2015</v>
      </c>
      <c r="P857">
        <f t="shared" si="52"/>
        <v>102.38</v>
      </c>
      <c r="Q857">
        <f t="shared" si="53"/>
        <v>53</v>
      </c>
      <c r="R857" s="6">
        <f t="shared" si="54"/>
        <v>40712.208333333336</v>
      </c>
      <c r="S857" s="6">
        <f t="shared" si="55"/>
        <v>40743.208333333336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2008</v>
      </c>
      <c r="O858" t="s">
        <v>2009</v>
      </c>
      <c r="P858">
        <f t="shared" si="52"/>
        <v>356.58</v>
      </c>
      <c r="Q858">
        <f t="shared" si="53"/>
        <v>54.16</v>
      </c>
      <c r="R858" s="6">
        <f t="shared" si="54"/>
        <v>41023.208333333336</v>
      </c>
      <c r="S858" s="6">
        <f t="shared" si="55"/>
        <v>41040.208333333336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t="s">
        <v>2016</v>
      </c>
      <c r="O859" t="s">
        <v>2027</v>
      </c>
      <c r="P859">
        <f t="shared" si="52"/>
        <v>139.87</v>
      </c>
      <c r="Q859">
        <f t="shared" si="53"/>
        <v>32.950000000000003</v>
      </c>
      <c r="R859" s="6">
        <f t="shared" si="54"/>
        <v>40944.25</v>
      </c>
      <c r="S859" s="6">
        <f t="shared" si="55"/>
        <v>40967.25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2008</v>
      </c>
      <c r="O860" t="s">
        <v>2009</v>
      </c>
      <c r="P860">
        <f t="shared" si="52"/>
        <v>69.45</v>
      </c>
      <c r="Q860">
        <f t="shared" si="53"/>
        <v>79.37</v>
      </c>
      <c r="R860" s="6">
        <f t="shared" si="54"/>
        <v>43211.208333333328</v>
      </c>
      <c r="S860" s="6">
        <f t="shared" si="55"/>
        <v>43218.208333333328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2014</v>
      </c>
      <c r="O861" t="s">
        <v>2015</v>
      </c>
      <c r="P861">
        <f t="shared" si="52"/>
        <v>35.53</v>
      </c>
      <c r="Q861">
        <f t="shared" si="53"/>
        <v>41.17</v>
      </c>
      <c r="R861" s="6">
        <f t="shared" si="54"/>
        <v>41334.25</v>
      </c>
      <c r="S861" s="6">
        <f t="shared" si="55"/>
        <v>41352.208333333336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2012</v>
      </c>
      <c r="O862" t="s">
        <v>2021</v>
      </c>
      <c r="P862">
        <f t="shared" si="52"/>
        <v>251.65</v>
      </c>
      <c r="Q862">
        <f t="shared" si="53"/>
        <v>77.430000000000007</v>
      </c>
      <c r="R862" s="6">
        <f t="shared" si="54"/>
        <v>43515.25</v>
      </c>
      <c r="S862" s="6">
        <f t="shared" si="55"/>
        <v>43525.25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2014</v>
      </c>
      <c r="O863" t="s">
        <v>2015</v>
      </c>
      <c r="P863">
        <f t="shared" si="52"/>
        <v>105.88</v>
      </c>
      <c r="Q863">
        <f t="shared" si="53"/>
        <v>57.16</v>
      </c>
      <c r="R863" s="6">
        <f t="shared" si="54"/>
        <v>40258.208333333336</v>
      </c>
      <c r="S863" s="6">
        <f t="shared" si="55"/>
        <v>40266.208333333336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2014</v>
      </c>
      <c r="O864" t="s">
        <v>2015</v>
      </c>
      <c r="P864">
        <f t="shared" si="52"/>
        <v>187.43</v>
      </c>
      <c r="Q864">
        <f t="shared" si="53"/>
        <v>77.180000000000007</v>
      </c>
      <c r="R864" s="6">
        <f t="shared" si="54"/>
        <v>40756.208333333336</v>
      </c>
      <c r="S864" s="6">
        <f t="shared" si="55"/>
        <v>40760.208333333336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2016</v>
      </c>
      <c r="O865" t="s">
        <v>2035</v>
      </c>
      <c r="P865">
        <f t="shared" si="52"/>
        <v>386.79</v>
      </c>
      <c r="Q865">
        <f t="shared" si="53"/>
        <v>24.95</v>
      </c>
      <c r="R865" s="6">
        <f t="shared" si="54"/>
        <v>42172.208333333328</v>
      </c>
      <c r="S865" s="6">
        <f t="shared" si="55"/>
        <v>42195.208333333328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2016</v>
      </c>
      <c r="O866" t="s">
        <v>2027</v>
      </c>
      <c r="P866">
        <f t="shared" si="52"/>
        <v>347.07</v>
      </c>
      <c r="Q866">
        <f t="shared" si="53"/>
        <v>97.18</v>
      </c>
      <c r="R866" s="6">
        <f t="shared" si="54"/>
        <v>42601.208333333328</v>
      </c>
      <c r="S866" s="6">
        <f t="shared" si="55"/>
        <v>42606.208333333328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2014</v>
      </c>
      <c r="O867" t="s">
        <v>2015</v>
      </c>
      <c r="P867">
        <f t="shared" si="52"/>
        <v>185.82</v>
      </c>
      <c r="Q867">
        <f t="shared" si="53"/>
        <v>46</v>
      </c>
      <c r="R867" s="6">
        <f t="shared" si="54"/>
        <v>41897.208333333336</v>
      </c>
      <c r="S867" s="6">
        <f t="shared" si="55"/>
        <v>41906.208333333336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2029</v>
      </c>
      <c r="O868" t="s">
        <v>2030</v>
      </c>
      <c r="P868">
        <f t="shared" si="52"/>
        <v>43.24</v>
      </c>
      <c r="Q868">
        <f t="shared" si="53"/>
        <v>88.02</v>
      </c>
      <c r="R868" s="6">
        <f t="shared" si="54"/>
        <v>40671.208333333336</v>
      </c>
      <c r="S868" s="6">
        <f t="shared" si="55"/>
        <v>40672.208333333336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2008</v>
      </c>
      <c r="O869" t="s">
        <v>2009</v>
      </c>
      <c r="P869">
        <f t="shared" si="52"/>
        <v>162.44</v>
      </c>
      <c r="Q869">
        <f t="shared" si="53"/>
        <v>25.99</v>
      </c>
      <c r="R869" s="6">
        <f t="shared" si="54"/>
        <v>43382.208333333328</v>
      </c>
      <c r="S869" s="6">
        <f t="shared" si="55"/>
        <v>43388.208333333328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2014</v>
      </c>
      <c r="O870" t="s">
        <v>2015</v>
      </c>
      <c r="P870">
        <f t="shared" si="52"/>
        <v>184.84</v>
      </c>
      <c r="Q870">
        <f t="shared" si="53"/>
        <v>102.69</v>
      </c>
      <c r="R870" s="6">
        <f t="shared" si="54"/>
        <v>41559.208333333336</v>
      </c>
      <c r="S870" s="6">
        <f t="shared" si="55"/>
        <v>41570.208333333336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2016</v>
      </c>
      <c r="O871" t="s">
        <v>2019</v>
      </c>
      <c r="P871">
        <f t="shared" si="52"/>
        <v>23.7</v>
      </c>
      <c r="Q871">
        <f t="shared" si="53"/>
        <v>72.959999999999994</v>
      </c>
      <c r="R871" s="6">
        <f t="shared" si="54"/>
        <v>40350.208333333336</v>
      </c>
      <c r="S871" s="6">
        <f t="shared" si="55"/>
        <v>40364.208333333336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2014</v>
      </c>
      <c r="O872" t="s">
        <v>2015</v>
      </c>
      <c r="P872">
        <f t="shared" si="52"/>
        <v>89.87</v>
      </c>
      <c r="Q872">
        <f t="shared" si="53"/>
        <v>57.19</v>
      </c>
      <c r="R872" s="6">
        <f t="shared" si="54"/>
        <v>42240.208333333328</v>
      </c>
      <c r="S872" s="6">
        <f t="shared" si="55"/>
        <v>42265.208333333328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2014</v>
      </c>
      <c r="O873" t="s">
        <v>2015</v>
      </c>
      <c r="P873">
        <f t="shared" si="52"/>
        <v>272.60000000000002</v>
      </c>
      <c r="Q873">
        <f t="shared" si="53"/>
        <v>84.01</v>
      </c>
      <c r="R873" s="6">
        <f t="shared" si="54"/>
        <v>43040.208333333328</v>
      </c>
      <c r="S873" s="6">
        <f t="shared" si="55"/>
        <v>43058.25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2016</v>
      </c>
      <c r="O874" t="s">
        <v>2038</v>
      </c>
      <c r="P874">
        <f t="shared" si="52"/>
        <v>170.04</v>
      </c>
      <c r="Q874">
        <f t="shared" si="53"/>
        <v>98.67</v>
      </c>
      <c r="R874" s="6">
        <f t="shared" si="54"/>
        <v>43346.208333333328</v>
      </c>
      <c r="S874" s="6">
        <f t="shared" si="55"/>
        <v>43351.208333333328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2029</v>
      </c>
      <c r="O875" t="s">
        <v>2030</v>
      </c>
      <c r="P875">
        <f t="shared" si="52"/>
        <v>188.29</v>
      </c>
      <c r="Q875">
        <f t="shared" si="53"/>
        <v>42.01</v>
      </c>
      <c r="R875" s="6">
        <f t="shared" si="54"/>
        <v>41647.25</v>
      </c>
      <c r="S875" s="6">
        <f t="shared" si="55"/>
        <v>41652.25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2029</v>
      </c>
      <c r="O876" t="s">
        <v>2030</v>
      </c>
      <c r="P876">
        <f t="shared" si="52"/>
        <v>346.94</v>
      </c>
      <c r="Q876">
        <f t="shared" si="53"/>
        <v>32</v>
      </c>
      <c r="R876" s="6">
        <f t="shared" si="54"/>
        <v>40291.208333333336</v>
      </c>
      <c r="S876" s="6">
        <f t="shared" si="55"/>
        <v>40329.208333333336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2010</v>
      </c>
      <c r="O877" t="s">
        <v>2011</v>
      </c>
      <c r="P877">
        <f t="shared" si="52"/>
        <v>69.180000000000007</v>
      </c>
      <c r="Q877">
        <f t="shared" si="53"/>
        <v>81.569999999999993</v>
      </c>
      <c r="R877" s="6">
        <f t="shared" si="54"/>
        <v>40556.25</v>
      </c>
      <c r="S877" s="6">
        <f t="shared" si="55"/>
        <v>40557.25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2029</v>
      </c>
      <c r="O878" t="s">
        <v>2030</v>
      </c>
      <c r="P878">
        <f t="shared" si="52"/>
        <v>25.43</v>
      </c>
      <c r="Q878">
        <f t="shared" si="53"/>
        <v>37.04</v>
      </c>
      <c r="R878" s="6">
        <f t="shared" si="54"/>
        <v>43624.208333333328</v>
      </c>
      <c r="S878" s="6">
        <f t="shared" si="55"/>
        <v>43648.208333333328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2008</v>
      </c>
      <c r="O879" t="s">
        <v>2009</v>
      </c>
      <c r="P879">
        <f t="shared" si="52"/>
        <v>77.400000000000006</v>
      </c>
      <c r="Q879">
        <f t="shared" si="53"/>
        <v>103.03</v>
      </c>
      <c r="R879" s="6">
        <f t="shared" si="54"/>
        <v>42577.208333333328</v>
      </c>
      <c r="S879" s="6">
        <f t="shared" si="55"/>
        <v>42578.208333333328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2010</v>
      </c>
      <c r="O880" t="s">
        <v>2032</v>
      </c>
      <c r="P880">
        <f t="shared" si="52"/>
        <v>37.479999999999997</v>
      </c>
      <c r="Q880">
        <f t="shared" si="53"/>
        <v>84.33</v>
      </c>
      <c r="R880" s="6">
        <f t="shared" si="54"/>
        <v>43845.25</v>
      </c>
      <c r="S880" s="6">
        <f t="shared" si="55"/>
        <v>43869.25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2022</v>
      </c>
      <c r="O881" t="s">
        <v>2023</v>
      </c>
      <c r="P881">
        <f t="shared" si="52"/>
        <v>543.79999999999995</v>
      </c>
      <c r="Q881">
        <f t="shared" si="53"/>
        <v>102.6</v>
      </c>
      <c r="R881" s="6">
        <f t="shared" si="54"/>
        <v>42788.25</v>
      </c>
      <c r="S881" s="6">
        <f t="shared" si="55"/>
        <v>42797.25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2010</v>
      </c>
      <c r="O882" t="s">
        <v>2018</v>
      </c>
      <c r="P882">
        <f t="shared" si="52"/>
        <v>228.52</v>
      </c>
      <c r="Q882">
        <f t="shared" si="53"/>
        <v>79.989999999999995</v>
      </c>
      <c r="R882" s="6">
        <f t="shared" si="54"/>
        <v>43667.208333333328</v>
      </c>
      <c r="S882" s="6">
        <f t="shared" si="55"/>
        <v>43669.208333333328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2014</v>
      </c>
      <c r="O883" t="s">
        <v>2015</v>
      </c>
      <c r="P883">
        <f t="shared" si="52"/>
        <v>38.950000000000003</v>
      </c>
      <c r="Q883">
        <f t="shared" si="53"/>
        <v>70.06</v>
      </c>
      <c r="R883" s="6">
        <f t="shared" si="54"/>
        <v>42194.208333333328</v>
      </c>
      <c r="S883" s="6">
        <f t="shared" si="55"/>
        <v>42223.208333333328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2014</v>
      </c>
      <c r="O884" t="s">
        <v>2015</v>
      </c>
      <c r="P884">
        <f t="shared" si="52"/>
        <v>370</v>
      </c>
      <c r="Q884">
        <f t="shared" si="53"/>
        <v>37</v>
      </c>
      <c r="R884" s="6">
        <f t="shared" si="54"/>
        <v>42025.25</v>
      </c>
      <c r="S884" s="6">
        <f t="shared" si="55"/>
        <v>42029.25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2016</v>
      </c>
      <c r="O885" t="s">
        <v>2027</v>
      </c>
      <c r="P885">
        <f t="shared" si="52"/>
        <v>237.91</v>
      </c>
      <c r="Q885">
        <f t="shared" si="53"/>
        <v>41.91</v>
      </c>
      <c r="R885" s="6">
        <f t="shared" si="54"/>
        <v>40323.208333333336</v>
      </c>
      <c r="S885" s="6">
        <f t="shared" si="55"/>
        <v>40359.208333333336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2014</v>
      </c>
      <c r="O886" t="s">
        <v>2015</v>
      </c>
      <c r="P886">
        <f t="shared" si="52"/>
        <v>64.040000000000006</v>
      </c>
      <c r="Q886">
        <f t="shared" si="53"/>
        <v>57.99</v>
      </c>
      <c r="R886" s="6">
        <f t="shared" si="54"/>
        <v>41763.208333333336</v>
      </c>
      <c r="S886" s="6">
        <f t="shared" si="55"/>
        <v>41765.208333333336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2014</v>
      </c>
      <c r="O887" t="s">
        <v>2015</v>
      </c>
      <c r="P887">
        <f t="shared" si="52"/>
        <v>118.28</v>
      </c>
      <c r="Q887">
        <f t="shared" si="53"/>
        <v>40.94</v>
      </c>
      <c r="R887" s="6">
        <f t="shared" si="54"/>
        <v>40335.208333333336</v>
      </c>
      <c r="S887" s="6">
        <f t="shared" si="55"/>
        <v>40373.208333333336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2010</v>
      </c>
      <c r="O888" t="s">
        <v>2020</v>
      </c>
      <c r="P888">
        <f t="shared" si="52"/>
        <v>84.82</v>
      </c>
      <c r="Q888">
        <f t="shared" si="53"/>
        <v>70</v>
      </c>
      <c r="R888" s="6">
        <f t="shared" si="54"/>
        <v>40416.208333333336</v>
      </c>
      <c r="S888" s="6">
        <f t="shared" si="55"/>
        <v>40434.208333333336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2014</v>
      </c>
      <c r="O889" t="s">
        <v>2015</v>
      </c>
      <c r="P889">
        <f t="shared" si="52"/>
        <v>29.35</v>
      </c>
      <c r="Q889">
        <f t="shared" si="53"/>
        <v>73.84</v>
      </c>
      <c r="R889" s="6">
        <f t="shared" si="54"/>
        <v>42202.208333333328</v>
      </c>
      <c r="S889" s="6">
        <f t="shared" si="55"/>
        <v>42249.208333333328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2014</v>
      </c>
      <c r="O890" t="s">
        <v>2015</v>
      </c>
      <c r="P890">
        <f t="shared" si="52"/>
        <v>209.9</v>
      </c>
      <c r="Q890">
        <f t="shared" si="53"/>
        <v>41.98</v>
      </c>
      <c r="R890" s="6">
        <f t="shared" si="54"/>
        <v>42836.208333333328</v>
      </c>
      <c r="S890" s="6">
        <f t="shared" si="55"/>
        <v>42855.208333333328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2010</v>
      </c>
      <c r="O891" t="s">
        <v>2018</v>
      </c>
      <c r="P891">
        <f t="shared" si="52"/>
        <v>169.79</v>
      </c>
      <c r="Q891">
        <f t="shared" si="53"/>
        <v>77.930000000000007</v>
      </c>
      <c r="R891" s="6">
        <f t="shared" si="54"/>
        <v>41710.208333333336</v>
      </c>
      <c r="S891" s="6">
        <f t="shared" si="55"/>
        <v>41717.208333333336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2010</v>
      </c>
      <c r="O892" t="s">
        <v>2020</v>
      </c>
      <c r="P892">
        <f t="shared" si="52"/>
        <v>115.96</v>
      </c>
      <c r="Q892">
        <f t="shared" si="53"/>
        <v>106.02</v>
      </c>
      <c r="R892" s="6">
        <f t="shared" si="54"/>
        <v>43640.208333333328</v>
      </c>
      <c r="S892" s="6">
        <f t="shared" si="55"/>
        <v>43641.208333333328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2016</v>
      </c>
      <c r="O893" t="s">
        <v>2017</v>
      </c>
      <c r="P893">
        <f t="shared" si="52"/>
        <v>258.60000000000002</v>
      </c>
      <c r="Q893">
        <f t="shared" si="53"/>
        <v>47.02</v>
      </c>
      <c r="R893" s="6">
        <f t="shared" si="54"/>
        <v>40880.25</v>
      </c>
      <c r="S893" s="6">
        <f t="shared" si="55"/>
        <v>40924.25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2022</v>
      </c>
      <c r="O894" t="s">
        <v>2034</v>
      </c>
      <c r="P894">
        <f t="shared" si="52"/>
        <v>230.58</v>
      </c>
      <c r="Q894">
        <f t="shared" si="53"/>
        <v>76.02</v>
      </c>
      <c r="R894" s="6">
        <f t="shared" si="54"/>
        <v>40319.208333333336</v>
      </c>
      <c r="S894" s="6">
        <f t="shared" si="55"/>
        <v>40360.208333333336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t="s">
        <v>2016</v>
      </c>
      <c r="O895" t="s">
        <v>2017</v>
      </c>
      <c r="P895">
        <f t="shared" si="52"/>
        <v>128.21</v>
      </c>
      <c r="Q895">
        <f t="shared" si="53"/>
        <v>54.12</v>
      </c>
      <c r="R895" s="6">
        <f t="shared" si="54"/>
        <v>42170.208333333328</v>
      </c>
      <c r="S895" s="6">
        <f t="shared" si="55"/>
        <v>42174.208333333328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t="s">
        <v>2016</v>
      </c>
      <c r="O896" t="s">
        <v>2035</v>
      </c>
      <c r="P896">
        <f t="shared" si="52"/>
        <v>188.71</v>
      </c>
      <c r="Q896">
        <f t="shared" si="53"/>
        <v>57.29</v>
      </c>
      <c r="R896" s="6">
        <f t="shared" si="54"/>
        <v>41466.208333333336</v>
      </c>
      <c r="S896" s="6">
        <f t="shared" si="55"/>
        <v>41496.208333333336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2014</v>
      </c>
      <c r="O897" t="s">
        <v>2015</v>
      </c>
      <c r="P897">
        <f t="shared" si="52"/>
        <v>6.95</v>
      </c>
      <c r="Q897">
        <f t="shared" si="53"/>
        <v>103.81</v>
      </c>
      <c r="R897" s="6">
        <f t="shared" si="54"/>
        <v>43134.25</v>
      </c>
      <c r="S897" s="6">
        <f t="shared" si="55"/>
        <v>43143.25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2008</v>
      </c>
      <c r="O898" t="s">
        <v>2009</v>
      </c>
      <c r="P898">
        <f t="shared" ref="P898:P961" si="56">ROUND((E898/D898)*100, 2)</f>
        <v>774.43</v>
      </c>
      <c r="Q898">
        <f t="shared" ref="Q898:Q961" si="57">ROUND(E898/G898, 2)</f>
        <v>105.03</v>
      </c>
      <c r="R898" s="6">
        <f t="shared" ref="R898:R961" si="58">(((J898/60)/60)/24)+DATE(1970,1,1)</f>
        <v>40738.208333333336</v>
      </c>
      <c r="S898" s="6">
        <f t="shared" ref="S898:S961" si="59">(((K898/60)/60)/24)+DATE(1970,1,1)</f>
        <v>40741.208333333336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2014</v>
      </c>
      <c r="O899" t="s">
        <v>2015</v>
      </c>
      <c r="P899">
        <f t="shared" si="56"/>
        <v>27.69</v>
      </c>
      <c r="Q899">
        <f t="shared" si="57"/>
        <v>90.26</v>
      </c>
      <c r="R899" s="6">
        <f t="shared" si="58"/>
        <v>43583.208333333328</v>
      </c>
      <c r="S899" s="6">
        <f t="shared" si="59"/>
        <v>43585.208333333328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2016</v>
      </c>
      <c r="O900" t="s">
        <v>2017</v>
      </c>
      <c r="P900">
        <f t="shared" si="56"/>
        <v>52.48</v>
      </c>
      <c r="Q900">
        <f t="shared" si="57"/>
        <v>76.98</v>
      </c>
      <c r="R900" s="6">
        <f t="shared" si="58"/>
        <v>43815.25</v>
      </c>
      <c r="S900" s="6">
        <f t="shared" si="59"/>
        <v>43821.25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2010</v>
      </c>
      <c r="O901" t="s">
        <v>2033</v>
      </c>
      <c r="P901">
        <f t="shared" si="56"/>
        <v>407.1</v>
      </c>
      <c r="Q901">
        <f t="shared" si="57"/>
        <v>102.6</v>
      </c>
      <c r="R901" s="6">
        <f t="shared" si="58"/>
        <v>41554.208333333336</v>
      </c>
      <c r="S901" s="6">
        <f t="shared" si="59"/>
        <v>41572.208333333336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2012</v>
      </c>
      <c r="O902" t="s">
        <v>2013</v>
      </c>
      <c r="P902">
        <f t="shared" si="56"/>
        <v>2</v>
      </c>
      <c r="Q902">
        <f t="shared" si="57"/>
        <v>2</v>
      </c>
      <c r="R902" s="6">
        <f t="shared" si="58"/>
        <v>41901.208333333336</v>
      </c>
      <c r="S902" s="6">
        <f t="shared" si="59"/>
        <v>41902.208333333336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2010</v>
      </c>
      <c r="O903" t="s">
        <v>2011</v>
      </c>
      <c r="P903">
        <f t="shared" si="56"/>
        <v>156.18</v>
      </c>
      <c r="Q903">
        <f t="shared" si="57"/>
        <v>55.01</v>
      </c>
      <c r="R903" s="6">
        <f t="shared" si="58"/>
        <v>43298.208333333328</v>
      </c>
      <c r="S903" s="6">
        <f t="shared" si="59"/>
        <v>43331.208333333328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2012</v>
      </c>
      <c r="O904" t="s">
        <v>2013</v>
      </c>
      <c r="P904">
        <f t="shared" si="56"/>
        <v>252.43</v>
      </c>
      <c r="Q904">
        <f t="shared" si="57"/>
        <v>32.130000000000003</v>
      </c>
      <c r="R904" s="6">
        <f t="shared" si="58"/>
        <v>42399.25</v>
      </c>
      <c r="S904" s="6">
        <f t="shared" si="59"/>
        <v>42441.25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2022</v>
      </c>
      <c r="O905" t="s">
        <v>2023</v>
      </c>
      <c r="P905">
        <f t="shared" si="56"/>
        <v>1.73</v>
      </c>
      <c r="Q905">
        <f t="shared" si="57"/>
        <v>50.64</v>
      </c>
      <c r="R905" s="6">
        <f t="shared" si="58"/>
        <v>41034.208333333336</v>
      </c>
      <c r="S905" s="6">
        <f t="shared" si="59"/>
        <v>41049.208333333336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2022</v>
      </c>
      <c r="O906" t="s">
        <v>2031</v>
      </c>
      <c r="P906">
        <f t="shared" si="56"/>
        <v>12.23</v>
      </c>
      <c r="Q906">
        <f t="shared" si="57"/>
        <v>49.69</v>
      </c>
      <c r="R906" s="6">
        <f t="shared" si="58"/>
        <v>41186.208333333336</v>
      </c>
      <c r="S906" s="6">
        <f t="shared" si="59"/>
        <v>41190.208333333336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2014</v>
      </c>
      <c r="O907" t="s">
        <v>2015</v>
      </c>
      <c r="P907">
        <f t="shared" si="56"/>
        <v>163.99</v>
      </c>
      <c r="Q907">
        <f t="shared" si="57"/>
        <v>54.89</v>
      </c>
      <c r="R907" s="6">
        <f t="shared" si="58"/>
        <v>41536.208333333336</v>
      </c>
      <c r="S907" s="6">
        <f t="shared" si="59"/>
        <v>41539.208333333336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2016</v>
      </c>
      <c r="O908" t="s">
        <v>2017</v>
      </c>
      <c r="P908">
        <f t="shared" si="56"/>
        <v>162.97999999999999</v>
      </c>
      <c r="Q908">
        <f t="shared" si="57"/>
        <v>46.93</v>
      </c>
      <c r="R908" s="6">
        <f t="shared" si="58"/>
        <v>42868.208333333328</v>
      </c>
      <c r="S908" s="6">
        <f t="shared" si="59"/>
        <v>42904.208333333328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2014</v>
      </c>
      <c r="O909" t="s">
        <v>2015</v>
      </c>
      <c r="P909">
        <f t="shared" si="56"/>
        <v>20.25</v>
      </c>
      <c r="Q909">
        <f t="shared" si="57"/>
        <v>44.95</v>
      </c>
      <c r="R909" s="6">
        <f t="shared" si="58"/>
        <v>40660.208333333336</v>
      </c>
      <c r="S909" s="6">
        <f t="shared" si="59"/>
        <v>40667.208333333336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2025</v>
      </c>
      <c r="O910" t="s">
        <v>2026</v>
      </c>
      <c r="P910">
        <f t="shared" si="56"/>
        <v>319.24</v>
      </c>
      <c r="Q910">
        <f t="shared" si="57"/>
        <v>31</v>
      </c>
      <c r="R910" s="6">
        <f t="shared" si="58"/>
        <v>41031.208333333336</v>
      </c>
      <c r="S910" s="6">
        <f t="shared" si="59"/>
        <v>41042.208333333336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2014</v>
      </c>
      <c r="O911" t="s">
        <v>2015</v>
      </c>
      <c r="P911">
        <f t="shared" si="56"/>
        <v>478.94</v>
      </c>
      <c r="Q911">
        <f t="shared" si="57"/>
        <v>107.76</v>
      </c>
      <c r="R911" s="6">
        <f t="shared" si="58"/>
        <v>43255.208333333328</v>
      </c>
      <c r="S911" s="6">
        <f t="shared" si="59"/>
        <v>43282.208333333328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2014</v>
      </c>
      <c r="O912" t="s">
        <v>2015</v>
      </c>
      <c r="P912">
        <f t="shared" si="56"/>
        <v>19.559999999999999</v>
      </c>
      <c r="Q912">
        <f t="shared" si="57"/>
        <v>102.08</v>
      </c>
      <c r="R912" s="6">
        <f t="shared" si="58"/>
        <v>42026.25</v>
      </c>
      <c r="S912" s="6">
        <f t="shared" si="59"/>
        <v>42027.25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2012</v>
      </c>
      <c r="O913" t="s">
        <v>2013</v>
      </c>
      <c r="P913">
        <f t="shared" si="56"/>
        <v>198.95</v>
      </c>
      <c r="Q913">
        <f t="shared" si="57"/>
        <v>24.98</v>
      </c>
      <c r="R913" s="6">
        <f t="shared" si="58"/>
        <v>43717.208333333328</v>
      </c>
      <c r="S913" s="6">
        <f t="shared" si="59"/>
        <v>43719.208333333328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2016</v>
      </c>
      <c r="O914" t="s">
        <v>2019</v>
      </c>
      <c r="P914">
        <f t="shared" si="56"/>
        <v>795</v>
      </c>
      <c r="Q914">
        <f t="shared" si="57"/>
        <v>79.94</v>
      </c>
      <c r="R914" s="6">
        <f t="shared" si="58"/>
        <v>41157.208333333336</v>
      </c>
      <c r="S914" s="6">
        <f t="shared" si="59"/>
        <v>41170.208333333336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2016</v>
      </c>
      <c r="O915" t="s">
        <v>2019</v>
      </c>
      <c r="P915">
        <f t="shared" si="56"/>
        <v>50.62</v>
      </c>
      <c r="Q915">
        <f t="shared" si="57"/>
        <v>67.95</v>
      </c>
      <c r="R915" s="6">
        <f t="shared" si="58"/>
        <v>43597.208333333328</v>
      </c>
      <c r="S915" s="6">
        <f t="shared" si="59"/>
        <v>43610.208333333328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2014</v>
      </c>
      <c r="O916" t="s">
        <v>2015</v>
      </c>
      <c r="P916">
        <f t="shared" si="56"/>
        <v>57.44</v>
      </c>
      <c r="Q916">
        <f t="shared" si="57"/>
        <v>26.07</v>
      </c>
      <c r="R916" s="6">
        <f t="shared" si="58"/>
        <v>41490.208333333336</v>
      </c>
      <c r="S916" s="6">
        <f t="shared" si="59"/>
        <v>41502.208333333336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t="s">
        <v>2016</v>
      </c>
      <c r="O917" t="s">
        <v>2035</v>
      </c>
      <c r="P917">
        <f t="shared" si="56"/>
        <v>155.63</v>
      </c>
      <c r="Q917">
        <f t="shared" si="57"/>
        <v>105</v>
      </c>
      <c r="R917" s="6">
        <f t="shared" si="58"/>
        <v>42976.208333333328</v>
      </c>
      <c r="S917" s="6">
        <f t="shared" si="59"/>
        <v>42985.208333333328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2029</v>
      </c>
      <c r="O918" t="s">
        <v>2030</v>
      </c>
      <c r="P918">
        <f t="shared" si="56"/>
        <v>36.299999999999997</v>
      </c>
      <c r="Q918">
        <f t="shared" si="57"/>
        <v>25.83</v>
      </c>
      <c r="R918" s="6">
        <f t="shared" si="58"/>
        <v>41991.25</v>
      </c>
      <c r="S918" s="6">
        <f t="shared" si="59"/>
        <v>42000.25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2016</v>
      </c>
      <c r="O919" t="s">
        <v>2027</v>
      </c>
      <c r="P919">
        <f t="shared" si="56"/>
        <v>58.25</v>
      </c>
      <c r="Q919">
        <f t="shared" si="57"/>
        <v>77.67</v>
      </c>
      <c r="R919" s="6">
        <f t="shared" si="58"/>
        <v>40722.208333333336</v>
      </c>
      <c r="S919" s="6">
        <f t="shared" si="59"/>
        <v>40746.208333333336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2022</v>
      </c>
      <c r="O920" t="s">
        <v>2031</v>
      </c>
      <c r="P920">
        <f t="shared" si="56"/>
        <v>237.39</v>
      </c>
      <c r="Q920">
        <f t="shared" si="57"/>
        <v>57.83</v>
      </c>
      <c r="R920" s="6">
        <f t="shared" si="58"/>
        <v>41117.208333333336</v>
      </c>
      <c r="S920" s="6">
        <f t="shared" si="59"/>
        <v>41128.208333333336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2014</v>
      </c>
      <c r="O921" t="s">
        <v>2015</v>
      </c>
      <c r="P921">
        <f t="shared" si="56"/>
        <v>58.75</v>
      </c>
      <c r="Q921">
        <f t="shared" si="57"/>
        <v>92.96</v>
      </c>
      <c r="R921" s="6">
        <f t="shared" si="58"/>
        <v>43022.208333333328</v>
      </c>
      <c r="S921" s="6">
        <f t="shared" si="59"/>
        <v>43054.25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2016</v>
      </c>
      <c r="O922" t="s">
        <v>2024</v>
      </c>
      <c r="P922">
        <f t="shared" si="56"/>
        <v>182.57</v>
      </c>
      <c r="Q922">
        <f t="shared" si="57"/>
        <v>37.950000000000003</v>
      </c>
      <c r="R922" s="6">
        <f t="shared" si="58"/>
        <v>43503.25</v>
      </c>
      <c r="S922" s="6">
        <f t="shared" si="59"/>
        <v>43523.25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2012</v>
      </c>
      <c r="O923" t="s">
        <v>2013</v>
      </c>
      <c r="P923">
        <f t="shared" si="56"/>
        <v>0.75</v>
      </c>
      <c r="Q923">
        <f t="shared" si="57"/>
        <v>31.84</v>
      </c>
      <c r="R923" s="6">
        <f t="shared" si="58"/>
        <v>40951.25</v>
      </c>
      <c r="S923" s="6">
        <f t="shared" si="59"/>
        <v>40965.25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2010</v>
      </c>
      <c r="O924" t="s">
        <v>2037</v>
      </c>
      <c r="P924">
        <f t="shared" si="56"/>
        <v>175.95</v>
      </c>
      <c r="Q924">
        <f t="shared" si="57"/>
        <v>40</v>
      </c>
      <c r="R924" s="6">
        <f t="shared" si="58"/>
        <v>43443.25</v>
      </c>
      <c r="S924" s="6">
        <f t="shared" si="59"/>
        <v>43452.25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2014</v>
      </c>
      <c r="O925" t="s">
        <v>2015</v>
      </c>
      <c r="P925">
        <f t="shared" si="56"/>
        <v>237.88</v>
      </c>
      <c r="Q925">
        <f t="shared" si="57"/>
        <v>101.1</v>
      </c>
      <c r="R925" s="6">
        <f t="shared" si="58"/>
        <v>40373.208333333336</v>
      </c>
      <c r="S925" s="6">
        <f t="shared" si="59"/>
        <v>40374.208333333336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2014</v>
      </c>
      <c r="O926" t="s">
        <v>2015</v>
      </c>
      <c r="P926">
        <f t="shared" si="56"/>
        <v>488.05</v>
      </c>
      <c r="Q926">
        <f t="shared" si="57"/>
        <v>84.01</v>
      </c>
      <c r="R926" s="6">
        <f t="shared" si="58"/>
        <v>43769.208333333328</v>
      </c>
      <c r="S926" s="6">
        <f t="shared" si="59"/>
        <v>43780.25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2014</v>
      </c>
      <c r="O927" t="s">
        <v>2015</v>
      </c>
      <c r="P927">
        <f t="shared" si="56"/>
        <v>224.07</v>
      </c>
      <c r="Q927">
        <f t="shared" si="57"/>
        <v>103.42</v>
      </c>
      <c r="R927" s="6">
        <f t="shared" si="58"/>
        <v>43000.208333333328</v>
      </c>
      <c r="S927" s="6">
        <f t="shared" si="59"/>
        <v>43012.208333333328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2008</v>
      </c>
      <c r="O928" t="s">
        <v>2009</v>
      </c>
      <c r="P928">
        <f t="shared" si="56"/>
        <v>18.13</v>
      </c>
      <c r="Q928">
        <f t="shared" si="57"/>
        <v>105.13</v>
      </c>
      <c r="R928" s="6">
        <f t="shared" si="58"/>
        <v>42502.208333333328</v>
      </c>
      <c r="S928" s="6">
        <f t="shared" si="59"/>
        <v>42506.208333333328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2014</v>
      </c>
      <c r="O929" t="s">
        <v>2015</v>
      </c>
      <c r="P929">
        <f t="shared" si="56"/>
        <v>45.85</v>
      </c>
      <c r="Q929">
        <f t="shared" si="57"/>
        <v>89.22</v>
      </c>
      <c r="R929" s="6">
        <f t="shared" si="58"/>
        <v>41102.208333333336</v>
      </c>
      <c r="S929" s="6">
        <f t="shared" si="59"/>
        <v>41131.208333333336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2012</v>
      </c>
      <c r="O930" t="s">
        <v>2013</v>
      </c>
      <c r="P930">
        <f t="shared" si="56"/>
        <v>117.32</v>
      </c>
      <c r="Q930">
        <f t="shared" si="57"/>
        <v>52</v>
      </c>
      <c r="R930" s="6">
        <f t="shared" si="58"/>
        <v>41637.25</v>
      </c>
      <c r="S930" s="6">
        <f t="shared" si="59"/>
        <v>41646.25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2014</v>
      </c>
      <c r="O931" t="s">
        <v>2015</v>
      </c>
      <c r="P931">
        <f t="shared" si="56"/>
        <v>217.31</v>
      </c>
      <c r="Q931">
        <f t="shared" si="57"/>
        <v>64.959999999999994</v>
      </c>
      <c r="R931" s="6">
        <f t="shared" si="58"/>
        <v>42858.208333333328</v>
      </c>
      <c r="S931" s="6">
        <f t="shared" si="59"/>
        <v>42872.208333333328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2014</v>
      </c>
      <c r="O932" t="s">
        <v>2015</v>
      </c>
      <c r="P932">
        <f t="shared" si="56"/>
        <v>112.29</v>
      </c>
      <c r="Q932">
        <f t="shared" si="57"/>
        <v>46.24</v>
      </c>
      <c r="R932" s="6">
        <f t="shared" si="58"/>
        <v>42060.25</v>
      </c>
      <c r="S932" s="6">
        <f t="shared" si="59"/>
        <v>42067.25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2014</v>
      </c>
      <c r="O933" t="s">
        <v>2015</v>
      </c>
      <c r="P933">
        <f t="shared" si="56"/>
        <v>72.52</v>
      </c>
      <c r="Q933">
        <f t="shared" si="57"/>
        <v>51.15</v>
      </c>
      <c r="R933" s="6">
        <f t="shared" si="58"/>
        <v>41818.208333333336</v>
      </c>
      <c r="S933" s="6">
        <f t="shared" si="59"/>
        <v>41820.208333333336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2010</v>
      </c>
      <c r="O934" t="s">
        <v>2011</v>
      </c>
      <c r="P934">
        <f t="shared" si="56"/>
        <v>212.3</v>
      </c>
      <c r="Q934">
        <f t="shared" si="57"/>
        <v>33.909999999999997</v>
      </c>
      <c r="R934" s="6">
        <f t="shared" si="58"/>
        <v>41709.208333333336</v>
      </c>
      <c r="S934" s="6">
        <f t="shared" si="59"/>
        <v>41712.208333333336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2014</v>
      </c>
      <c r="O935" t="s">
        <v>2015</v>
      </c>
      <c r="P935">
        <f t="shared" si="56"/>
        <v>239.75</v>
      </c>
      <c r="Q935">
        <f t="shared" si="57"/>
        <v>92.02</v>
      </c>
      <c r="R935" s="6">
        <f t="shared" si="58"/>
        <v>41372.208333333336</v>
      </c>
      <c r="S935" s="6">
        <f t="shared" si="59"/>
        <v>41385.208333333336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2014</v>
      </c>
      <c r="O936" t="s">
        <v>2015</v>
      </c>
      <c r="P936">
        <f t="shared" si="56"/>
        <v>181.94</v>
      </c>
      <c r="Q936">
        <f t="shared" si="57"/>
        <v>107.43</v>
      </c>
      <c r="R936" s="6">
        <f t="shared" si="58"/>
        <v>42422.25</v>
      </c>
      <c r="S936" s="6">
        <f t="shared" si="59"/>
        <v>42428.25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2014</v>
      </c>
      <c r="O937" t="s">
        <v>2015</v>
      </c>
      <c r="P937">
        <f t="shared" si="56"/>
        <v>164.13</v>
      </c>
      <c r="Q937">
        <f t="shared" si="57"/>
        <v>75.849999999999994</v>
      </c>
      <c r="R937" s="6">
        <f t="shared" si="58"/>
        <v>42209.208333333328</v>
      </c>
      <c r="S937" s="6">
        <f t="shared" si="59"/>
        <v>42216.208333333328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2014</v>
      </c>
      <c r="O938" t="s">
        <v>2015</v>
      </c>
      <c r="P938">
        <f t="shared" si="56"/>
        <v>1.64</v>
      </c>
      <c r="Q938">
        <f t="shared" si="57"/>
        <v>80.48</v>
      </c>
      <c r="R938" s="6">
        <f t="shared" si="58"/>
        <v>43668.208333333328</v>
      </c>
      <c r="S938" s="6">
        <f t="shared" si="59"/>
        <v>43671.208333333328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2016</v>
      </c>
      <c r="O939" t="s">
        <v>2017</v>
      </c>
      <c r="P939">
        <f t="shared" si="56"/>
        <v>49.64</v>
      </c>
      <c r="Q939">
        <f t="shared" si="57"/>
        <v>86.98</v>
      </c>
      <c r="R939" s="6">
        <f t="shared" si="58"/>
        <v>42334.25</v>
      </c>
      <c r="S939" s="6">
        <f t="shared" si="59"/>
        <v>42343.25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2022</v>
      </c>
      <c r="O940" t="s">
        <v>2028</v>
      </c>
      <c r="P940">
        <f t="shared" si="56"/>
        <v>109.71</v>
      </c>
      <c r="Q940">
        <f t="shared" si="57"/>
        <v>105.14</v>
      </c>
      <c r="R940" s="6">
        <f t="shared" si="58"/>
        <v>43263.208333333328</v>
      </c>
      <c r="S940" s="6">
        <f t="shared" si="59"/>
        <v>43299.208333333328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2025</v>
      </c>
      <c r="O941" t="s">
        <v>2026</v>
      </c>
      <c r="P941">
        <f t="shared" si="56"/>
        <v>49.22</v>
      </c>
      <c r="Q941">
        <f t="shared" si="57"/>
        <v>57.3</v>
      </c>
      <c r="R941" s="6">
        <f t="shared" si="58"/>
        <v>40670.208333333336</v>
      </c>
      <c r="S941" s="6">
        <f t="shared" si="59"/>
        <v>40687.208333333336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2012</v>
      </c>
      <c r="O942" t="s">
        <v>2013</v>
      </c>
      <c r="P942">
        <f t="shared" si="56"/>
        <v>62.23</v>
      </c>
      <c r="Q942">
        <f t="shared" si="57"/>
        <v>93.35</v>
      </c>
      <c r="R942" s="6">
        <f t="shared" si="58"/>
        <v>41244.25</v>
      </c>
      <c r="S942" s="6">
        <f t="shared" si="59"/>
        <v>41266.25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2014</v>
      </c>
      <c r="O943" t="s">
        <v>2015</v>
      </c>
      <c r="P943">
        <f t="shared" si="56"/>
        <v>13.06</v>
      </c>
      <c r="Q943">
        <f t="shared" si="57"/>
        <v>71.989999999999995</v>
      </c>
      <c r="R943" s="6">
        <f t="shared" si="58"/>
        <v>40552.25</v>
      </c>
      <c r="S943" s="6">
        <f t="shared" si="59"/>
        <v>40587.25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2014</v>
      </c>
      <c r="O944" t="s">
        <v>2015</v>
      </c>
      <c r="P944">
        <f t="shared" si="56"/>
        <v>64.64</v>
      </c>
      <c r="Q944">
        <f t="shared" si="57"/>
        <v>92.61</v>
      </c>
      <c r="R944" s="6">
        <f t="shared" si="58"/>
        <v>40568.25</v>
      </c>
      <c r="S944" s="6">
        <f t="shared" si="59"/>
        <v>40571.25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2008</v>
      </c>
      <c r="O945" t="s">
        <v>2009</v>
      </c>
      <c r="P945">
        <f t="shared" si="56"/>
        <v>159.59</v>
      </c>
      <c r="Q945">
        <f t="shared" si="57"/>
        <v>104.99</v>
      </c>
      <c r="R945" s="6">
        <f t="shared" si="58"/>
        <v>41906.208333333336</v>
      </c>
      <c r="S945" s="6">
        <f t="shared" si="59"/>
        <v>41941.208333333336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2029</v>
      </c>
      <c r="O946" t="s">
        <v>2030</v>
      </c>
      <c r="P946">
        <f t="shared" si="56"/>
        <v>81.42</v>
      </c>
      <c r="Q946">
        <f t="shared" si="57"/>
        <v>30.96</v>
      </c>
      <c r="R946" s="6">
        <f t="shared" si="58"/>
        <v>42776.25</v>
      </c>
      <c r="S946" s="6">
        <f t="shared" si="59"/>
        <v>42795.25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2029</v>
      </c>
      <c r="O947" t="s">
        <v>2030</v>
      </c>
      <c r="P947">
        <f t="shared" si="56"/>
        <v>32.44</v>
      </c>
      <c r="Q947">
        <f t="shared" si="57"/>
        <v>33</v>
      </c>
      <c r="R947" s="6">
        <f t="shared" si="58"/>
        <v>41004.208333333336</v>
      </c>
      <c r="S947" s="6">
        <f t="shared" si="59"/>
        <v>41019.208333333336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2014</v>
      </c>
      <c r="O948" t="s">
        <v>2015</v>
      </c>
      <c r="P948">
        <f t="shared" si="56"/>
        <v>9.91</v>
      </c>
      <c r="Q948">
        <f t="shared" si="57"/>
        <v>84.19</v>
      </c>
      <c r="R948" s="6">
        <f t="shared" si="58"/>
        <v>40710.208333333336</v>
      </c>
      <c r="S948" s="6">
        <f t="shared" si="59"/>
        <v>40712.208333333336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2014</v>
      </c>
      <c r="O949" t="s">
        <v>2015</v>
      </c>
      <c r="P949">
        <f t="shared" si="56"/>
        <v>26.69</v>
      </c>
      <c r="Q949">
        <f t="shared" si="57"/>
        <v>73.92</v>
      </c>
      <c r="R949" s="6">
        <f t="shared" si="58"/>
        <v>41908.208333333336</v>
      </c>
      <c r="S949" s="6">
        <f t="shared" si="59"/>
        <v>41915.208333333336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2016</v>
      </c>
      <c r="O950" t="s">
        <v>2017</v>
      </c>
      <c r="P950">
        <f t="shared" si="56"/>
        <v>62.96</v>
      </c>
      <c r="Q950">
        <f t="shared" si="57"/>
        <v>36.99</v>
      </c>
      <c r="R950" s="6">
        <f t="shared" si="58"/>
        <v>41985.25</v>
      </c>
      <c r="S950" s="6">
        <f t="shared" si="59"/>
        <v>41995.25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2012</v>
      </c>
      <c r="O951" t="s">
        <v>2013</v>
      </c>
      <c r="P951">
        <f t="shared" si="56"/>
        <v>161.36000000000001</v>
      </c>
      <c r="Q951">
        <f t="shared" si="57"/>
        <v>46.9</v>
      </c>
      <c r="R951" s="6">
        <f t="shared" si="58"/>
        <v>42112.208333333328</v>
      </c>
      <c r="S951" s="6">
        <f t="shared" si="59"/>
        <v>42131.208333333328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2014</v>
      </c>
      <c r="O952" t="s">
        <v>2015</v>
      </c>
      <c r="P952">
        <f t="shared" si="56"/>
        <v>5</v>
      </c>
      <c r="Q952">
        <f t="shared" si="57"/>
        <v>5</v>
      </c>
      <c r="R952" s="6">
        <f t="shared" si="58"/>
        <v>43571.208333333328</v>
      </c>
      <c r="S952" s="6">
        <f t="shared" si="59"/>
        <v>43576.208333333328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2010</v>
      </c>
      <c r="O953" t="s">
        <v>2011</v>
      </c>
      <c r="P953">
        <f t="shared" si="56"/>
        <v>1096.94</v>
      </c>
      <c r="Q953">
        <f t="shared" si="57"/>
        <v>102.02</v>
      </c>
      <c r="R953" s="6">
        <f t="shared" si="58"/>
        <v>42730.25</v>
      </c>
      <c r="S953" s="6">
        <f t="shared" si="59"/>
        <v>42731.25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2016</v>
      </c>
      <c r="O954" t="s">
        <v>2017</v>
      </c>
      <c r="P954">
        <f t="shared" si="56"/>
        <v>70.09</v>
      </c>
      <c r="Q954">
        <f t="shared" si="57"/>
        <v>45.01</v>
      </c>
      <c r="R954" s="6">
        <f t="shared" si="58"/>
        <v>42591.208333333328</v>
      </c>
      <c r="S954" s="6">
        <f t="shared" si="59"/>
        <v>42605.208333333328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2016</v>
      </c>
      <c r="O955" t="s">
        <v>2038</v>
      </c>
      <c r="P955">
        <f t="shared" si="56"/>
        <v>60</v>
      </c>
      <c r="Q955">
        <f t="shared" si="57"/>
        <v>94.29</v>
      </c>
      <c r="R955" s="6">
        <f t="shared" si="58"/>
        <v>42358.25</v>
      </c>
      <c r="S955" s="6">
        <f t="shared" si="59"/>
        <v>42394.25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2012</v>
      </c>
      <c r="O956" t="s">
        <v>2013</v>
      </c>
      <c r="P956">
        <f t="shared" si="56"/>
        <v>367.1</v>
      </c>
      <c r="Q956">
        <f t="shared" si="57"/>
        <v>101.02</v>
      </c>
      <c r="R956" s="6">
        <f t="shared" si="58"/>
        <v>41174.208333333336</v>
      </c>
      <c r="S956" s="6">
        <f t="shared" si="59"/>
        <v>41198.208333333336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2014</v>
      </c>
      <c r="O957" t="s">
        <v>2015</v>
      </c>
      <c r="P957">
        <f t="shared" si="56"/>
        <v>1109</v>
      </c>
      <c r="Q957">
        <f t="shared" si="57"/>
        <v>97.04</v>
      </c>
      <c r="R957" s="6">
        <f t="shared" si="58"/>
        <v>41238.25</v>
      </c>
      <c r="S957" s="6">
        <f t="shared" si="59"/>
        <v>41240.25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2016</v>
      </c>
      <c r="O958" t="s">
        <v>2038</v>
      </c>
      <c r="P958">
        <f t="shared" si="56"/>
        <v>19.03</v>
      </c>
      <c r="Q958">
        <f t="shared" si="57"/>
        <v>43.01</v>
      </c>
      <c r="R958" s="6">
        <f t="shared" si="58"/>
        <v>42360.25</v>
      </c>
      <c r="S958" s="6">
        <f t="shared" si="59"/>
        <v>42364.25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2014</v>
      </c>
      <c r="O959" t="s">
        <v>2015</v>
      </c>
      <c r="P959">
        <f t="shared" si="56"/>
        <v>126.88</v>
      </c>
      <c r="Q959">
        <f t="shared" si="57"/>
        <v>94.92</v>
      </c>
      <c r="R959" s="6">
        <f t="shared" si="58"/>
        <v>40955.25</v>
      </c>
      <c r="S959" s="6">
        <f t="shared" si="59"/>
        <v>40958.25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2016</v>
      </c>
      <c r="O960" t="s">
        <v>2024</v>
      </c>
      <c r="P960">
        <f t="shared" si="56"/>
        <v>734.64</v>
      </c>
      <c r="Q960">
        <f t="shared" si="57"/>
        <v>72.150000000000006</v>
      </c>
      <c r="R960" s="6">
        <f t="shared" si="58"/>
        <v>40350.208333333336</v>
      </c>
      <c r="S960" s="6">
        <f t="shared" si="59"/>
        <v>40372.208333333336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2022</v>
      </c>
      <c r="O961" t="s">
        <v>2034</v>
      </c>
      <c r="P961">
        <f t="shared" si="56"/>
        <v>4.57</v>
      </c>
      <c r="Q961">
        <f t="shared" si="57"/>
        <v>51.01</v>
      </c>
      <c r="R961" s="6">
        <f t="shared" si="58"/>
        <v>40357.208333333336</v>
      </c>
      <c r="S961" s="6">
        <f t="shared" si="59"/>
        <v>40385.208333333336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2012</v>
      </c>
      <c r="O962" t="s">
        <v>2013</v>
      </c>
      <c r="P962">
        <f t="shared" ref="P962:P1001" si="60">ROUND((E962/D962)*100, 2)</f>
        <v>85.05</v>
      </c>
      <c r="Q962">
        <f t="shared" ref="Q962:Q1001" si="61">ROUND(E962/G962, 2)</f>
        <v>85.05</v>
      </c>
      <c r="R962" s="6">
        <f t="shared" ref="R962:R1001" si="62">(((J962/60)/60)/24)+DATE(1970,1,1)</f>
        <v>42408.25</v>
      </c>
      <c r="S962" s="6">
        <f t="shared" ref="S962:S1001" si="63">(((K962/60)/60)/24)+DATE(1970,1,1)</f>
        <v>42445.208333333328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2022</v>
      </c>
      <c r="O963" t="s">
        <v>2034</v>
      </c>
      <c r="P963">
        <f t="shared" si="60"/>
        <v>119.3</v>
      </c>
      <c r="Q963">
        <f t="shared" si="61"/>
        <v>43.87</v>
      </c>
      <c r="R963" s="6">
        <f t="shared" si="62"/>
        <v>40591.25</v>
      </c>
      <c r="S963" s="6">
        <f t="shared" si="63"/>
        <v>40595.25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2008</v>
      </c>
      <c r="O964" t="s">
        <v>2009</v>
      </c>
      <c r="P964">
        <f t="shared" si="60"/>
        <v>296.02999999999997</v>
      </c>
      <c r="Q964">
        <f t="shared" si="61"/>
        <v>40.06</v>
      </c>
      <c r="R964" s="6">
        <f t="shared" si="62"/>
        <v>41592.25</v>
      </c>
      <c r="S964" s="6">
        <f t="shared" si="63"/>
        <v>41613.25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2029</v>
      </c>
      <c r="O965" t="s">
        <v>2030</v>
      </c>
      <c r="P965">
        <f t="shared" si="60"/>
        <v>84.69</v>
      </c>
      <c r="Q965">
        <f t="shared" si="61"/>
        <v>43.83</v>
      </c>
      <c r="R965" s="6">
        <f t="shared" si="62"/>
        <v>40607.25</v>
      </c>
      <c r="S965" s="6">
        <f t="shared" si="63"/>
        <v>40613.25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2014</v>
      </c>
      <c r="O966" t="s">
        <v>2015</v>
      </c>
      <c r="P966">
        <f t="shared" si="60"/>
        <v>355.78</v>
      </c>
      <c r="Q966">
        <f t="shared" si="61"/>
        <v>84.93</v>
      </c>
      <c r="R966" s="6">
        <f t="shared" si="62"/>
        <v>42135.208333333328</v>
      </c>
      <c r="S966" s="6">
        <f t="shared" si="63"/>
        <v>42140.208333333328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2010</v>
      </c>
      <c r="O967" t="s">
        <v>2011</v>
      </c>
      <c r="P967">
        <f t="shared" si="60"/>
        <v>386.41</v>
      </c>
      <c r="Q967">
        <f t="shared" si="61"/>
        <v>41.07</v>
      </c>
      <c r="R967" s="6">
        <f t="shared" si="62"/>
        <v>40203.25</v>
      </c>
      <c r="S967" s="6">
        <f t="shared" si="63"/>
        <v>40243.25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2014</v>
      </c>
      <c r="O968" t="s">
        <v>2015</v>
      </c>
      <c r="P968">
        <f t="shared" si="60"/>
        <v>792.24</v>
      </c>
      <c r="Q968">
        <f t="shared" si="61"/>
        <v>54.97</v>
      </c>
      <c r="R968" s="6">
        <f t="shared" si="62"/>
        <v>42901.208333333328</v>
      </c>
      <c r="S968" s="6">
        <f t="shared" si="63"/>
        <v>42903.208333333328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2010</v>
      </c>
      <c r="O969" t="s">
        <v>2037</v>
      </c>
      <c r="P969">
        <f t="shared" si="60"/>
        <v>137.03</v>
      </c>
      <c r="Q969">
        <f t="shared" si="61"/>
        <v>77.010000000000005</v>
      </c>
      <c r="R969" s="6">
        <f t="shared" si="62"/>
        <v>41005.208333333336</v>
      </c>
      <c r="S969" s="6">
        <f t="shared" si="63"/>
        <v>41042.208333333336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2008</v>
      </c>
      <c r="O970" t="s">
        <v>2009</v>
      </c>
      <c r="P970">
        <f t="shared" si="60"/>
        <v>338.21</v>
      </c>
      <c r="Q970">
        <f t="shared" si="61"/>
        <v>71.2</v>
      </c>
      <c r="R970" s="6">
        <f t="shared" si="62"/>
        <v>40544.25</v>
      </c>
      <c r="S970" s="6">
        <f t="shared" si="63"/>
        <v>40559.25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2014</v>
      </c>
      <c r="O971" t="s">
        <v>2015</v>
      </c>
      <c r="P971">
        <f t="shared" si="60"/>
        <v>108.23</v>
      </c>
      <c r="Q971">
        <f t="shared" si="61"/>
        <v>91.94</v>
      </c>
      <c r="R971" s="6">
        <f t="shared" si="62"/>
        <v>43821.25</v>
      </c>
      <c r="S971" s="6">
        <f t="shared" si="63"/>
        <v>43828.25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2014</v>
      </c>
      <c r="O972" t="s">
        <v>2015</v>
      </c>
      <c r="P972">
        <f t="shared" si="60"/>
        <v>60.76</v>
      </c>
      <c r="Q972">
        <f t="shared" si="61"/>
        <v>97.07</v>
      </c>
      <c r="R972" s="6">
        <f t="shared" si="62"/>
        <v>40672.208333333336</v>
      </c>
      <c r="S972" s="6">
        <f t="shared" si="63"/>
        <v>40673.208333333336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2016</v>
      </c>
      <c r="O973" t="s">
        <v>2035</v>
      </c>
      <c r="P973">
        <f t="shared" si="60"/>
        <v>27.73</v>
      </c>
      <c r="Q973">
        <f t="shared" si="61"/>
        <v>58.92</v>
      </c>
      <c r="R973" s="6">
        <f t="shared" si="62"/>
        <v>41555.208333333336</v>
      </c>
      <c r="S973" s="6">
        <f t="shared" si="63"/>
        <v>41561.208333333336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2012</v>
      </c>
      <c r="O974" t="s">
        <v>2013</v>
      </c>
      <c r="P974">
        <f t="shared" si="60"/>
        <v>228.39</v>
      </c>
      <c r="Q974">
        <f t="shared" si="61"/>
        <v>58.02</v>
      </c>
      <c r="R974" s="6">
        <f t="shared" si="62"/>
        <v>41792.208333333336</v>
      </c>
      <c r="S974" s="6">
        <f t="shared" si="63"/>
        <v>41801.208333333336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2014</v>
      </c>
      <c r="O975" t="s">
        <v>2015</v>
      </c>
      <c r="P975">
        <f t="shared" si="60"/>
        <v>21.62</v>
      </c>
      <c r="Q975">
        <f t="shared" si="61"/>
        <v>103.87</v>
      </c>
      <c r="R975" s="6">
        <f t="shared" si="62"/>
        <v>40522.25</v>
      </c>
      <c r="S975" s="6">
        <f t="shared" si="63"/>
        <v>40524.25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2010</v>
      </c>
      <c r="O976" t="s">
        <v>2020</v>
      </c>
      <c r="P976">
        <f t="shared" si="60"/>
        <v>373.88</v>
      </c>
      <c r="Q976">
        <f t="shared" si="61"/>
        <v>93.47</v>
      </c>
      <c r="R976" s="6">
        <f t="shared" si="62"/>
        <v>41412.208333333336</v>
      </c>
      <c r="S976" s="6">
        <f t="shared" si="63"/>
        <v>41413.208333333336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2014</v>
      </c>
      <c r="O977" t="s">
        <v>2015</v>
      </c>
      <c r="P977">
        <f t="shared" si="60"/>
        <v>154.93</v>
      </c>
      <c r="Q977">
        <f t="shared" si="61"/>
        <v>61.97</v>
      </c>
      <c r="R977" s="6">
        <f t="shared" si="62"/>
        <v>42337.25</v>
      </c>
      <c r="S977" s="6">
        <f t="shared" si="63"/>
        <v>42376.25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2014</v>
      </c>
      <c r="O978" t="s">
        <v>2015</v>
      </c>
      <c r="P978">
        <f t="shared" si="60"/>
        <v>322.14999999999998</v>
      </c>
      <c r="Q978">
        <f t="shared" si="61"/>
        <v>92.04</v>
      </c>
      <c r="R978" s="6">
        <f t="shared" si="62"/>
        <v>40571.25</v>
      </c>
      <c r="S978" s="6">
        <f t="shared" si="63"/>
        <v>40577.25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2008</v>
      </c>
      <c r="O979" t="s">
        <v>2009</v>
      </c>
      <c r="P979">
        <f t="shared" si="60"/>
        <v>73.959999999999994</v>
      </c>
      <c r="Q979">
        <f t="shared" si="61"/>
        <v>77.27</v>
      </c>
      <c r="R979" s="6">
        <f t="shared" si="62"/>
        <v>43138.25</v>
      </c>
      <c r="S979" s="6">
        <f t="shared" si="63"/>
        <v>43170.25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2025</v>
      </c>
      <c r="O980" t="s">
        <v>2026</v>
      </c>
      <c r="P980">
        <f t="shared" si="60"/>
        <v>864.1</v>
      </c>
      <c r="Q980">
        <f t="shared" si="61"/>
        <v>93.92</v>
      </c>
      <c r="R980" s="6">
        <f t="shared" si="62"/>
        <v>42686.25</v>
      </c>
      <c r="S980" s="6">
        <f t="shared" si="63"/>
        <v>42708.25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2014</v>
      </c>
      <c r="O981" t="s">
        <v>2015</v>
      </c>
      <c r="P981">
        <f t="shared" si="60"/>
        <v>143.26</v>
      </c>
      <c r="Q981">
        <f t="shared" si="61"/>
        <v>84.97</v>
      </c>
      <c r="R981" s="6">
        <f t="shared" si="62"/>
        <v>42078.208333333328</v>
      </c>
      <c r="S981" s="6">
        <f t="shared" si="63"/>
        <v>42084.208333333328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2022</v>
      </c>
      <c r="O982" t="s">
        <v>2023</v>
      </c>
      <c r="P982">
        <f t="shared" si="60"/>
        <v>40.28</v>
      </c>
      <c r="Q982">
        <f t="shared" si="61"/>
        <v>105.97</v>
      </c>
      <c r="R982" s="6">
        <f t="shared" si="62"/>
        <v>42307.208333333328</v>
      </c>
      <c r="S982" s="6">
        <f t="shared" si="63"/>
        <v>42312.25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2012</v>
      </c>
      <c r="O983" t="s">
        <v>2013</v>
      </c>
      <c r="P983">
        <f t="shared" si="60"/>
        <v>178.22</v>
      </c>
      <c r="Q983">
        <f t="shared" si="61"/>
        <v>36.97</v>
      </c>
      <c r="R983" s="6">
        <f t="shared" si="62"/>
        <v>43094.25</v>
      </c>
      <c r="S983" s="6">
        <f t="shared" si="63"/>
        <v>43127.25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2016</v>
      </c>
      <c r="O984" t="s">
        <v>2017</v>
      </c>
      <c r="P984">
        <f t="shared" si="60"/>
        <v>84.93</v>
      </c>
      <c r="Q984">
        <f t="shared" si="61"/>
        <v>81.53</v>
      </c>
      <c r="R984" s="6">
        <f t="shared" si="62"/>
        <v>40743.208333333336</v>
      </c>
      <c r="S984" s="6">
        <f t="shared" si="63"/>
        <v>40745.208333333336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2016</v>
      </c>
      <c r="O985" t="s">
        <v>2017</v>
      </c>
      <c r="P985">
        <f t="shared" si="60"/>
        <v>145.94</v>
      </c>
      <c r="Q985">
        <f t="shared" si="61"/>
        <v>81</v>
      </c>
      <c r="R985" s="6">
        <f t="shared" si="62"/>
        <v>43681.208333333328</v>
      </c>
      <c r="S985" s="6">
        <f t="shared" si="63"/>
        <v>43696.208333333328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2014</v>
      </c>
      <c r="O986" t="s">
        <v>2015</v>
      </c>
      <c r="P986">
        <f t="shared" si="60"/>
        <v>152.46</v>
      </c>
      <c r="Q986">
        <f t="shared" si="61"/>
        <v>26.01</v>
      </c>
      <c r="R986" s="6">
        <f t="shared" si="62"/>
        <v>43716.208333333328</v>
      </c>
      <c r="S986" s="6">
        <f t="shared" si="63"/>
        <v>43742.208333333328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2010</v>
      </c>
      <c r="O987" t="s">
        <v>2011</v>
      </c>
      <c r="P987">
        <f t="shared" si="60"/>
        <v>67.13</v>
      </c>
      <c r="Q987">
        <f t="shared" si="61"/>
        <v>26</v>
      </c>
      <c r="R987" s="6">
        <f t="shared" si="62"/>
        <v>41614.25</v>
      </c>
      <c r="S987" s="6">
        <f t="shared" si="63"/>
        <v>41640.25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2010</v>
      </c>
      <c r="O988" t="s">
        <v>2011</v>
      </c>
      <c r="P988">
        <f t="shared" si="60"/>
        <v>40.31</v>
      </c>
      <c r="Q988">
        <f t="shared" si="61"/>
        <v>34.17</v>
      </c>
      <c r="R988" s="6">
        <f t="shared" si="62"/>
        <v>40638.208333333336</v>
      </c>
      <c r="S988" s="6">
        <f t="shared" si="63"/>
        <v>40652.208333333336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2016</v>
      </c>
      <c r="O989" t="s">
        <v>2017</v>
      </c>
      <c r="P989">
        <f t="shared" si="60"/>
        <v>216.79</v>
      </c>
      <c r="Q989">
        <f t="shared" si="61"/>
        <v>28</v>
      </c>
      <c r="R989" s="6">
        <f t="shared" si="62"/>
        <v>42852.208333333328</v>
      </c>
      <c r="S989" s="6">
        <f t="shared" si="63"/>
        <v>42866.208333333328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2022</v>
      </c>
      <c r="O990" t="s">
        <v>2031</v>
      </c>
      <c r="P990">
        <f t="shared" si="60"/>
        <v>52.12</v>
      </c>
      <c r="Q990">
        <f t="shared" si="61"/>
        <v>76.55</v>
      </c>
      <c r="R990" s="6">
        <f t="shared" si="62"/>
        <v>42686.25</v>
      </c>
      <c r="S990" s="6">
        <f t="shared" si="63"/>
        <v>42707.25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2022</v>
      </c>
      <c r="O991" t="s">
        <v>2034</v>
      </c>
      <c r="P991">
        <f t="shared" si="60"/>
        <v>499.58</v>
      </c>
      <c r="Q991">
        <f t="shared" si="61"/>
        <v>53.05</v>
      </c>
      <c r="R991" s="6">
        <f t="shared" si="62"/>
        <v>43571.208333333328</v>
      </c>
      <c r="S991" s="6">
        <f t="shared" si="63"/>
        <v>43576.208333333328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2016</v>
      </c>
      <c r="O992" t="s">
        <v>2019</v>
      </c>
      <c r="P992">
        <f t="shared" si="60"/>
        <v>87.68</v>
      </c>
      <c r="Q992">
        <f t="shared" si="61"/>
        <v>106.86</v>
      </c>
      <c r="R992" s="6">
        <f t="shared" si="62"/>
        <v>42432.25</v>
      </c>
      <c r="S992" s="6">
        <f t="shared" si="63"/>
        <v>42454.208333333328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2010</v>
      </c>
      <c r="O993" t="s">
        <v>2011</v>
      </c>
      <c r="P993">
        <f t="shared" si="60"/>
        <v>113.17</v>
      </c>
      <c r="Q993">
        <f t="shared" si="61"/>
        <v>46.02</v>
      </c>
      <c r="R993" s="6">
        <f t="shared" si="62"/>
        <v>41907.208333333336</v>
      </c>
      <c r="S993" s="6">
        <f t="shared" si="63"/>
        <v>41911.208333333336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2016</v>
      </c>
      <c r="O994" t="s">
        <v>2019</v>
      </c>
      <c r="P994">
        <f t="shared" si="60"/>
        <v>426.55</v>
      </c>
      <c r="Q994">
        <f t="shared" si="61"/>
        <v>100.17</v>
      </c>
      <c r="R994" s="6">
        <f t="shared" si="62"/>
        <v>43227.208333333328</v>
      </c>
      <c r="S994" s="6">
        <f t="shared" si="63"/>
        <v>43241.208333333328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2029</v>
      </c>
      <c r="O995" t="s">
        <v>2030</v>
      </c>
      <c r="P995">
        <f t="shared" si="60"/>
        <v>77.63</v>
      </c>
      <c r="Q995">
        <f t="shared" si="61"/>
        <v>101.44</v>
      </c>
      <c r="R995" s="6">
        <f t="shared" si="62"/>
        <v>42362.25</v>
      </c>
      <c r="S995" s="6">
        <f t="shared" si="63"/>
        <v>42379.25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2022</v>
      </c>
      <c r="O996" t="s">
        <v>2034</v>
      </c>
      <c r="P996">
        <f t="shared" si="60"/>
        <v>52.5</v>
      </c>
      <c r="Q996">
        <f t="shared" si="61"/>
        <v>87.97</v>
      </c>
      <c r="R996" s="6">
        <f t="shared" si="62"/>
        <v>41929.208333333336</v>
      </c>
      <c r="S996" s="6">
        <f t="shared" si="63"/>
        <v>41935.208333333336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2008</v>
      </c>
      <c r="O997" t="s">
        <v>2009</v>
      </c>
      <c r="P997">
        <f t="shared" si="60"/>
        <v>157.47</v>
      </c>
      <c r="Q997">
        <f t="shared" si="61"/>
        <v>75</v>
      </c>
      <c r="R997" s="6">
        <f t="shared" si="62"/>
        <v>43408.208333333328</v>
      </c>
      <c r="S997" s="6">
        <f t="shared" si="63"/>
        <v>43437.25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2014</v>
      </c>
      <c r="O998" t="s">
        <v>2015</v>
      </c>
      <c r="P998">
        <f t="shared" si="60"/>
        <v>72.94</v>
      </c>
      <c r="Q998">
        <f t="shared" si="61"/>
        <v>42.98</v>
      </c>
      <c r="R998" s="6">
        <f t="shared" si="62"/>
        <v>41276.25</v>
      </c>
      <c r="S998" s="6">
        <f t="shared" si="63"/>
        <v>41306.25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2014</v>
      </c>
      <c r="O999" t="s">
        <v>2015</v>
      </c>
      <c r="P999">
        <f t="shared" si="60"/>
        <v>60.57</v>
      </c>
      <c r="Q999">
        <f t="shared" si="61"/>
        <v>33.119999999999997</v>
      </c>
      <c r="R999" s="6">
        <f t="shared" si="62"/>
        <v>41659.25</v>
      </c>
      <c r="S999" s="6">
        <f t="shared" si="63"/>
        <v>41664.25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2010</v>
      </c>
      <c r="O1000" t="s">
        <v>2020</v>
      </c>
      <c r="P1000">
        <f t="shared" si="60"/>
        <v>56.79</v>
      </c>
      <c r="Q1000">
        <f t="shared" si="61"/>
        <v>101.13</v>
      </c>
      <c r="R1000" s="6">
        <f t="shared" si="62"/>
        <v>40220.25</v>
      </c>
      <c r="S1000" s="6">
        <f t="shared" si="63"/>
        <v>40234.25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2008</v>
      </c>
      <c r="O1001" t="s">
        <v>2009</v>
      </c>
      <c r="P1001">
        <f t="shared" si="60"/>
        <v>56.54</v>
      </c>
      <c r="Q1001">
        <f t="shared" si="61"/>
        <v>55.99</v>
      </c>
      <c r="R1001" s="6">
        <f t="shared" si="62"/>
        <v>42550.208333333328</v>
      </c>
      <c r="S1001" s="6">
        <f t="shared" si="63"/>
        <v>42557.208333333328</v>
      </c>
    </row>
  </sheetData>
  <conditionalFormatting sqref="F2:F1001">
    <cfRule type="containsText" dxfId="10" priority="4" operator="containsText" text="live">
      <formula>NOT(ISERROR(SEARCH("live",F2)))</formula>
    </cfRule>
    <cfRule type="containsText" dxfId="9" priority="5" operator="containsText" text="canceled">
      <formula>NOT(ISERROR(SEARCH("canceled",F2)))</formula>
    </cfRule>
    <cfRule type="containsText" dxfId="8" priority="6" operator="containsText" text="successful">
      <formula>NOT(ISERROR(SEARCH("successful",F2)))</formula>
    </cfRule>
    <cfRule type="containsText" dxfId="7" priority="7" operator="containsText" text="failed">
      <formula>NOT(ISERROR(SEARCH("failed",F2)))</formula>
    </cfRule>
  </conditionalFormatting>
  <conditionalFormatting sqref="P2:P1001">
    <cfRule type="cellIs" dxfId="6" priority="1" operator="between">
      <formula>200</formula>
      <formula>10000</formula>
    </cfRule>
    <cfRule type="cellIs" dxfId="5" priority="2" operator="between">
      <formula>100</formula>
      <formula>199.99</formula>
    </cfRule>
    <cfRule type="cellIs" dxfId="4" priority="3" operator="between">
      <formula>0</formula>
      <formula>99.99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7631-6243-4D6E-8585-E6BB9830DE4F}">
  <dimension ref="A2:F15"/>
  <sheetViews>
    <sheetView workbookViewId="0">
      <selection activeCell="B23" sqref="B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4" t="s">
        <v>6</v>
      </c>
      <c r="B2" t="s">
        <v>2044</v>
      </c>
    </row>
    <row r="4" spans="1:6" x14ac:dyDescent="0.3">
      <c r="A4" s="4" t="s">
        <v>2045</v>
      </c>
      <c r="B4" s="4" t="s">
        <v>2041</v>
      </c>
    </row>
    <row r="5" spans="1:6" x14ac:dyDescent="0.3">
      <c r="A5" s="4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5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">
      <c r="A7" s="5" t="s">
        <v>2008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">
      <c r="A8" s="5" t="s">
        <v>2025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">
      <c r="A9" s="5" t="s">
        <v>2039</v>
      </c>
      <c r="B9" s="9"/>
      <c r="C9" s="9"/>
      <c r="D9" s="9"/>
      <c r="E9" s="9">
        <v>4</v>
      </c>
      <c r="F9" s="9">
        <v>4</v>
      </c>
    </row>
    <row r="10" spans="1:6" x14ac:dyDescent="0.3">
      <c r="A10" s="5" t="s">
        <v>2010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">
      <c r="A11" s="5" t="s">
        <v>2029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">
      <c r="A12" s="5" t="s">
        <v>2022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">
      <c r="A13" s="5" t="s">
        <v>2012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">
      <c r="A14" s="5" t="s">
        <v>2014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">
      <c r="A15" s="5" t="s">
        <v>2042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5EFC-12A7-413B-8BAA-7F8D7376C224}">
  <dimension ref="A2:F39"/>
  <sheetViews>
    <sheetView topLeftCell="A37" workbookViewId="0">
      <selection activeCell="B12" sqref="B12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4" t="s">
        <v>6</v>
      </c>
      <c r="B2" t="s">
        <v>2044</v>
      </c>
    </row>
    <row r="4" spans="1:6" x14ac:dyDescent="0.3">
      <c r="A4" s="4" t="s">
        <v>2045</v>
      </c>
      <c r="B4" s="4" t="s">
        <v>2041</v>
      </c>
    </row>
    <row r="5" spans="1:6" x14ac:dyDescent="0.3">
      <c r="A5" s="4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5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">
      <c r="A7" s="10" t="s">
        <v>2024</v>
      </c>
      <c r="B7" s="9">
        <v>1</v>
      </c>
      <c r="C7" s="9">
        <v>10</v>
      </c>
      <c r="D7" s="9">
        <v>2</v>
      </c>
      <c r="E7" s="9">
        <v>21</v>
      </c>
      <c r="F7" s="9">
        <v>34</v>
      </c>
    </row>
    <row r="8" spans="1:6" x14ac:dyDescent="0.3">
      <c r="A8" s="10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10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10" t="s">
        <v>2038</v>
      </c>
      <c r="B10" s="9"/>
      <c r="C10" s="9">
        <v>9</v>
      </c>
      <c r="D10" s="9"/>
      <c r="E10" s="9">
        <v>5</v>
      </c>
      <c r="F10" s="9">
        <v>14</v>
      </c>
    </row>
    <row r="11" spans="1:6" x14ac:dyDescent="0.3">
      <c r="A11" s="10" t="s">
        <v>2027</v>
      </c>
      <c r="B11" s="9">
        <v>1</v>
      </c>
      <c r="C11" s="9">
        <v>5</v>
      </c>
      <c r="D11" s="9">
        <v>1</v>
      </c>
      <c r="E11" s="9">
        <v>9</v>
      </c>
      <c r="F11" s="9">
        <v>16</v>
      </c>
    </row>
    <row r="12" spans="1:6" x14ac:dyDescent="0.3">
      <c r="A12" s="10" t="s">
        <v>2035</v>
      </c>
      <c r="B12" s="9">
        <v>3</v>
      </c>
      <c r="C12" s="9">
        <v>3</v>
      </c>
      <c r="D12" s="9"/>
      <c r="E12" s="9">
        <v>11</v>
      </c>
      <c r="F12" s="9">
        <v>17</v>
      </c>
    </row>
    <row r="13" spans="1:6" x14ac:dyDescent="0.3">
      <c r="A13" s="5" t="s">
        <v>2008</v>
      </c>
      <c r="B13" s="9">
        <v>4</v>
      </c>
      <c r="C13" s="9">
        <v>20</v>
      </c>
      <c r="D13" s="9"/>
      <c r="E13" s="9">
        <v>22</v>
      </c>
      <c r="F13" s="9">
        <v>46</v>
      </c>
    </row>
    <row r="14" spans="1:6" x14ac:dyDescent="0.3">
      <c r="A14" s="10" t="s">
        <v>2009</v>
      </c>
      <c r="B14" s="9">
        <v>4</v>
      </c>
      <c r="C14" s="9">
        <v>20</v>
      </c>
      <c r="D14" s="9"/>
      <c r="E14" s="9">
        <v>22</v>
      </c>
      <c r="F14" s="9">
        <v>46</v>
      </c>
    </row>
    <row r="15" spans="1:6" x14ac:dyDescent="0.3">
      <c r="A15" s="5" t="s">
        <v>2025</v>
      </c>
      <c r="B15" s="9">
        <v>1</v>
      </c>
      <c r="C15" s="9">
        <v>23</v>
      </c>
      <c r="D15" s="9">
        <v>3</v>
      </c>
      <c r="E15" s="9">
        <v>21</v>
      </c>
      <c r="F15" s="9">
        <v>48</v>
      </c>
    </row>
    <row r="16" spans="1:6" x14ac:dyDescent="0.3">
      <c r="A16" s="10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10" t="s">
        <v>2026</v>
      </c>
      <c r="B17" s="9">
        <v>1</v>
      </c>
      <c r="C17" s="9">
        <v>15</v>
      </c>
      <c r="D17" s="9">
        <v>2</v>
      </c>
      <c r="E17" s="9">
        <v>17</v>
      </c>
      <c r="F17" s="9">
        <v>35</v>
      </c>
    </row>
    <row r="18" spans="1:6" x14ac:dyDescent="0.3">
      <c r="A18" s="5" t="s">
        <v>2039</v>
      </c>
      <c r="B18" s="9"/>
      <c r="C18" s="9"/>
      <c r="D18" s="9"/>
      <c r="E18" s="9">
        <v>4</v>
      </c>
      <c r="F18" s="9">
        <v>4</v>
      </c>
    </row>
    <row r="19" spans="1:6" x14ac:dyDescent="0.3">
      <c r="A19" s="10" t="s">
        <v>2040</v>
      </c>
      <c r="B19" s="9"/>
      <c r="C19" s="9"/>
      <c r="D19" s="9"/>
      <c r="E19" s="9">
        <v>4</v>
      </c>
      <c r="F19" s="9">
        <v>4</v>
      </c>
    </row>
    <row r="20" spans="1:6" x14ac:dyDescent="0.3">
      <c r="A20" s="5" t="s">
        <v>2010</v>
      </c>
      <c r="B20" s="9">
        <v>10</v>
      </c>
      <c r="C20" s="9">
        <v>66</v>
      </c>
      <c r="D20" s="9"/>
      <c r="E20" s="9">
        <v>99</v>
      </c>
      <c r="F20" s="9">
        <v>175</v>
      </c>
    </row>
    <row r="21" spans="1:6" x14ac:dyDescent="0.3">
      <c r="A21" s="10" t="s">
        <v>2018</v>
      </c>
      <c r="B21" s="9"/>
      <c r="C21" s="9">
        <v>8</v>
      </c>
      <c r="D21" s="9"/>
      <c r="E21" s="9">
        <v>10</v>
      </c>
      <c r="F21" s="9">
        <v>18</v>
      </c>
    </row>
    <row r="22" spans="1:6" x14ac:dyDescent="0.3">
      <c r="A22" s="10" t="s">
        <v>2020</v>
      </c>
      <c r="B22" s="9">
        <v>3</v>
      </c>
      <c r="C22" s="9">
        <v>19</v>
      </c>
      <c r="D22" s="9"/>
      <c r="E22" s="9">
        <v>23</v>
      </c>
      <c r="F22" s="9">
        <v>45</v>
      </c>
    </row>
    <row r="23" spans="1:6" x14ac:dyDescent="0.3">
      <c r="A23" s="10" t="s">
        <v>2033</v>
      </c>
      <c r="B23" s="9">
        <v>1</v>
      </c>
      <c r="C23" s="9">
        <v>6</v>
      </c>
      <c r="D23" s="9"/>
      <c r="E23" s="9">
        <v>10</v>
      </c>
      <c r="F23" s="9">
        <v>17</v>
      </c>
    </row>
    <row r="24" spans="1:6" x14ac:dyDescent="0.3">
      <c r="A24" s="10" t="s">
        <v>2032</v>
      </c>
      <c r="B24" s="9"/>
      <c r="C24" s="9">
        <v>3</v>
      </c>
      <c r="D24" s="9"/>
      <c r="E24" s="9">
        <v>4</v>
      </c>
      <c r="F24" s="9">
        <v>7</v>
      </c>
    </row>
    <row r="25" spans="1:6" x14ac:dyDescent="0.3">
      <c r="A25" s="10" t="s">
        <v>2011</v>
      </c>
      <c r="B25" s="9">
        <v>6</v>
      </c>
      <c r="C25" s="9">
        <v>30</v>
      </c>
      <c r="D25" s="9"/>
      <c r="E25" s="9">
        <v>49</v>
      </c>
      <c r="F25" s="9">
        <v>85</v>
      </c>
    </row>
    <row r="26" spans="1:6" x14ac:dyDescent="0.3">
      <c r="A26" s="10" t="s">
        <v>2037</v>
      </c>
      <c r="B26" s="9"/>
      <c r="C26" s="9"/>
      <c r="D26" s="9"/>
      <c r="E26" s="9">
        <v>3</v>
      </c>
      <c r="F26" s="9">
        <v>3</v>
      </c>
    </row>
    <row r="27" spans="1:6" x14ac:dyDescent="0.3">
      <c r="A27" s="5" t="s">
        <v>2029</v>
      </c>
      <c r="B27" s="9">
        <v>4</v>
      </c>
      <c r="C27" s="9">
        <v>11</v>
      </c>
      <c r="D27" s="9">
        <v>1</v>
      </c>
      <c r="E27" s="9">
        <v>26</v>
      </c>
      <c r="F27" s="9">
        <v>42</v>
      </c>
    </row>
    <row r="28" spans="1:6" x14ac:dyDescent="0.3">
      <c r="A28" s="10" t="s">
        <v>2030</v>
      </c>
      <c r="B28" s="9">
        <v>4</v>
      </c>
      <c r="C28" s="9">
        <v>11</v>
      </c>
      <c r="D28" s="9">
        <v>1</v>
      </c>
      <c r="E28" s="9">
        <v>26</v>
      </c>
      <c r="F28" s="9">
        <v>42</v>
      </c>
    </row>
    <row r="29" spans="1:6" x14ac:dyDescent="0.3">
      <c r="A29" s="5" t="s">
        <v>2022</v>
      </c>
      <c r="B29" s="9">
        <v>2</v>
      </c>
      <c r="C29" s="9">
        <v>24</v>
      </c>
      <c r="D29" s="9">
        <v>1</v>
      </c>
      <c r="E29" s="9">
        <v>40</v>
      </c>
      <c r="F29" s="9">
        <v>67</v>
      </c>
    </row>
    <row r="30" spans="1:6" x14ac:dyDescent="0.3">
      <c r="A30" s="10" t="s">
        <v>2028</v>
      </c>
      <c r="B30" s="9">
        <v>1</v>
      </c>
      <c r="C30" s="9">
        <v>7</v>
      </c>
      <c r="D30" s="9"/>
      <c r="E30" s="9">
        <v>9</v>
      </c>
      <c r="F30" s="9">
        <v>17</v>
      </c>
    </row>
    <row r="31" spans="1:6" x14ac:dyDescent="0.3">
      <c r="A31" s="10" t="s">
        <v>2023</v>
      </c>
      <c r="B31" s="9">
        <v>1</v>
      </c>
      <c r="C31" s="9">
        <v>6</v>
      </c>
      <c r="D31" s="9">
        <v>1</v>
      </c>
      <c r="E31" s="9">
        <v>13</v>
      </c>
      <c r="F31" s="9">
        <v>21</v>
      </c>
    </row>
    <row r="32" spans="1:6" x14ac:dyDescent="0.3">
      <c r="A32" s="10" t="s">
        <v>2031</v>
      </c>
      <c r="B32" s="9"/>
      <c r="C32" s="9">
        <v>4</v>
      </c>
      <c r="D32" s="9"/>
      <c r="E32" s="9">
        <v>4</v>
      </c>
      <c r="F32" s="9">
        <v>8</v>
      </c>
    </row>
    <row r="33" spans="1:6" x14ac:dyDescent="0.3">
      <c r="A33" s="10" t="s">
        <v>2034</v>
      </c>
      <c r="B33" s="9"/>
      <c r="C33" s="9">
        <v>7</v>
      </c>
      <c r="D33" s="9"/>
      <c r="E33" s="9">
        <v>14</v>
      </c>
      <c r="F33" s="9">
        <v>21</v>
      </c>
    </row>
    <row r="34" spans="1:6" x14ac:dyDescent="0.3">
      <c r="A34" s="5" t="s">
        <v>2012</v>
      </c>
      <c r="B34" s="9">
        <v>2</v>
      </c>
      <c r="C34" s="9">
        <v>28</v>
      </c>
      <c r="D34" s="9">
        <v>2</v>
      </c>
      <c r="E34" s="9">
        <v>64</v>
      </c>
      <c r="F34" s="9">
        <v>96</v>
      </c>
    </row>
    <row r="35" spans="1:6" x14ac:dyDescent="0.3">
      <c r="A35" s="10" t="s">
        <v>2021</v>
      </c>
      <c r="B35" s="9"/>
      <c r="C35" s="9">
        <v>16</v>
      </c>
      <c r="D35" s="9">
        <v>1</v>
      </c>
      <c r="E35" s="9">
        <v>28</v>
      </c>
      <c r="F35" s="9">
        <v>45</v>
      </c>
    </row>
    <row r="36" spans="1:6" x14ac:dyDescent="0.3">
      <c r="A36" s="10" t="s">
        <v>2013</v>
      </c>
      <c r="B36" s="9">
        <v>2</v>
      </c>
      <c r="C36" s="9">
        <v>12</v>
      </c>
      <c r="D36" s="9">
        <v>1</v>
      </c>
      <c r="E36" s="9">
        <v>36</v>
      </c>
      <c r="F36" s="9">
        <v>51</v>
      </c>
    </row>
    <row r="37" spans="1:6" x14ac:dyDescent="0.3">
      <c r="A37" s="5" t="s">
        <v>2014</v>
      </c>
      <c r="B37" s="9">
        <v>23</v>
      </c>
      <c r="C37" s="9">
        <v>132</v>
      </c>
      <c r="D37" s="9">
        <v>2</v>
      </c>
      <c r="E37" s="9">
        <v>187</v>
      </c>
      <c r="F37" s="9">
        <v>344</v>
      </c>
    </row>
    <row r="38" spans="1:6" x14ac:dyDescent="0.3">
      <c r="A38" s="10" t="s">
        <v>2015</v>
      </c>
      <c r="B38" s="9">
        <v>23</v>
      </c>
      <c r="C38" s="9">
        <v>132</v>
      </c>
      <c r="D38" s="9">
        <v>2</v>
      </c>
      <c r="E38" s="9">
        <v>187</v>
      </c>
      <c r="F38" s="9">
        <v>344</v>
      </c>
    </row>
    <row r="39" spans="1:6" x14ac:dyDescent="0.3">
      <c r="A39" s="5" t="s">
        <v>2042</v>
      </c>
      <c r="B39" s="9">
        <v>57</v>
      </c>
      <c r="C39" s="9">
        <v>364</v>
      </c>
      <c r="D39" s="9">
        <v>14</v>
      </c>
      <c r="E39" s="9">
        <v>565</v>
      </c>
      <c r="F3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AB34-570F-46F6-96DD-77DAFC745D80}">
  <dimension ref="A2:E17"/>
  <sheetViews>
    <sheetView workbookViewId="0">
      <selection activeCell="I20" sqref="I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4" t="s">
        <v>2007</v>
      </c>
      <c r="B2" t="s">
        <v>2044</v>
      </c>
    </row>
    <row r="4" spans="1:5" x14ac:dyDescent="0.3">
      <c r="A4" s="4" t="s">
        <v>2045</v>
      </c>
      <c r="B4" s="4" t="s">
        <v>2041</v>
      </c>
    </row>
    <row r="5" spans="1:5" x14ac:dyDescent="0.3">
      <c r="A5" s="4" t="s">
        <v>2043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">
      <c r="A6" s="5" t="s">
        <v>2048</v>
      </c>
      <c r="B6" s="9">
        <v>14</v>
      </c>
      <c r="C6" s="9">
        <v>35</v>
      </c>
      <c r="D6" s="9">
        <v>58</v>
      </c>
      <c r="E6" s="9">
        <v>107</v>
      </c>
    </row>
    <row r="7" spans="1:5" x14ac:dyDescent="0.3">
      <c r="A7" s="5" t="s">
        <v>2049</v>
      </c>
      <c r="B7" s="9">
        <v>6</v>
      </c>
      <c r="C7" s="9">
        <v>40</v>
      </c>
      <c r="D7" s="9">
        <v>56</v>
      </c>
      <c r="E7" s="9">
        <v>102</v>
      </c>
    </row>
    <row r="8" spans="1:5" x14ac:dyDescent="0.3">
      <c r="A8" s="5" t="s">
        <v>2050</v>
      </c>
      <c r="B8" s="9">
        <v>4</v>
      </c>
      <c r="C8" s="9">
        <v>32</v>
      </c>
      <c r="D8" s="9">
        <v>45</v>
      </c>
      <c r="E8" s="9">
        <v>81</v>
      </c>
    </row>
    <row r="9" spans="1:5" x14ac:dyDescent="0.3">
      <c r="A9" s="5" t="s">
        <v>2051</v>
      </c>
      <c r="B9" s="9">
        <v>4</v>
      </c>
      <c r="C9" s="9">
        <v>35</v>
      </c>
      <c r="D9" s="9">
        <v>48</v>
      </c>
      <c r="E9" s="9">
        <v>87</v>
      </c>
    </row>
    <row r="10" spans="1:5" x14ac:dyDescent="0.3">
      <c r="A10" s="5" t="s">
        <v>2052</v>
      </c>
      <c r="B10" s="9">
        <v>4</v>
      </c>
      <c r="C10" s="9">
        <v>37</v>
      </c>
      <c r="D10" s="9">
        <v>60</v>
      </c>
      <c r="E10" s="9">
        <v>101</v>
      </c>
    </row>
    <row r="11" spans="1:5" x14ac:dyDescent="0.3">
      <c r="A11" s="5" t="s">
        <v>2053</v>
      </c>
      <c r="B11" s="9">
        <v>7</v>
      </c>
      <c r="C11" s="9">
        <v>42</v>
      </c>
      <c r="D11" s="9">
        <v>54</v>
      </c>
      <c r="E11" s="9">
        <v>103</v>
      </c>
    </row>
    <row r="12" spans="1:5" x14ac:dyDescent="0.3">
      <c r="A12" s="5" t="s">
        <v>2054</v>
      </c>
      <c r="B12" s="9">
        <v>5</v>
      </c>
      <c r="C12" s="9">
        <v>42</v>
      </c>
      <c r="D12" s="9">
        <v>49</v>
      </c>
      <c r="E12" s="9">
        <v>96</v>
      </c>
    </row>
    <row r="13" spans="1:5" x14ac:dyDescent="0.3">
      <c r="A13" s="5" t="s">
        <v>2055</v>
      </c>
      <c r="B13" s="9">
        <v>5</v>
      </c>
      <c r="C13" s="9">
        <v>28</v>
      </c>
      <c r="D13" s="9">
        <v>67</v>
      </c>
      <c r="E13" s="9">
        <v>100</v>
      </c>
    </row>
    <row r="14" spans="1:5" x14ac:dyDescent="0.3">
      <c r="A14" s="5" t="s">
        <v>2056</v>
      </c>
      <c r="B14" s="9">
        <v>4</v>
      </c>
      <c r="C14" s="9">
        <v>35</v>
      </c>
      <c r="D14" s="9">
        <v>61</v>
      </c>
      <c r="E14" s="9">
        <v>100</v>
      </c>
    </row>
    <row r="15" spans="1:5" x14ac:dyDescent="0.3">
      <c r="A15" s="5" t="s">
        <v>2057</v>
      </c>
      <c r="B15" s="9">
        <v>4</v>
      </c>
      <c r="C15" s="9">
        <v>36</v>
      </c>
      <c r="D15" s="9">
        <v>67</v>
      </c>
      <c r="E15" s="9">
        <v>107</v>
      </c>
    </row>
    <row r="16" spans="1:5" x14ac:dyDescent="0.3">
      <c r="A16" s="5" t="s">
        <v>2058</v>
      </c>
      <c r="B16" s="9"/>
      <c r="C16" s="9">
        <v>2</v>
      </c>
      <c r="D16" s="9"/>
      <c r="E16" s="9">
        <v>2</v>
      </c>
    </row>
    <row r="17" spans="1:5" x14ac:dyDescent="0.3">
      <c r="A17" s="5" t="s">
        <v>2042</v>
      </c>
      <c r="B17" s="9">
        <v>57</v>
      </c>
      <c r="C17" s="9">
        <v>364</v>
      </c>
      <c r="D17" s="9">
        <v>565</v>
      </c>
      <c r="E17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7A5F-BF3D-4FCF-9ACB-B0A3A25DCF3F}">
  <dimension ref="A1:H13"/>
  <sheetViews>
    <sheetView topLeftCell="A7" zoomScale="74" zoomScaleNormal="74" workbookViewId="0">
      <selection activeCell="H18" sqref="H18"/>
    </sheetView>
  </sheetViews>
  <sheetFormatPr defaultRowHeight="15.6" x14ac:dyDescent="0.3"/>
  <cols>
    <col min="1" max="1" width="27.796875" customWidth="1"/>
    <col min="2" max="2" width="13" customWidth="1"/>
    <col min="3" max="3" width="9.8984375" customWidth="1"/>
    <col min="4" max="4" width="11.19921875" customWidth="1"/>
    <col min="5" max="5" width="12.59765625" customWidth="1"/>
    <col min="6" max="6" width="11.796875" customWidth="1"/>
    <col min="8" max="8" width="11.09765625" customWidth="1"/>
  </cols>
  <sheetData>
    <row r="1" spans="1:8" x14ac:dyDescent="0.3">
      <c r="A1" s="7" t="s">
        <v>2059</v>
      </c>
      <c r="B1" s="7" t="s">
        <v>2060</v>
      </c>
      <c r="C1" s="7" t="s">
        <v>2061</v>
      </c>
      <c r="D1" s="7" t="s">
        <v>2062</v>
      </c>
      <c r="E1" s="7" t="s">
        <v>2063</v>
      </c>
      <c r="F1" s="7" t="s">
        <v>2064</v>
      </c>
      <c r="G1" s="7" t="s">
        <v>2065</v>
      </c>
      <c r="H1" s="7" t="s">
        <v>2066</v>
      </c>
    </row>
    <row r="2" spans="1:8" x14ac:dyDescent="0.3">
      <c r="A2" t="s">
        <v>2067</v>
      </c>
      <c r="B2">
        <f>COUNTIFS(Crowdfunding!D2:D1001,"&lt;1000",Crowdfunding!F2:F1001,"=successful")</f>
        <v>30</v>
      </c>
      <c r="C2">
        <f>COUNTIFS(Crowdfunding!D2:D1001,"&lt;1000",Crowdfunding!F2:F1001,"=failed")</f>
        <v>20</v>
      </c>
      <c r="D2">
        <f>COUNTIFS(Crowdfunding!D2:D1001,"&lt;1000",Crowdfunding!F2:F1001,"=canceled")</f>
        <v>1</v>
      </c>
      <c r="E2">
        <f>SUM(B2:D2)</f>
        <v>51</v>
      </c>
      <c r="F2">
        <f>ROUND((B2/E2)*100,2)</f>
        <v>58.82</v>
      </c>
      <c r="G2">
        <f>ROUND((C2/E2)*100, 2)</f>
        <v>39.22</v>
      </c>
      <c r="H2">
        <f>+ROUND((D2/E2)*100, 2)</f>
        <v>1.96</v>
      </c>
    </row>
    <row r="3" spans="1:8" x14ac:dyDescent="0.3">
      <c r="A3" t="s">
        <v>2074</v>
      </c>
      <c r="B3">
        <f>COUNTIFS(Crowdfunding!D2:D1001, "&gt;=1000", Crowdfunding!F2:F1001, "=successful", Crowdfunding!D2:D1001, "&lt;=4999")</f>
        <v>191</v>
      </c>
      <c r="C3">
        <f>COUNTIFS(Crowdfunding!D2:D1001, "&gt;1000", Crowdfunding!F2:F1001, "=failed", Crowdfunding!D2:D1001, "&lt;=4999")</f>
        <v>37</v>
      </c>
      <c r="D3">
        <f>COUNTIFS(Crowdfunding!D2:D1001, "&gt;1000", Crowdfunding!F2:F1001, "=canceled", Crowdfunding!D2:D1001, "&lt;=4999")</f>
        <v>2</v>
      </c>
      <c r="E3">
        <f t="shared" ref="E3:E13" si="0">SUM(B3:D3)</f>
        <v>230</v>
      </c>
      <c r="F3">
        <f t="shared" ref="F3:F13" si="1">ROUND((B3/E3)*100,2)</f>
        <v>83.04</v>
      </c>
      <c r="G3">
        <f t="shared" ref="G3:G13" si="2">ROUND((C3/E3)*100, 2)</f>
        <v>16.09</v>
      </c>
      <c r="H3">
        <f t="shared" ref="H3:H13" si="3">+ROUND((D3/E3)*100, 2)</f>
        <v>0.87</v>
      </c>
    </row>
    <row r="4" spans="1:8" x14ac:dyDescent="0.3">
      <c r="A4" t="s">
        <v>2075</v>
      </c>
      <c r="B4">
        <f>COUNTIFS(Crowdfunding!D2:D1001, "&gt;=5000", Crowdfunding!F2:F1001, "=successful", Crowdfunding!D2:D1001, "&lt;=9999")</f>
        <v>164</v>
      </c>
      <c r="C4">
        <f>COUNTIFS(Crowdfunding!D2:D1001, "&gt;5000", Crowdfunding!F2:F1001, "=failed", Crowdfunding!D2:D1001, "&lt;=9999")</f>
        <v>125</v>
      </c>
      <c r="D4">
        <f>COUNTIFS(Crowdfunding!D2:D1001, "&gt;5000", Crowdfunding!F2:F1001, "=canceled", Crowdfunding!D2:D1001, "&lt;=9999")</f>
        <v>25</v>
      </c>
      <c r="E4">
        <f t="shared" si="0"/>
        <v>314</v>
      </c>
      <c r="F4">
        <f t="shared" si="1"/>
        <v>52.23</v>
      </c>
      <c r="G4">
        <f t="shared" si="2"/>
        <v>39.81</v>
      </c>
      <c r="H4">
        <f t="shared" si="3"/>
        <v>7.96</v>
      </c>
    </row>
    <row r="5" spans="1:8" x14ac:dyDescent="0.3">
      <c r="A5" t="s">
        <v>2068</v>
      </c>
      <c r="B5">
        <f>COUNTIFS(Crowdfunding!D2:D1001, "&gt;=10000", Crowdfunding!F2:F1001, "=successful", Crowdfunding!D2:D1001, "&lt;=14999")</f>
        <v>4</v>
      </c>
      <c r="C5">
        <f>COUNTIFS(Crowdfunding!D2:D1001, "&gt;=10000", Crowdfunding!F2:F1001, "=failed", Crowdfunding!D2:D1001, "&lt;=14999")</f>
        <v>5</v>
      </c>
      <c r="D5">
        <f>COUNTIFS(Crowdfunding!D2:D1001, "&gt;=10000", Crowdfunding!F2:F1001, "=canceled", Crowdfunding!D2:D1001, "&lt;=14999")</f>
        <v>0</v>
      </c>
      <c r="E5">
        <f t="shared" si="0"/>
        <v>9</v>
      </c>
      <c r="F5">
        <f t="shared" si="1"/>
        <v>44.44</v>
      </c>
      <c r="G5">
        <f t="shared" si="2"/>
        <v>55.56</v>
      </c>
      <c r="H5">
        <f t="shared" si="3"/>
        <v>0</v>
      </c>
    </row>
    <row r="6" spans="1:8" x14ac:dyDescent="0.3">
      <c r="A6" t="s">
        <v>2069</v>
      </c>
      <c r="B6">
        <f>COUNTIFS(Crowdfunding!D2:D1001, "&gt;=15000", Crowdfunding!F2:F1001, "=successful", Crowdfunding!D2:D1001, "&lt;=19999")</f>
        <v>10</v>
      </c>
      <c r="C6">
        <f>COUNTIFS(Crowdfunding!D2:D1001, "&gt;=15000", Crowdfunding!F2:F1001, "=failed", Crowdfunding!D2:D1001, "&lt;=19999")</f>
        <v>0</v>
      </c>
      <c r="D6">
        <f>COUNTIFS(Crowdfunding!D2:D1001, "&gt;=15000", Crowdfunding!F2:F1001, "=canceled", Crowdfunding!D2:D1001, 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2070</v>
      </c>
      <c r="B7">
        <f>COUNTIFS(Crowdfunding!D2:D1001, "&gt;=20000", Crowdfunding!F2:F1001, "=successful", Crowdfunding!D2:D1001, "&lt;=24999")</f>
        <v>7</v>
      </c>
      <c r="C7">
        <f>COUNTIFS(Crowdfunding!D2:D1001, "&gt;=20000", Crowdfunding!F2:F1001, "=failed", Crowdfunding!D2:D1001, "&lt;=24999")</f>
        <v>0</v>
      </c>
      <c r="D7">
        <f>COUNTIFS(Crowdfunding!D2:D1001, "&gt;=20000", Crowdfunding!F2:F1001, "=cenceled", Crowdfunding!D2:D1001, 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2071</v>
      </c>
      <c r="B8">
        <f>COUNTIFS(Crowdfunding!D2:D1001, "&gt;=25000", Crowdfunding!F2:F1001, "=successful", Crowdfunding!D2:D1001, "&lt;=29999")</f>
        <v>11</v>
      </c>
      <c r="C8">
        <f>COUNTIFS(Crowdfunding!D2:D1001, "&gt;=25000", Crowdfunding!F2:F1001, "=failed", Crowdfunding!D2:D1001, "&lt;=29999")</f>
        <v>3</v>
      </c>
      <c r="D8">
        <f>COUNTIFS(Crowdfunding!D2:D1001, "&gt;=25000", Crowdfunding!F2:F1001, "=canceled", Crowdfunding!D2:D1001, "&lt;=29999")</f>
        <v>0</v>
      </c>
      <c r="E8">
        <f t="shared" si="0"/>
        <v>14</v>
      </c>
      <c r="F8">
        <f t="shared" si="1"/>
        <v>78.569999999999993</v>
      </c>
      <c r="G8">
        <f t="shared" si="2"/>
        <v>21.43</v>
      </c>
      <c r="H8">
        <f t="shared" si="3"/>
        <v>0</v>
      </c>
    </row>
    <row r="9" spans="1:8" x14ac:dyDescent="0.3">
      <c r="A9" t="s">
        <v>2072</v>
      </c>
      <c r="B9">
        <f>COUNTIFS(Crowdfunding!D2:D1001, "&gt;=30000", Crowdfunding!F2:F1001, "=successful", Crowdfunding!D2:D1001, "&lt;=34999")</f>
        <v>7</v>
      </c>
      <c r="C9">
        <f>COUNTIFS(Crowdfunding!D2:D1001, "&gt;=30000", Crowdfunding!F2:F1001, "=failed", Crowdfunding!D2:D1001, "&lt;=34999")</f>
        <v>0</v>
      </c>
      <c r="D9">
        <f>COUNTIFS(Crowdfunding!D2:D1001, "&gt;=30000", Crowdfunding!F2:F1001, "=canceled", Crowdfunding!D2:D1001, 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2073</v>
      </c>
      <c r="B10">
        <f>COUNTIFS(Crowdfunding!D2:D1001, "&gt;=35000", Crowdfunding!F2:F1001, "=successful", Crowdfunding!D2:D1001, "&lt;=39999")</f>
        <v>8</v>
      </c>
      <c r="C10">
        <f>COUNTIFS(Crowdfunding!D2:D1001, "&gt;=35000", Crowdfunding!F2:F1001, "=failed", Crowdfunding!D2:D1001, "&lt;=39999")</f>
        <v>3</v>
      </c>
      <c r="D10">
        <f>COUNTIFS(Crowdfunding!D2:D1001, "&gt;=35000", Crowdfunding!F2:F1001, "=canceled", Crowdfunding!D2:D1001, "&lt;=39999")</f>
        <v>1</v>
      </c>
      <c r="E10">
        <f t="shared" si="0"/>
        <v>12</v>
      </c>
      <c r="F10">
        <f t="shared" si="1"/>
        <v>66.67</v>
      </c>
      <c r="G10">
        <f t="shared" si="2"/>
        <v>25</v>
      </c>
      <c r="H10">
        <f t="shared" si="3"/>
        <v>8.33</v>
      </c>
    </row>
    <row r="11" spans="1:8" x14ac:dyDescent="0.3">
      <c r="A11" t="s">
        <v>2076</v>
      </c>
      <c r="B11">
        <f>COUNTIFS(Crowdfunding!D2:D1001, "&gt;=40000", Crowdfunding!F2:F1001, "=successful", Crowdfunding!D2:D1001, "&lt;=44999")</f>
        <v>11</v>
      </c>
      <c r="C11">
        <f>COUNTIFS(Crowdfunding!D2:D1001, "&gt;=40000", Crowdfunding!F2:F1001, "=failed", Crowdfunding!D2:D1001, "&lt;=44999")</f>
        <v>3</v>
      </c>
      <c r="D11">
        <f>COUNTIFS(Crowdfunding!D2:D1001, "&gt;=40000", Crowdfunding!F2:F1001, "=canceled", Crowdfunding!D2:D1001, "&lt;=44999")</f>
        <v>0</v>
      </c>
      <c r="E11">
        <f t="shared" si="0"/>
        <v>14</v>
      </c>
      <c r="F11">
        <f t="shared" si="1"/>
        <v>78.569999999999993</v>
      </c>
      <c r="G11">
        <f t="shared" si="2"/>
        <v>21.43</v>
      </c>
      <c r="H11">
        <f t="shared" si="3"/>
        <v>0</v>
      </c>
    </row>
    <row r="12" spans="1:8" x14ac:dyDescent="0.3">
      <c r="A12" t="s">
        <v>2077</v>
      </c>
      <c r="B12">
        <f>COUNTIFS(Crowdfunding!D2:D1001, "&gt;=45000", Crowdfunding!F2:F1001, "=successful", Crowdfunding!D2:D1001, "&lt;=49999")</f>
        <v>8</v>
      </c>
      <c r="C12">
        <f>COUNTIFS(Crowdfunding!D2:D1001, "&gt;=45000", Crowdfunding!F2:F1001, "=failed", Crowdfunding!D2:D1001, "&lt;=49999")</f>
        <v>3</v>
      </c>
      <c r="D12">
        <f>COUNTIFS(Crowdfunding!D2:D1001, "&gt;=45000", Crowdfunding!F2:F1001, "=canceled", Crowdfunding!D2:D1001, "&lt;=49999")</f>
        <v>0</v>
      </c>
      <c r="E12">
        <f t="shared" si="0"/>
        <v>11</v>
      </c>
      <c r="F12">
        <f t="shared" si="1"/>
        <v>72.73</v>
      </c>
      <c r="G12">
        <f t="shared" si="2"/>
        <v>27.27</v>
      </c>
      <c r="H12">
        <f t="shared" si="3"/>
        <v>0</v>
      </c>
    </row>
    <row r="13" spans="1:8" x14ac:dyDescent="0.3">
      <c r="A13" t="s">
        <v>2078</v>
      </c>
      <c r="B13">
        <f>COUNTIFS(Crowdfunding!D2:D1001,"&gt;=50000",Crowdfunding!F2:F1001,"=successful")</f>
        <v>114</v>
      </c>
      <c r="C13">
        <f>COUNTIFS(Crowdfunding!D2:D1001,"&gt;=50000",Crowdfunding!F2:F1001,"=failed")</f>
        <v>163</v>
      </c>
      <c r="D13">
        <f>COUNTIFS(Crowdfunding!D2:D1001,"&gt;=50000",Crowdfunding!F2:F1001,"=canceled")</f>
        <v>28</v>
      </c>
      <c r="E13">
        <f t="shared" si="0"/>
        <v>305</v>
      </c>
      <c r="F13">
        <f t="shared" si="1"/>
        <v>37.380000000000003</v>
      </c>
      <c r="G13">
        <f t="shared" si="2"/>
        <v>53.44</v>
      </c>
      <c r="H13">
        <f t="shared" si="3"/>
        <v>9.18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3569-8B1F-465C-9334-84662B97DEC8}">
  <dimension ref="A1:I566"/>
  <sheetViews>
    <sheetView workbookViewId="0">
      <selection activeCell="H13" sqref="H13"/>
    </sheetView>
  </sheetViews>
  <sheetFormatPr defaultRowHeight="15.6" x14ac:dyDescent="0.3"/>
  <cols>
    <col min="1" max="1" width="17.59765625" customWidth="1"/>
    <col min="2" max="2" width="14.8984375" customWidth="1"/>
    <col min="3" max="3" width="15.3984375" customWidth="1"/>
    <col min="4" max="4" width="16.296875" customWidth="1"/>
    <col min="6" max="6" width="25.3984375" customWidth="1"/>
    <col min="7" max="7" width="12.296875" customWidth="1"/>
    <col min="8" max="8" width="28.5" customWidth="1"/>
    <col min="9" max="9" width="12" customWidth="1"/>
  </cols>
  <sheetData>
    <row r="1" spans="1:9" x14ac:dyDescent="0.3">
      <c r="A1" s="1" t="s">
        <v>4</v>
      </c>
      <c r="B1" s="1" t="s">
        <v>5</v>
      </c>
      <c r="C1" s="1" t="s">
        <v>4</v>
      </c>
      <c r="D1" s="1" t="s">
        <v>5</v>
      </c>
      <c r="F1" s="1" t="s">
        <v>2079</v>
      </c>
      <c r="G1" s="1" t="s">
        <v>2088</v>
      </c>
      <c r="H1" s="1" t="s">
        <v>2086</v>
      </c>
      <c r="I1" s="1" t="s">
        <v>2088</v>
      </c>
    </row>
    <row r="2" spans="1:9" x14ac:dyDescent="0.3">
      <c r="A2" t="s">
        <v>14</v>
      </c>
      <c r="B2">
        <v>0</v>
      </c>
      <c r="C2" t="s">
        <v>19</v>
      </c>
      <c r="D2">
        <v>16</v>
      </c>
      <c r="F2" s="1" t="s">
        <v>2080</v>
      </c>
      <c r="G2">
        <f>ROUND((AVERAGE(B2:B365)),0)</f>
        <v>586</v>
      </c>
      <c r="H2" s="1" t="s">
        <v>2080</v>
      </c>
      <c r="I2">
        <f>ROUND((AVERAGE(D2:D566)),0)</f>
        <v>851</v>
      </c>
    </row>
    <row r="3" spans="1:9" x14ac:dyDescent="0.3">
      <c r="A3" t="s">
        <v>14</v>
      </c>
      <c r="B3">
        <v>0</v>
      </c>
      <c r="C3" t="s">
        <v>19</v>
      </c>
      <c r="D3">
        <v>26</v>
      </c>
      <c r="F3" s="1" t="s">
        <v>2081</v>
      </c>
      <c r="G3">
        <f>MEDIAN(B2:B365)</f>
        <v>114.5</v>
      </c>
      <c r="H3" s="1" t="s">
        <v>2081</v>
      </c>
      <c r="I3">
        <f>MEDIAN(D2:D566)</f>
        <v>201</v>
      </c>
    </row>
    <row r="4" spans="1:9" x14ac:dyDescent="0.3">
      <c r="A4" t="s">
        <v>14</v>
      </c>
      <c r="B4">
        <v>1</v>
      </c>
      <c r="C4" t="s">
        <v>19</v>
      </c>
      <c r="D4">
        <v>27</v>
      </c>
      <c r="F4" s="1" t="s">
        <v>2082</v>
      </c>
      <c r="G4">
        <f>MIN(B2:B365)</f>
        <v>0</v>
      </c>
      <c r="H4" s="1" t="s">
        <v>2082</v>
      </c>
      <c r="I4">
        <f>MIN(D2:D566)</f>
        <v>16</v>
      </c>
    </row>
    <row r="5" spans="1:9" x14ac:dyDescent="0.3">
      <c r="A5" t="s">
        <v>14</v>
      </c>
      <c r="B5">
        <v>1</v>
      </c>
      <c r="C5" t="s">
        <v>19</v>
      </c>
      <c r="D5">
        <v>32</v>
      </c>
      <c r="F5" s="1" t="s">
        <v>2083</v>
      </c>
      <c r="G5">
        <f>MAX(B2:B365)</f>
        <v>6080</v>
      </c>
      <c r="H5" s="1" t="s">
        <v>2083</v>
      </c>
      <c r="I5">
        <f>MAX(D2:D566)</f>
        <v>7295</v>
      </c>
    </row>
    <row r="6" spans="1:9" x14ac:dyDescent="0.3">
      <c r="A6" t="s">
        <v>14</v>
      </c>
      <c r="B6">
        <v>1</v>
      </c>
      <c r="C6" t="s">
        <v>19</v>
      </c>
      <c r="D6">
        <v>32</v>
      </c>
      <c r="F6" s="1" t="s">
        <v>2084</v>
      </c>
      <c r="G6">
        <f>VAR(B2:B365)</f>
        <v>924113.45496927318</v>
      </c>
      <c r="H6" s="1" t="s">
        <v>2084</v>
      </c>
      <c r="I6">
        <f>VAR(D2:D566)</f>
        <v>1606216.5936295739</v>
      </c>
    </row>
    <row r="7" spans="1:9" x14ac:dyDescent="0.3">
      <c r="A7" t="s">
        <v>14</v>
      </c>
      <c r="B7">
        <v>1</v>
      </c>
      <c r="C7" t="s">
        <v>19</v>
      </c>
      <c r="D7">
        <v>34</v>
      </c>
      <c r="F7" s="1" t="s">
        <v>2085</v>
      </c>
      <c r="G7">
        <f>STDEV(B2:B365)</f>
        <v>961.30819978260524</v>
      </c>
      <c r="H7" s="1" t="s">
        <v>2085</v>
      </c>
      <c r="I7">
        <f>STDEV(D2:D566)</f>
        <v>1267.366006183523</v>
      </c>
    </row>
    <row r="8" spans="1:9" x14ac:dyDescent="0.3">
      <c r="A8" t="s">
        <v>14</v>
      </c>
      <c r="B8">
        <v>1</v>
      </c>
      <c r="C8" t="s">
        <v>19</v>
      </c>
      <c r="D8">
        <v>40</v>
      </c>
      <c r="F8" s="8" t="s">
        <v>2087</v>
      </c>
      <c r="G8">
        <f>MODE(B2:B365)</f>
        <v>1</v>
      </c>
      <c r="H8" s="8" t="s">
        <v>2087</v>
      </c>
      <c r="I8">
        <f>MODE(D2:D566)</f>
        <v>80</v>
      </c>
    </row>
    <row r="9" spans="1:9" x14ac:dyDescent="0.3">
      <c r="A9" t="s">
        <v>14</v>
      </c>
      <c r="B9">
        <v>1</v>
      </c>
      <c r="C9" t="s">
        <v>19</v>
      </c>
      <c r="D9">
        <v>41</v>
      </c>
    </row>
    <row r="10" spans="1:9" x14ac:dyDescent="0.3">
      <c r="A10" t="s">
        <v>14</v>
      </c>
      <c r="B10">
        <v>1</v>
      </c>
      <c r="C10" t="s">
        <v>19</v>
      </c>
      <c r="D10">
        <v>41</v>
      </c>
    </row>
    <row r="11" spans="1:9" x14ac:dyDescent="0.3">
      <c r="A11" t="s">
        <v>14</v>
      </c>
      <c r="B11">
        <v>1</v>
      </c>
      <c r="C11" t="s">
        <v>19</v>
      </c>
      <c r="D11">
        <v>42</v>
      </c>
    </row>
    <row r="12" spans="1:9" x14ac:dyDescent="0.3">
      <c r="A12" t="s">
        <v>14</v>
      </c>
      <c r="B12">
        <v>1</v>
      </c>
      <c r="C12" t="s">
        <v>19</v>
      </c>
      <c r="D12">
        <v>43</v>
      </c>
    </row>
    <row r="13" spans="1:9" x14ac:dyDescent="0.3">
      <c r="A13" t="s">
        <v>14</v>
      </c>
      <c r="B13">
        <v>1</v>
      </c>
      <c r="C13" t="s">
        <v>19</v>
      </c>
      <c r="D13">
        <v>43</v>
      </c>
    </row>
    <row r="14" spans="1:9" x14ac:dyDescent="0.3">
      <c r="A14" t="s">
        <v>14</v>
      </c>
      <c r="B14">
        <v>1</v>
      </c>
      <c r="C14" t="s">
        <v>19</v>
      </c>
      <c r="D14">
        <v>48</v>
      </c>
    </row>
    <row r="15" spans="1:9" x14ac:dyDescent="0.3">
      <c r="A15" t="s">
        <v>14</v>
      </c>
      <c r="B15">
        <v>1</v>
      </c>
      <c r="C15" t="s">
        <v>19</v>
      </c>
      <c r="D15">
        <v>48</v>
      </c>
    </row>
    <row r="16" spans="1:9" x14ac:dyDescent="0.3">
      <c r="A16" t="s">
        <v>14</v>
      </c>
      <c r="B16">
        <v>1</v>
      </c>
      <c r="C16" t="s">
        <v>19</v>
      </c>
      <c r="D16">
        <v>48</v>
      </c>
    </row>
    <row r="17" spans="1:4" x14ac:dyDescent="0.3">
      <c r="A17" t="s">
        <v>14</v>
      </c>
      <c r="B17">
        <v>1</v>
      </c>
      <c r="C17" t="s">
        <v>19</v>
      </c>
      <c r="D17">
        <v>50</v>
      </c>
    </row>
    <row r="18" spans="1:4" x14ac:dyDescent="0.3">
      <c r="A18" t="s">
        <v>14</v>
      </c>
      <c r="B18">
        <v>1</v>
      </c>
      <c r="C18" t="s">
        <v>19</v>
      </c>
      <c r="D18">
        <v>50</v>
      </c>
    </row>
    <row r="19" spans="1:4" x14ac:dyDescent="0.3">
      <c r="A19" t="s">
        <v>14</v>
      </c>
      <c r="B19">
        <v>1</v>
      </c>
      <c r="C19" t="s">
        <v>19</v>
      </c>
      <c r="D19">
        <v>50</v>
      </c>
    </row>
    <row r="20" spans="1:4" x14ac:dyDescent="0.3">
      <c r="A20" t="s">
        <v>14</v>
      </c>
      <c r="B20">
        <v>1</v>
      </c>
      <c r="C20" t="s">
        <v>19</v>
      </c>
      <c r="D20">
        <v>52</v>
      </c>
    </row>
    <row r="21" spans="1:4" x14ac:dyDescent="0.3">
      <c r="A21" t="s">
        <v>14</v>
      </c>
      <c r="B21">
        <v>5</v>
      </c>
      <c r="C21" t="s">
        <v>19</v>
      </c>
      <c r="D21">
        <v>53</v>
      </c>
    </row>
    <row r="22" spans="1:4" x14ac:dyDescent="0.3">
      <c r="A22" t="s">
        <v>14</v>
      </c>
      <c r="B22">
        <v>5</v>
      </c>
      <c r="C22" t="s">
        <v>19</v>
      </c>
      <c r="D22">
        <v>53</v>
      </c>
    </row>
    <row r="23" spans="1:4" x14ac:dyDescent="0.3">
      <c r="A23" t="s">
        <v>14</v>
      </c>
      <c r="B23">
        <v>6</v>
      </c>
      <c r="C23" t="s">
        <v>19</v>
      </c>
      <c r="D23">
        <v>54</v>
      </c>
    </row>
    <row r="24" spans="1:4" x14ac:dyDescent="0.3">
      <c r="A24" t="s">
        <v>14</v>
      </c>
      <c r="B24">
        <v>7</v>
      </c>
      <c r="C24" t="s">
        <v>19</v>
      </c>
      <c r="D24">
        <v>55</v>
      </c>
    </row>
    <row r="25" spans="1:4" x14ac:dyDescent="0.3">
      <c r="A25" t="s">
        <v>14</v>
      </c>
      <c r="B25">
        <v>7</v>
      </c>
      <c r="C25" t="s">
        <v>19</v>
      </c>
      <c r="D25">
        <v>56</v>
      </c>
    </row>
    <row r="26" spans="1:4" x14ac:dyDescent="0.3">
      <c r="A26" t="s">
        <v>14</v>
      </c>
      <c r="B26">
        <v>9</v>
      </c>
      <c r="C26" t="s">
        <v>19</v>
      </c>
      <c r="D26">
        <v>59</v>
      </c>
    </row>
    <row r="27" spans="1:4" x14ac:dyDescent="0.3">
      <c r="A27" t="s">
        <v>14</v>
      </c>
      <c r="B27">
        <v>9</v>
      </c>
      <c r="C27" t="s">
        <v>19</v>
      </c>
      <c r="D27">
        <v>62</v>
      </c>
    </row>
    <row r="28" spans="1:4" x14ac:dyDescent="0.3">
      <c r="A28" t="s">
        <v>14</v>
      </c>
      <c r="B28">
        <v>10</v>
      </c>
      <c r="C28" t="s">
        <v>19</v>
      </c>
      <c r="D28">
        <v>64</v>
      </c>
    </row>
    <row r="29" spans="1:4" x14ac:dyDescent="0.3">
      <c r="A29" t="s">
        <v>14</v>
      </c>
      <c r="B29">
        <v>10</v>
      </c>
      <c r="C29" t="s">
        <v>19</v>
      </c>
      <c r="D29">
        <v>65</v>
      </c>
    </row>
    <row r="30" spans="1:4" x14ac:dyDescent="0.3">
      <c r="A30" t="s">
        <v>14</v>
      </c>
      <c r="B30">
        <v>10</v>
      </c>
      <c r="C30" t="s">
        <v>19</v>
      </c>
      <c r="D30">
        <v>65</v>
      </c>
    </row>
    <row r="31" spans="1:4" x14ac:dyDescent="0.3">
      <c r="A31" t="s">
        <v>14</v>
      </c>
      <c r="B31">
        <v>10</v>
      </c>
      <c r="C31" t="s">
        <v>19</v>
      </c>
      <c r="D31">
        <v>67</v>
      </c>
    </row>
    <row r="32" spans="1:4" x14ac:dyDescent="0.3">
      <c r="A32" t="s">
        <v>14</v>
      </c>
      <c r="B32">
        <v>12</v>
      </c>
      <c r="C32" t="s">
        <v>19</v>
      </c>
      <c r="D32">
        <v>68</v>
      </c>
    </row>
    <row r="33" spans="1:4" x14ac:dyDescent="0.3">
      <c r="A33" t="s">
        <v>14</v>
      </c>
      <c r="B33">
        <v>12</v>
      </c>
      <c r="C33" t="s">
        <v>19</v>
      </c>
      <c r="D33">
        <v>69</v>
      </c>
    </row>
    <row r="34" spans="1:4" x14ac:dyDescent="0.3">
      <c r="A34" t="s">
        <v>14</v>
      </c>
      <c r="B34">
        <v>13</v>
      </c>
      <c r="C34" t="s">
        <v>19</v>
      </c>
      <c r="D34">
        <v>69</v>
      </c>
    </row>
    <row r="35" spans="1:4" x14ac:dyDescent="0.3">
      <c r="A35" t="s">
        <v>14</v>
      </c>
      <c r="B35">
        <v>13</v>
      </c>
      <c r="C35" t="s">
        <v>19</v>
      </c>
      <c r="D35">
        <v>70</v>
      </c>
    </row>
    <row r="36" spans="1:4" x14ac:dyDescent="0.3">
      <c r="A36" t="s">
        <v>14</v>
      </c>
      <c r="B36">
        <v>14</v>
      </c>
      <c r="C36" t="s">
        <v>19</v>
      </c>
      <c r="D36">
        <v>71</v>
      </c>
    </row>
    <row r="37" spans="1:4" x14ac:dyDescent="0.3">
      <c r="A37" t="s">
        <v>14</v>
      </c>
      <c r="B37">
        <v>14</v>
      </c>
      <c r="C37" t="s">
        <v>19</v>
      </c>
      <c r="D37">
        <v>72</v>
      </c>
    </row>
    <row r="38" spans="1:4" x14ac:dyDescent="0.3">
      <c r="A38" t="s">
        <v>14</v>
      </c>
      <c r="B38">
        <v>15</v>
      </c>
      <c r="C38" t="s">
        <v>19</v>
      </c>
      <c r="D38">
        <v>76</v>
      </c>
    </row>
    <row r="39" spans="1:4" x14ac:dyDescent="0.3">
      <c r="A39" t="s">
        <v>14</v>
      </c>
      <c r="B39">
        <v>15</v>
      </c>
      <c r="C39" t="s">
        <v>19</v>
      </c>
      <c r="D39">
        <v>76</v>
      </c>
    </row>
    <row r="40" spans="1:4" x14ac:dyDescent="0.3">
      <c r="A40" t="s">
        <v>14</v>
      </c>
      <c r="B40">
        <v>15</v>
      </c>
      <c r="C40" t="s">
        <v>19</v>
      </c>
      <c r="D40">
        <v>78</v>
      </c>
    </row>
    <row r="41" spans="1:4" x14ac:dyDescent="0.3">
      <c r="A41" t="s">
        <v>14</v>
      </c>
      <c r="B41">
        <v>15</v>
      </c>
      <c r="C41" t="s">
        <v>19</v>
      </c>
      <c r="D41">
        <v>78</v>
      </c>
    </row>
    <row r="42" spans="1:4" x14ac:dyDescent="0.3">
      <c r="A42" t="s">
        <v>14</v>
      </c>
      <c r="B42">
        <v>15</v>
      </c>
      <c r="C42" t="s">
        <v>19</v>
      </c>
      <c r="D42">
        <v>80</v>
      </c>
    </row>
    <row r="43" spans="1:4" x14ac:dyDescent="0.3">
      <c r="A43" t="s">
        <v>14</v>
      </c>
      <c r="B43">
        <v>15</v>
      </c>
      <c r="C43" t="s">
        <v>19</v>
      </c>
      <c r="D43">
        <v>80</v>
      </c>
    </row>
    <row r="44" spans="1:4" x14ac:dyDescent="0.3">
      <c r="A44" t="s">
        <v>14</v>
      </c>
      <c r="B44">
        <v>16</v>
      </c>
      <c r="C44" t="s">
        <v>19</v>
      </c>
      <c r="D44">
        <v>80</v>
      </c>
    </row>
    <row r="45" spans="1:4" x14ac:dyDescent="0.3">
      <c r="A45" t="s">
        <v>14</v>
      </c>
      <c r="B45">
        <v>16</v>
      </c>
      <c r="C45" t="s">
        <v>19</v>
      </c>
      <c r="D45">
        <v>80</v>
      </c>
    </row>
    <row r="46" spans="1:4" x14ac:dyDescent="0.3">
      <c r="A46" t="s">
        <v>14</v>
      </c>
      <c r="B46">
        <v>16</v>
      </c>
      <c r="C46" t="s">
        <v>19</v>
      </c>
      <c r="D46">
        <v>80</v>
      </c>
    </row>
    <row r="47" spans="1:4" x14ac:dyDescent="0.3">
      <c r="A47" t="s">
        <v>14</v>
      </c>
      <c r="B47">
        <v>16</v>
      </c>
      <c r="C47" t="s">
        <v>19</v>
      </c>
      <c r="D47">
        <v>80</v>
      </c>
    </row>
    <row r="48" spans="1:4" x14ac:dyDescent="0.3">
      <c r="A48" t="s">
        <v>14</v>
      </c>
      <c r="B48">
        <v>17</v>
      </c>
      <c r="C48" t="s">
        <v>19</v>
      </c>
      <c r="D48">
        <v>81</v>
      </c>
    </row>
    <row r="49" spans="1:4" x14ac:dyDescent="0.3">
      <c r="A49" t="s">
        <v>14</v>
      </c>
      <c r="B49">
        <v>17</v>
      </c>
      <c r="C49" t="s">
        <v>19</v>
      </c>
      <c r="D49">
        <v>82</v>
      </c>
    </row>
    <row r="50" spans="1:4" x14ac:dyDescent="0.3">
      <c r="A50" t="s">
        <v>14</v>
      </c>
      <c r="B50">
        <v>17</v>
      </c>
      <c r="C50" t="s">
        <v>19</v>
      </c>
      <c r="D50">
        <v>82</v>
      </c>
    </row>
    <row r="51" spans="1:4" x14ac:dyDescent="0.3">
      <c r="A51" t="s">
        <v>14</v>
      </c>
      <c r="B51">
        <v>18</v>
      </c>
      <c r="C51" t="s">
        <v>19</v>
      </c>
      <c r="D51">
        <v>83</v>
      </c>
    </row>
    <row r="52" spans="1:4" x14ac:dyDescent="0.3">
      <c r="A52" t="s">
        <v>14</v>
      </c>
      <c r="B52">
        <v>18</v>
      </c>
      <c r="C52" t="s">
        <v>19</v>
      </c>
      <c r="D52">
        <v>83</v>
      </c>
    </row>
    <row r="53" spans="1:4" x14ac:dyDescent="0.3">
      <c r="A53" t="s">
        <v>14</v>
      </c>
      <c r="B53">
        <v>19</v>
      </c>
      <c r="C53" t="s">
        <v>19</v>
      </c>
      <c r="D53">
        <v>84</v>
      </c>
    </row>
    <row r="54" spans="1:4" x14ac:dyDescent="0.3">
      <c r="A54" t="s">
        <v>14</v>
      </c>
      <c r="B54">
        <v>19</v>
      </c>
      <c r="C54" t="s">
        <v>19</v>
      </c>
      <c r="D54">
        <v>84</v>
      </c>
    </row>
    <row r="55" spans="1:4" x14ac:dyDescent="0.3">
      <c r="A55" t="s">
        <v>14</v>
      </c>
      <c r="B55">
        <v>19</v>
      </c>
      <c r="C55" t="s">
        <v>19</v>
      </c>
      <c r="D55">
        <v>85</v>
      </c>
    </row>
    <row r="56" spans="1:4" x14ac:dyDescent="0.3">
      <c r="A56" t="s">
        <v>14</v>
      </c>
      <c r="B56">
        <v>21</v>
      </c>
      <c r="C56" t="s">
        <v>19</v>
      </c>
      <c r="D56">
        <v>85</v>
      </c>
    </row>
    <row r="57" spans="1:4" x14ac:dyDescent="0.3">
      <c r="A57" t="s">
        <v>14</v>
      </c>
      <c r="B57">
        <v>21</v>
      </c>
      <c r="C57" t="s">
        <v>19</v>
      </c>
      <c r="D57">
        <v>85</v>
      </c>
    </row>
    <row r="58" spans="1:4" x14ac:dyDescent="0.3">
      <c r="A58" t="s">
        <v>14</v>
      </c>
      <c r="B58">
        <v>21</v>
      </c>
      <c r="C58" t="s">
        <v>19</v>
      </c>
      <c r="D58">
        <v>85</v>
      </c>
    </row>
    <row r="59" spans="1:4" x14ac:dyDescent="0.3">
      <c r="A59" t="s">
        <v>14</v>
      </c>
      <c r="B59">
        <v>22</v>
      </c>
      <c r="C59" t="s">
        <v>19</v>
      </c>
      <c r="D59">
        <v>85</v>
      </c>
    </row>
    <row r="60" spans="1:4" x14ac:dyDescent="0.3">
      <c r="A60" t="s">
        <v>14</v>
      </c>
      <c r="B60">
        <v>23</v>
      </c>
      <c r="C60" t="s">
        <v>19</v>
      </c>
      <c r="D60">
        <v>85</v>
      </c>
    </row>
    <row r="61" spans="1:4" x14ac:dyDescent="0.3">
      <c r="A61" t="s">
        <v>14</v>
      </c>
      <c r="B61">
        <v>24</v>
      </c>
      <c r="C61" t="s">
        <v>19</v>
      </c>
      <c r="D61">
        <v>86</v>
      </c>
    </row>
    <row r="62" spans="1:4" x14ac:dyDescent="0.3">
      <c r="A62" t="s">
        <v>14</v>
      </c>
      <c r="B62">
        <v>24</v>
      </c>
      <c r="C62" t="s">
        <v>19</v>
      </c>
      <c r="D62">
        <v>86</v>
      </c>
    </row>
    <row r="63" spans="1:4" x14ac:dyDescent="0.3">
      <c r="A63" t="s">
        <v>14</v>
      </c>
      <c r="B63">
        <v>24</v>
      </c>
      <c r="C63" t="s">
        <v>19</v>
      </c>
      <c r="D63">
        <v>86</v>
      </c>
    </row>
    <row r="64" spans="1:4" x14ac:dyDescent="0.3">
      <c r="A64" t="s">
        <v>14</v>
      </c>
      <c r="B64">
        <v>25</v>
      </c>
      <c r="C64" t="s">
        <v>19</v>
      </c>
      <c r="D64">
        <v>87</v>
      </c>
    </row>
    <row r="65" spans="1:4" x14ac:dyDescent="0.3">
      <c r="A65" t="s">
        <v>14</v>
      </c>
      <c r="B65">
        <v>25</v>
      </c>
      <c r="C65" t="s">
        <v>19</v>
      </c>
      <c r="D65">
        <v>87</v>
      </c>
    </row>
    <row r="66" spans="1:4" x14ac:dyDescent="0.3">
      <c r="A66" t="s">
        <v>14</v>
      </c>
      <c r="B66">
        <v>26</v>
      </c>
      <c r="C66" t="s">
        <v>19</v>
      </c>
      <c r="D66">
        <v>87</v>
      </c>
    </row>
    <row r="67" spans="1:4" x14ac:dyDescent="0.3">
      <c r="A67" t="s">
        <v>14</v>
      </c>
      <c r="B67">
        <v>26</v>
      </c>
      <c r="C67" t="s">
        <v>19</v>
      </c>
      <c r="D67">
        <v>88</v>
      </c>
    </row>
    <row r="68" spans="1:4" x14ac:dyDescent="0.3">
      <c r="A68" t="s">
        <v>14</v>
      </c>
      <c r="B68">
        <v>26</v>
      </c>
      <c r="C68" t="s">
        <v>19</v>
      </c>
      <c r="D68">
        <v>88</v>
      </c>
    </row>
    <row r="69" spans="1:4" x14ac:dyDescent="0.3">
      <c r="A69" t="s">
        <v>14</v>
      </c>
      <c r="B69">
        <v>27</v>
      </c>
      <c r="C69" t="s">
        <v>19</v>
      </c>
      <c r="D69">
        <v>88</v>
      </c>
    </row>
    <row r="70" spans="1:4" x14ac:dyDescent="0.3">
      <c r="A70" t="s">
        <v>14</v>
      </c>
      <c r="B70">
        <v>27</v>
      </c>
      <c r="C70" t="s">
        <v>19</v>
      </c>
      <c r="D70">
        <v>88</v>
      </c>
    </row>
    <row r="71" spans="1:4" x14ac:dyDescent="0.3">
      <c r="A71" t="s">
        <v>14</v>
      </c>
      <c r="B71">
        <v>29</v>
      </c>
      <c r="C71" t="s">
        <v>19</v>
      </c>
      <c r="D71">
        <v>89</v>
      </c>
    </row>
    <row r="72" spans="1:4" x14ac:dyDescent="0.3">
      <c r="A72" t="s">
        <v>14</v>
      </c>
      <c r="B72">
        <v>30</v>
      </c>
      <c r="C72" t="s">
        <v>19</v>
      </c>
      <c r="D72">
        <v>89</v>
      </c>
    </row>
    <row r="73" spans="1:4" x14ac:dyDescent="0.3">
      <c r="A73" t="s">
        <v>14</v>
      </c>
      <c r="B73">
        <v>30</v>
      </c>
      <c r="C73" t="s">
        <v>19</v>
      </c>
      <c r="D73">
        <v>91</v>
      </c>
    </row>
    <row r="74" spans="1:4" x14ac:dyDescent="0.3">
      <c r="A74" t="s">
        <v>14</v>
      </c>
      <c r="B74">
        <v>31</v>
      </c>
      <c r="C74" t="s">
        <v>19</v>
      </c>
      <c r="D74">
        <v>92</v>
      </c>
    </row>
    <row r="75" spans="1:4" x14ac:dyDescent="0.3">
      <c r="A75" t="s">
        <v>14</v>
      </c>
      <c r="B75">
        <v>31</v>
      </c>
      <c r="C75" t="s">
        <v>19</v>
      </c>
      <c r="D75">
        <v>92</v>
      </c>
    </row>
    <row r="76" spans="1:4" x14ac:dyDescent="0.3">
      <c r="A76" t="s">
        <v>14</v>
      </c>
      <c r="B76">
        <v>31</v>
      </c>
      <c r="C76" t="s">
        <v>19</v>
      </c>
      <c r="D76">
        <v>92</v>
      </c>
    </row>
    <row r="77" spans="1:4" x14ac:dyDescent="0.3">
      <c r="A77" t="s">
        <v>14</v>
      </c>
      <c r="B77">
        <v>31</v>
      </c>
      <c r="C77" t="s">
        <v>19</v>
      </c>
      <c r="D77">
        <v>92</v>
      </c>
    </row>
    <row r="78" spans="1:4" x14ac:dyDescent="0.3">
      <c r="A78" t="s">
        <v>14</v>
      </c>
      <c r="B78">
        <v>31</v>
      </c>
      <c r="C78" t="s">
        <v>19</v>
      </c>
      <c r="D78">
        <v>92</v>
      </c>
    </row>
    <row r="79" spans="1:4" x14ac:dyDescent="0.3">
      <c r="A79" t="s">
        <v>14</v>
      </c>
      <c r="B79">
        <v>32</v>
      </c>
      <c r="C79" t="s">
        <v>19</v>
      </c>
      <c r="D79">
        <v>93</v>
      </c>
    </row>
    <row r="80" spans="1:4" x14ac:dyDescent="0.3">
      <c r="A80" t="s">
        <v>14</v>
      </c>
      <c r="B80">
        <v>32</v>
      </c>
      <c r="C80" t="s">
        <v>19</v>
      </c>
      <c r="D80">
        <v>94</v>
      </c>
    </row>
    <row r="81" spans="1:4" x14ac:dyDescent="0.3">
      <c r="A81" t="s">
        <v>14</v>
      </c>
      <c r="B81">
        <v>33</v>
      </c>
      <c r="C81" t="s">
        <v>19</v>
      </c>
      <c r="D81">
        <v>94</v>
      </c>
    </row>
    <row r="82" spans="1:4" x14ac:dyDescent="0.3">
      <c r="A82" t="s">
        <v>14</v>
      </c>
      <c r="B82">
        <v>33</v>
      </c>
      <c r="C82" t="s">
        <v>19</v>
      </c>
      <c r="D82">
        <v>94</v>
      </c>
    </row>
    <row r="83" spans="1:4" x14ac:dyDescent="0.3">
      <c r="A83" t="s">
        <v>14</v>
      </c>
      <c r="B83">
        <v>33</v>
      </c>
      <c r="C83" t="s">
        <v>19</v>
      </c>
      <c r="D83">
        <v>95</v>
      </c>
    </row>
    <row r="84" spans="1:4" x14ac:dyDescent="0.3">
      <c r="A84" t="s">
        <v>14</v>
      </c>
      <c r="B84">
        <v>34</v>
      </c>
      <c r="C84" t="s">
        <v>19</v>
      </c>
      <c r="D84">
        <v>96</v>
      </c>
    </row>
    <row r="85" spans="1:4" x14ac:dyDescent="0.3">
      <c r="A85" t="s">
        <v>14</v>
      </c>
      <c r="B85">
        <v>35</v>
      </c>
      <c r="C85" t="s">
        <v>19</v>
      </c>
      <c r="D85">
        <v>96</v>
      </c>
    </row>
    <row r="86" spans="1:4" x14ac:dyDescent="0.3">
      <c r="A86" t="s">
        <v>14</v>
      </c>
      <c r="B86">
        <v>35</v>
      </c>
      <c r="C86" t="s">
        <v>19</v>
      </c>
      <c r="D86">
        <v>96</v>
      </c>
    </row>
    <row r="87" spans="1:4" x14ac:dyDescent="0.3">
      <c r="A87" t="s">
        <v>14</v>
      </c>
      <c r="B87">
        <v>35</v>
      </c>
      <c r="C87" t="s">
        <v>19</v>
      </c>
      <c r="D87">
        <v>97</v>
      </c>
    </row>
    <row r="88" spans="1:4" x14ac:dyDescent="0.3">
      <c r="A88" t="s">
        <v>14</v>
      </c>
      <c r="B88">
        <v>36</v>
      </c>
      <c r="C88" t="s">
        <v>19</v>
      </c>
      <c r="D88">
        <v>98</v>
      </c>
    </row>
    <row r="89" spans="1:4" x14ac:dyDescent="0.3">
      <c r="A89" t="s">
        <v>14</v>
      </c>
      <c r="B89">
        <v>37</v>
      </c>
      <c r="C89" t="s">
        <v>19</v>
      </c>
      <c r="D89">
        <v>98</v>
      </c>
    </row>
    <row r="90" spans="1:4" x14ac:dyDescent="0.3">
      <c r="A90" t="s">
        <v>14</v>
      </c>
      <c r="B90">
        <v>37</v>
      </c>
      <c r="C90" t="s">
        <v>19</v>
      </c>
      <c r="D90">
        <v>100</v>
      </c>
    </row>
    <row r="91" spans="1:4" x14ac:dyDescent="0.3">
      <c r="A91" t="s">
        <v>14</v>
      </c>
      <c r="B91">
        <v>37</v>
      </c>
      <c r="C91" t="s">
        <v>19</v>
      </c>
      <c r="D91">
        <v>100</v>
      </c>
    </row>
    <row r="92" spans="1:4" x14ac:dyDescent="0.3">
      <c r="A92" t="s">
        <v>14</v>
      </c>
      <c r="B92">
        <v>38</v>
      </c>
      <c r="C92" t="s">
        <v>19</v>
      </c>
      <c r="D92">
        <v>101</v>
      </c>
    </row>
    <row r="93" spans="1:4" x14ac:dyDescent="0.3">
      <c r="A93" t="s">
        <v>14</v>
      </c>
      <c r="B93">
        <v>38</v>
      </c>
      <c r="C93" t="s">
        <v>19</v>
      </c>
      <c r="D93">
        <v>101</v>
      </c>
    </row>
    <row r="94" spans="1:4" x14ac:dyDescent="0.3">
      <c r="A94" t="s">
        <v>14</v>
      </c>
      <c r="B94">
        <v>38</v>
      </c>
      <c r="C94" t="s">
        <v>19</v>
      </c>
      <c r="D94">
        <v>102</v>
      </c>
    </row>
    <row r="95" spans="1:4" x14ac:dyDescent="0.3">
      <c r="A95" t="s">
        <v>14</v>
      </c>
      <c r="B95">
        <v>39</v>
      </c>
      <c r="C95" t="s">
        <v>19</v>
      </c>
      <c r="D95">
        <v>102</v>
      </c>
    </row>
    <row r="96" spans="1:4" x14ac:dyDescent="0.3">
      <c r="A96" t="s">
        <v>14</v>
      </c>
      <c r="B96">
        <v>40</v>
      </c>
      <c r="C96" t="s">
        <v>19</v>
      </c>
      <c r="D96">
        <v>103</v>
      </c>
    </row>
    <row r="97" spans="1:4" x14ac:dyDescent="0.3">
      <c r="A97" t="s">
        <v>14</v>
      </c>
      <c r="B97">
        <v>40</v>
      </c>
      <c r="C97" t="s">
        <v>19</v>
      </c>
      <c r="D97">
        <v>103</v>
      </c>
    </row>
    <row r="98" spans="1:4" x14ac:dyDescent="0.3">
      <c r="A98" t="s">
        <v>14</v>
      </c>
      <c r="B98">
        <v>40</v>
      </c>
      <c r="C98" t="s">
        <v>19</v>
      </c>
      <c r="D98">
        <v>105</v>
      </c>
    </row>
    <row r="99" spans="1:4" x14ac:dyDescent="0.3">
      <c r="A99" t="s">
        <v>14</v>
      </c>
      <c r="B99">
        <v>41</v>
      </c>
      <c r="C99" t="s">
        <v>19</v>
      </c>
      <c r="D99">
        <v>106</v>
      </c>
    </row>
    <row r="100" spans="1:4" x14ac:dyDescent="0.3">
      <c r="A100" t="s">
        <v>14</v>
      </c>
      <c r="B100">
        <v>41</v>
      </c>
      <c r="C100" t="s">
        <v>19</v>
      </c>
      <c r="D100">
        <v>106</v>
      </c>
    </row>
    <row r="101" spans="1:4" x14ac:dyDescent="0.3">
      <c r="A101" t="s">
        <v>14</v>
      </c>
      <c r="B101">
        <v>42</v>
      </c>
      <c r="C101" t="s">
        <v>19</v>
      </c>
      <c r="D101">
        <v>107</v>
      </c>
    </row>
    <row r="102" spans="1:4" x14ac:dyDescent="0.3">
      <c r="A102" t="s">
        <v>14</v>
      </c>
      <c r="B102">
        <v>44</v>
      </c>
      <c r="C102" t="s">
        <v>19</v>
      </c>
      <c r="D102">
        <v>107</v>
      </c>
    </row>
    <row r="103" spans="1:4" x14ac:dyDescent="0.3">
      <c r="A103" t="s">
        <v>14</v>
      </c>
      <c r="B103">
        <v>44</v>
      </c>
      <c r="C103" t="s">
        <v>19</v>
      </c>
      <c r="D103">
        <v>107</v>
      </c>
    </row>
    <row r="104" spans="1:4" x14ac:dyDescent="0.3">
      <c r="A104" t="s">
        <v>14</v>
      </c>
      <c r="B104">
        <v>45</v>
      </c>
      <c r="C104" t="s">
        <v>19</v>
      </c>
      <c r="D104">
        <v>107</v>
      </c>
    </row>
    <row r="105" spans="1:4" x14ac:dyDescent="0.3">
      <c r="A105" t="s">
        <v>14</v>
      </c>
      <c r="B105">
        <v>46</v>
      </c>
      <c r="C105" t="s">
        <v>19</v>
      </c>
      <c r="D105">
        <v>107</v>
      </c>
    </row>
    <row r="106" spans="1:4" x14ac:dyDescent="0.3">
      <c r="A106" t="s">
        <v>14</v>
      </c>
      <c r="B106">
        <v>47</v>
      </c>
      <c r="C106" t="s">
        <v>19</v>
      </c>
      <c r="D106">
        <v>110</v>
      </c>
    </row>
    <row r="107" spans="1:4" x14ac:dyDescent="0.3">
      <c r="A107" t="s">
        <v>14</v>
      </c>
      <c r="B107">
        <v>48</v>
      </c>
      <c r="C107" t="s">
        <v>19</v>
      </c>
      <c r="D107">
        <v>110</v>
      </c>
    </row>
    <row r="108" spans="1:4" x14ac:dyDescent="0.3">
      <c r="A108" t="s">
        <v>14</v>
      </c>
      <c r="B108">
        <v>49</v>
      </c>
      <c r="C108" t="s">
        <v>19</v>
      </c>
      <c r="D108">
        <v>110</v>
      </c>
    </row>
    <row r="109" spans="1:4" x14ac:dyDescent="0.3">
      <c r="A109" t="s">
        <v>14</v>
      </c>
      <c r="B109">
        <v>49</v>
      </c>
      <c r="C109" t="s">
        <v>19</v>
      </c>
      <c r="D109">
        <v>110</v>
      </c>
    </row>
    <row r="110" spans="1:4" x14ac:dyDescent="0.3">
      <c r="A110" t="s">
        <v>14</v>
      </c>
      <c r="B110">
        <v>52</v>
      </c>
      <c r="C110" t="s">
        <v>19</v>
      </c>
      <c r="D110">
        <v>111</v>
      </c>
    </row>
    <row r="111" spans="1:4" x14ac:dyDescent="0.3">
      <c r="A111" t="s">
        <v>14</v>
      </c>
      <c r="B111">
        <v>53</v>
      </c>
      <c r="C111" t="s">
        <v>19</v>
      </c>
      <c r="D111">
        <v>112</v>
      </c>
    </row>
    <row r="112" spans="1:4" x14ac:dyDescent="0.3">
      <c r="A112" t="s">
        <v>14</v>
      </c>
      <c r="B112">
        <v>54</v>
      </c>
      <c r="C112" t="s">
        <v>19</v>
      </c>
      <c r="D112">
        <v>112</v>
      </c>
    </row>
    <row r="113" spans="1:4" x14ac:dyDescent="0.3">
      <c r="A113" t="s">
        <v>14</v>
      </c>
      <c r="B113">
        <v>55</v>
      </c>
      <c r="C113" t="s">
        <v>19</v>
      </c>
      <c r="D113">
        <v>112</v>
      </c>
    </row>
    <row r="114" spans="1:4" x14ac:dyDescent="0.3">
      <c r="A114" t="s">
        <v>14</v>
      </c>
      <c r="B114">
        <v>55</v>
      </c>
      <c r="C114" t="s">
        <v>19</v>
      </c>
      <c r="D114">
        <v>113</v>
      </c>
    </row>
    <row r="115" spans="1:4" x14ac:dyDescent="0.3">
      <c r="A115" t="s">
        <v>14</v>
      </c>
      <c r="B115">
        <v>56</v>
      </c>
      <c r="C115" t="s">
        <v>19</v>
      </c>
      <c r="D115">
        <v>113</v>
      </c>
    </row>
    <row r="116" spans="1:4" x14ac:dyDescent="0.3">
      <c r="A116" t="s">
        <v>14</v>
      </c>
      <c r="B116">
        <v>56</v>
      </c>
      <c r="C116" t="s">
        <v>19</v>
      </c>
      <c r="D116">
        <v>114</v>
      </c>
    </row>
    <row r="117" spans="1:4" x14ac:dyDescent="0.3">
      <c r="A117" t="s">
        <v>14</v>
      </c>
      <c r="B117">
        <v>57</v>
      </c>
      <c r="C117" t="s">
        <v>19</v>
      </c>
      <c r="D117">
        <v>114</v>
      </c>
    </row>
    <row r="118" spans="1:4" x14ac:dyDescent="0.3">
      <c r="A118" t="s">
        <v>14</v>
      </c>
      <c r="B118">
        <v>57</v>
      </c>
      <c r="C118" t="s">
        <v>19</v>
      </c>
      <c r="D118">
        <v>114</v>
      </c>
    </row>
    <row r="119" spans="1:4" x14ac:dyDescent="0.3">
      <c r="A119" t="s">
        <v>14</v>
      </c>
      <c r="B119">
        <v>58</v>
      </c>
      <c r="C119" t="s">
        <v>19</v>
      </c>
      <c r="D119">
        <v>115</v>
      </c>
    </row>
    <row r="120" spans="1:4" x14ac:dyDescent="0.3">
      <c r="A120" t="s">
        <v>14</v>
      </c>
      <c r="B120">
        <v>60</v>
      </c>
      <c r="C120" t="s">
        <v>19</v>
      </c>
      <c r="D120">
        <v>116</v>
      </c>
    </row>
    <row r="121" spans="1:4" x14ac:dyDescent="0.3">
      <c r="A121" t="s">
        <v>14</v>
      </c>
      <c r="B121">
        <v>62</v>
      </c>
      <c r="C121" t="s">
        <v>19</v>
      </c>
      <c r="D121">
        <v>116</v>
      </c>
    </row>
    <row r="122" spans="1:4" x14ac:dyDescent="0.3">
      <c r="A122" t="s">
        <v>14</v>
      </c>
      <c r="B122">
        <v>62</v>
      </c>
      <c r="C122" t="s">
        <v>19</v>
      </c>
      <c r="D122">
        <v>117</v>
      </c>
    </row>
    <row r="123" spans="1:4" x14ac:dyDescent="0.3">
      <c r="A123" t="s">
        <v>14</v>
      </c>
      <c r="B123">
        <v>63</v>
      </c>
      <c r="C123" t="s">
        <v>19</v>
      </c>
      <c r="D123">
        <v>117</v>
      </c>
    </row>
    <row r="124" spans="1:4" x14ac:dyDescent="0.3">
      <c r="A124" t="s">
        <v>14</v>
      </c>
      <c r="B124">
        <v>63</v>
      </c>
      <c r="C124" t="s">
        <v>19</v>
      </c>
      <c r="D124">
        <v>119</v>
      </c>
    </row>
    <row r="125" spans="1:4" x14ac:dyDescent="0.3">
      <c r="A125" t="s">
        <v>14</v>
      </c>
      <c r="B125">
        <v>64</v>
      </c>
      <c r="C125" t="s">
        <v>19</v>
      </c>
      <c r="D125">
        <v>121</v>
      </c>
    </row>
    <row r="126" spans="1:4" x14ac:dyDescent="0.3">
      <c r="A126" t="s">
        <v>14</v>
      </c>
      <c r="B126">
        <v>64</v>
      </c>
      <c r="C126" t="s">
        <v>19</v>
      </c>
      <c r="D126">
        <v>121</v>
      </c>
    </row>
    <row r="127" spans="1:4" x14ac:dyDescent="0.3">
      <c r="A127" t="s">
        <v>14</v>
      </c>
      <c r="B127">
        <v>64</v>
      </c>
      <c r="C127" t="s">
        <v>19</v>
      </c>
      <c r="D127">
        <v>121</v>
      </c>
    </row>
    <row r="128" spans="1:4" x14ac:dyDescent="0.3">
      <c r="A128" t="s">
        <v>14</v>
      </c>
      <c r="B128">
        <v>64</v>
      </c>
      <c r="C128" t="s">
        <v>19</v>
      </c>
      <c r="D128">
        <v>122</v>
      </c>
    </row>
    <row r="129" spans="1:4" x14ac:dyDescent="0.3">
      <c r="A129" t="s">
        <v>14</v>
      </c>
      <c r="B129">
        <v>65</v>
      </c>
      <c r="C129" t="s">
        <v>19</v>
      </c>
      <c r="D129">
        <v>122</v>
      </c>
    </row>
    <row r="130" spans="1:4" x14ac:dyDescent="0.3">
      <c r="A130" t="s">
        <v>14</v>
      </c>
      <c r="B130">
        <v>65</v>
      </c>
      <c r="C130" t="s">
        <v>19</v>
      </c>
      <c r="D130">
        <v>122</v>
      </c>
    </row>
    <row r="131" spans="1:4" x14ac:dyDescent="0.3">
      <c r="A131" t="s">
        <v>14</v>
      </c>
      <c r="B131">
        <v>67</v>
      </c>
      <c r="C131" t="s">
        <v>19</v>
      </c>
      <c r="D131">
        <v>122</v>
      </c>
    </row>
    <row r="132" spans="1:4" x14ac:dyDescent="0.3">
      <c r="A132" t="s">
        <v>14</v>
      </c>
      <c r="B132">
        <v>67</v>
      </c>
      <c r="C132" t="s">
        <v>19</v>
      </c>
      <c r="D132">
        <v>123</v>
      </c>
    </row>
    <row r="133" spans="1:4" x14ac:dyDescent="0.3">
      <c r="A133" t="s">
        <v>14</v>
      </c>
      <c r="B133">
        <v>67</v>
      </c>
      <c r="C133" t="s">
        <v>19</v>
      </c>
      <c r="D133">
        <v>123</v>
      </c>
    </row>
    <row r="134" spans="1:4" x14ac:dyDescent="0.3">
      <c r="A134" t="s">
        <v>14</v>
      </c>
      <c r="B134">
        <v>67</v>
      </c>
      <c r="C134" t="s">
        <v>19</v>
      </c>
      <c r="D134">
        <v>123</v>
      </c>
    </row>
    <row r="135" spans="1:4" x14ac:dyDescent="0.3">
      <c r="A135" t="s">
        <v>14</v>
      </c>
      <c r="B135">
        <v>67</v>
      </c>
      <c r="C135" t="s">
        <v>19</v>
      </c>
      <c r="D135">
        <v>125</v>
      </c>
    </row>
    <row r="136" spans="1:4" x14ac:dyDescent="0.3">
      <c r="A136" t="s">
        <v>14</v>
      </c>
      <c r="B136">
        <v>67</v>
      </c>
      <c r="C136" t="s">
        <v>19</v>
      </c>
      <c r="D136">
        <v>126</v>
      </c>
    </row>
    <row r="137" spans="1:4" x14ac:dyDescent="0.3">
      <c r="A137" t="s">
        <v>14</v>
      </c>
      <c r="B137">
        <v>67</v>
      </c>
      <c r="C137" t="s">
        <v>19</v>
      </c>
      <c r="D137">
        <v>126</v>
      </c>
    </row>
    <row r="138" spans="1:4" x14ac:dyDescent="0.3">
      <c r="A138" t="s">
        <v>14</v>
      </c>
      <c r="B138">
        <v>70</v>
      </c>
      <c r="C138" t="s">
        <v>19</v>
      </c>
      <c r="D138">
        <v>126</v>
      </c>
    </row>
    <row r="139" spans="1:4" x14ac:dyDescent="0.3">
      <c r="A139" t="s">
        <v>14</v>
      </c>
      <c r="B139">
        <v>71</v>
      </c>
      <c r="C139" t="s">
        <v>19</v>
      </c>
      <c r="D139">
        <v>126</v>
      </c>
    </row>
    <row r="140" spans="1:4" x14ac:dyDescent="0.3">
      <c r="A140" t="s">
        <v>14</v>
      </c>
      <c r="B140">
        <v>73</v>
      </c>
      <c r="C140" t="s">
        <v>19</v>
      </c>
      <c r="D140">
        <v>126</v>
      </c>
    </row>
    <row r="141" spans="1:4" x14ac:dyDescent="0.3">
      <c r="A141" t="s">
        <v>14</v>
      </c>
      <c r="B141">
        <v>73</v>
      </c>
      <c r="C141" t="s">
        <v>19</v>
      </c>
      <c r="D141">
        <v>127</v>
      </c>
    </row>
    <row r="142" spans="1:4" x14ac:dyDescent="0.3">
      <c r="A142" t="s">
        <v>14</v>
      </c>
      <c r="B142">
        <v>75</v>
      </c>
      <c r="C142" t="s">
        <v>19</v>
      </c>
      <c r="D142">
        <v>127</v>
      </c>
    </row>
    <row r="143" spans="1:4" x14ac:dyDescent="0.3">
      <c r="A143" t="s">
        <v>14</v>
      </c>
      <c r="B143">
        <v>75</v>
      </c>
      <c r="C143" t="s">
        <v>19</v>
      </c>
      <c r="D143">
        <v>128</v>
      </c>
    </row>
    <row r="144" spans="1:4" x14ac:dyDescent="0.3">
      <c r="A144" t="s">
        <v>14</v>
      </c>
      <c r="B144">
        <v>75</v>
      </c>
      <c r="C144" t="s">
        <v>19</v>
      </c>
      <c r="D144">
        <v>128</v>
      </c>
    </row>
    <row r="145" spans="1:4" x14ac:dyDescent="0.3">
      <c r="A145" t="s">
        <v>14</v>
      </c>
      <c r="B145">
        <v>75</v>
      </c>
      <c r="C145" t="s">
        <v>19</v>
      </c>
      <c r="D145">
        <v>129</v>
      </c>
    </row>
    <row r="146" spans="1:4" x14ac:dyDescent="0.3">
      <c r="A146" t="s">
        <v>14</v>
      </c>
      <c r="B146">
        <v>76</v>
      </c>
      <c r="C146" t="s">
        <v>19</v>
      </c>
      <c r="D146">
        <v>129</v>
      </c>
    </row>
    <row r="147" spans="1:4" x14ac:dyDescent="0.3">
      <c r="A147" t="s">
        <v>14</v>
      </c>
      <c r="B147">
        <v>77</v>
      </c>
      <c r="C147" t="s">
        <v>19</v>
      </c>
      <c r="D147">
        <v>130</v>
      </c>
    </row>
    <row r="148" spans="1:4" x14ac:dyDescent="0.3">
      <c r="A148" t="s">
        <v>14</v>
      </c>
      <c r="B148">
        <v>77</v>
      </c>
      <c r="C148" t="s">
        <v>19</v>
      </c>
      <c r="D148">
        <v>130</v>
      </c>
    </row>
    <row r="149" spans="1:4" x14ac:dyDescent="0.3">
      <c r="A149" t="s">
        <v>14</v>
      </c>
      <c r="B149">
        <v>77</v>
      </c>
      <c r="C149" t="s">
        <v>19</v>
      </c>
      <c r="D149">
        <v>131</v>
      </c>
    </row>
    <row r="150" spans="1:4" x14ac:dyDescent="0.3">
      <c r="A150" t="s">
        <v>14</v>
      </c>
      <c r="B150">
        <v>78</v>
      </c>
      <c r="C150" t="s">
        <v>19</v>
      </c>
      <c r="D150">
        <v>131</v>
      </c>
    </row>
    <row r="151" spans="1:4" x14ac:dyDescent="0.3">
      <c r="A151" t="s">
        <v>14</v>
      </c>
      <c r="B151">
        <v>78</v>
      </c>
      <c r="C151" t="s">
        <v>19</v>
      </c>
      <c r="D151">
        <v>131</v>
      </c>
    </row>
    <row r="152" spans="1:4" x14ac:dyDescent="0.3">
      <c r="A152" t="s">
        <v>14</v>
      </c>
      <c r="B152">
        <v>79</v>
      </c>
      <c r="C152" t="s">
        <v>19</v>
      </c>
      <c r="D152">
        <v>131</v>
      </c>
    </row>
    <row r="153" spans="1:4" x14ac:dyDescent="0.3">
      <c r="A153" t="s">
        <v>14</v>
      </c>
      <c r="B153">
        <v>80</v>
      </c>
      <c r="C153" t="s">
        <v>19</v>
      </c>
      <c r="D153">
        <v>131</v>
      </c>
    </row>
    <row r="154" spans="1:4" x14ac:dyDescent="0.3">
      <c r="A154" t="s">
        <v>14</v>
      </c>
      <c r="B154">
        <v>80</v>
      </c>
      <c r="C154" t="s">
        <v>19</v>
      </c>
      <c r="D154">
        <v>132</v>
      </c>
    </row>
    <row r="155" spans="1:4" x14ac:dyDescent="0.3">
      <c r="A155" t="s">
        <v>14</v>
      </c>
      <c r="B155">
        <v>82</v>
      </c>
      <c r="C155" t="s">
        <v>19</v>
      </c>
      <c r="D155">
        <v>132</v>
      </c>
    </row>
    <row r="156" spans="1:4" x14ac:dyDescent="0.3">
      <c r="A156" t="s">
        <v>14</v>
      </c>
      <c r="B156">
        <v>83</v>
      </c>
      <c r="C156" t="s">
        <v>19</v>
      </c>
      <c r="D156">
        <v>132</v>
      </c>
    </row>
    <row r="157" spans="1:4" x14ac:dyDescent="0.3">
      <c r="A157" t="s">
        <v>14</v>
      </c>
      <c r="B157">
        <v>83</v>
      </c>
      <c r="C157" t="s">
        <v>19</v>
      </c>
      <c r="D157">
        <v>133</v>
      </c>
    </row>
    <row r="158" spans="1:4" x14ac:dyDescent="0.3">
      <c r="A158" t="s">
        <v>14</v>
      </c>
      <c r="B158">
        <v>84</v>
      </c>
      <c r="C158" t="s">
        <v>19</v>
      </c>
      <c r="D158">
        <v>133</v>
      </c>
    </row>
    <row r="159" spans="1:4" x14ac:dyDescent="0.3">
      <c r="A159" t="s">
        <v>14</v>
      </c>
      <c r="B159">
        <v>86</v>
      </c>
      <c r="C159" t="s">
        <v>19</v>
      </c>
      <c r="D159">
        <v>133</v>
      </c>
    </row>
    <row r="160" spans="1:4" x14ac:dyDescent="0.3">
      <c r="A160" t="s">
        <v>14</v>
      </c>
      <c r="B160">
        <v>86</v>
      </c>
      <c r="C160" t="s">
        <v>19</v>
      </c>
      <c r="D160">
        <v>134</v>
      </c>
    </row>
    <row r="161" spans="1:4" x14ac:dyDescent="0.3">
      <c r="A161" t="s">
        <v>14</v>
      </c>
      <c r="B161">
        <v>86</v>
      </c>
      <c r="C161" t="s">
        <v>19</v>
      </c>
      <c r="D161">
        <v>134</v>
      </c>
    </row>
    <row r="162" spans="1:4" x14ac:dyDescent="0.3">
      <c r="A162" t="s">
        <v>14</v>
      </c>
      <c r="B162">
        <v>87</v>
      </c>
      <c r="C162" t="s">
        <v>19</v>
      </c>
      <c r="D162">
        <v>134</v>
      </c>
    </row>
    <row r="163" spans="1:4" x14ac:dyDescent="0.3">
      <c r="A163" t="s">
        <v>14</v>
      </c>
      <c r="B163">
        <v>88</v>
      </c>
      <c r="C163" t="s">
        <v>19</v>
      </c>
      <c r="D163">
        <v>135</v>
      </c>
    </row>
    <row r="164" spans="1:4" x14ac:dyDescent="0.3">
      <c r="A164" t="s">
        <v>14</v>
      </c>
      <c r="B164">
        <v>91</v>
      </c>
      <c r="C164" t="s">
        <v>19</v>
      </c>
      <c r="D164">
        <v>135</v>
      </c>
    </row>
    <row r="165" spans="1:4" x14ac:dyDescent="0.3">
      <c r="A165" t="s">
        <v>14</v>
      </c>
      <c r="B165">
        <v>92</v>
      </c>
      <c r="C165" t="s">
        <v>19</v>
      </c>
      <c r="D165">
        <v>135</v>
      </c>
    </row>
    <row r="166" spans="1:4" x14ac:dyDescent="0.3">
      <c r="A166" t="s">
        <v>14</v>
      </c>
      <c r="B166">
        <v>92</v>
      </c>
      <c r="C166" t="s">
        <v>19</v>
      </c>
      <c r="D166">
        <v>136</v>
      </c>
    </row>
    <row r="167" spans="1:4" x14ac:dyDescent="0.3">
      <c r="A167" t="s">
        <v>14</v>
      </c>
      <c r="B167">
        <v>92</v>
      </c>
      <c r="C167" t="s">
        <v>19</v>
      </c>
      <c r="D167">
        <v>137</v>
      </c>
    </row>
    <row r="168" spans="1:4" x14ac:dyDescent="0.3">
      <c r="A168" t="s">
        <v>14</v>
      </c>
      <c r="B168">
        <v>94</v>
      </c>
      <c r="C168" t="s">
        <v>19</v>
      </c>
      <c r="D168">
        <v>137</v>
      </c>
    </row>
    <row r="169" spans="1:4" x14ac:dyDescent="0.3">
      <c r="A169" t="s">
        <v>14</v>
      </c>
      <c r="B169">
        <v>94</v>
      </c>
      <c r="C169" t="s">
        <v>19</v>
      </c>
      <c r="D169">
        <v>138</v>
      </c>
    </row>
    <row r="170" spans="1:4" x14ac:dyDescent="0.3">
      <c r="A170" t="s">
        <v>14</v>
      </c>
      <c r="B170">
        <v>100</v>
      </c>
      <c r="C170" t="s">
        <v>19</v>
      </c>
      <c r="D170">
        <v>138</v>
      </c>
    </row>
    <row r="171" spans="1:4" x14ac:dyDescent="0.3">
      <c r="A171" t="s">
        <v>14</v>
      </c>
      <c r="B171">
        <v>101</v>
      </c>
      <c r="C171" t="s">
        <v>19</v>
      </c>
      <c r="D171">
        <v>138</v>
      </c>
    </row>
    <row r="172" spans="1:4" x14ac:dyDescent="0.3">
      <c r="A172" t="s">
        <v>14</v>
      </c>
      <c r="B172">
        <v>102</v>
      </c>
      <c r="C172" t="s">
        <v>19</v>
      </c>
      <c r="D172">
        <v>139</v>
      </c>
    </row>
    <row r="173" spans="1:4" x14ac:dyDescent="0.3">
      <c r="A173" t="s">
        <v>14</v>
      </c>
      <c r="B173">
        <v>104</v>
      </c>
      <c r="C173" t="s">
        <v>19</v>
      </c>
      <c r="D173">
        <v>139</v>
      </c>
    </row>
    <row r="174" spans="1:4" x14ac:dyDescent="0.3">
      <c r="A174" t="s">
        <v>14</v>
      </c>
      <c r="B174">
        <v>105</v>
      </c>
      <c r="C174" t="s">
        <v>19</v>
      </c>
      <c r="D174">
        <v>140</v>
      </c>
    </row>
    <row r="175" spans="1:4" x14ac:dyDescent="0.3">
      <c r="A175" t="s">
        <v>14</v>
      </c>
      <c r="B175">
        <v>105</v>
      </c>
      <c r="C175" t="s">
        <v>19</v>
      </c>
      <c r="D175">
        <v>140</v>
      </c>
    </row>
    <row r="176" spans="1:4" x14ac:dyDescent="0.3">
      <c r="A176" t="s">
        <v>14</v>
      </c>
      <c r="B176">
        <v>106</v>
      </c>
      <c r="C176" t="s">
        <v>19</v>
      </c>
      <c r="D176">
        <v>140</v>
      </c>
    </row>
    <row r="177" spans="1:4" x14ac:dyDescent="0.3">
      <c r="A177" t="s">
        <v>14</v>
      </c>
      <c r="B177">
        <v>107</v>
      </c>
      <c r="C177" t="s">
        <v>19</v>
      </c>
      <c r="D177">
        <v>142</v>
      </c>
    </row>
    <row r="178" spans="1:4" x14ac:dyDescent="0.3">
      <c r="A178" t="s">
        <v>14</v>
      </c>
      <c r="B178">
        <v>108</v>
      </c>
      <c r="C178" t="s">
        <v>19</v>
      </c>
      <c r="D178">
        <v>142</v>
      </c>
    </row>
    <row r="179" spans="1:4" x14ac:dyDescent="0.3">
      <c r="A179" t="s">
        <v>14</v>
      </c>
      <c r="B179">
        <v>111</v>
      </c>
      <c r="C179" t="s">
        <v>19</v>
      </c>
      <c r="D179">
        <v>142</v>
      </c>
    </row>
    <row r="180" spans="1:4" x14ac:dyDescent="0.3">
      <c r="A180" t="s">
        <v>14</v>
      </c>
      <c r="B180">
        <v>112</v>
      </c>
      <c r="C180" t="s">
        <v>19</v>
      </c>
      <c r="D180">
        <v>142</v>
      </c>
    </row>
    <row r="181" spans="1:4" x14ac:dyDescent="0.3">
      <c r="A181" t="s">
        <v>14</v>
      </c>
      <c r="B181">
        <v>112</v>
      </c>
      <c r="C181" t="s">
        <v>19</v>
      </c>
      <c r="D181">
        <v>143</v>
      </c>
    </row>
    <row r="182" spans="1:4" x14ac:dyDescent="0.3">
      <c r="A182" t="s">
        <v>14</v>
      </c>
      <c r="B182">
        <v>113</v>
      </c>
      <c r="C182" t="s">
        <v>19</v>
      </c>
      <c r="D182">
        <v>144</v>
      </c>
    </row>
    <row r="183" spans="1:4" x14ac:dyDescent="0.3">
      <c r="A183" t="s">
        <v>14</v>
      </c>
      <c r="B183">
        <v>114</v>
      </c>
      <c r="C183" t="s">
        <v>19</v>
      </c>
      <c r="D183">
        <v>144</v>
      </c>
    </row>
    <row r="184" spans="1:4" x14ac:dyDescent="0.3">
      <c r="A184" t="s">
        <v>14</v>
      </c>
      <c r="B184">
        <v>115</v>
      </c>
      <c r="C184" t="s">
        <v>19</v>
      </c>
      <c r="D184">
        <v>144</v>
      </c>
    </row>
    <row r="185" spans="1:4" x14ac:dyDescent="0.3">
      <c r="A185" t="s">
        <v>14</v>
      </c>
      <c r="B185">
        <v>117</v>
      </c>
      <c r="C185" t="s">
        <v>19</v>
      </c>
      <c r="D185">
        <v>144</v>
      </c>
    </row>
    <row r="186" spans="1:4" x14ac:dyDescent="0.3">
      <c r="A186" t="s">
        <v>14</v>
      </c>
      <c r="B186">
        <v>118</v>
      </c>
      <c r="C186" t="s">
        <v>19</v>
      </c>
      <c r="D186">
        <v>146</v>
      </c>
    </row>
    <row r="187" spans="1:4" x14ac:dyDescent="0.3">
      <c r="A187" t="s">
        <v>14</v>
      </c>
      <c r="B187">
        <v>120</v>
      </c>
      <c r="C187" t="s">
        <v>19</v>
      </c>
      <c r="D187">
        <v>147</v>
      </c>
    </row>
    <row r="188" spans="1:4" x14ac:dyDescent="0.3">
      <c r="A188" t="s">
        <v>14</v>
      </c>
      <c r="B188">
        <v>120</v>
      </c>
      <c r="C188" t="s">
        <v>19</v>
      </c>
      <c r="D188">
        <v>147</v>
      </c>
    </row>
    <row r="189" spans="1:4" x14ac:dyDescent="0.3">
      <c r="A189" t="s">
        <v>14</v>
      </c>
      <c r="B189">
        <v>121</v>
      </c>
      <c r="C189" t="s">
        <v>19</v>
      </c>
      <c r="D189">
        <v>147</v>
      </c>
    </row>
    <row r="190" spans="1:4" x14ac:dyDescent="0.3">
      <c r="A190" t="s">
        <v>14</v>
      </c>
      <c r="B190">
        <v>127</v>
      </c>
      <c r="C190" t="s">
        <v>19</v>
      </c>
      <c r="D190">
        <v>148</v>
      </c>
    </row>
    <row r="191" spans="1:4" x14ac:dyDescent="0.3">
      <c r="A191" t="s">
        <v>14</v>
      </c>
      <c r="B191">
        <v>128</v>
      </c>
      <c r="C191" t="s">
        <v>19</v>
      </c>
      <c r="D191">
        <v>148</v>
      </c>
    </row>
    <row r="192" spans="1:4" x14ac:dyDescent="0.3">
      <c r="A192" t="s">
        <v>14</v>
      </c>
      <c r="B192">
        <v>130</v>
      </c>
      <c r="C192" t="s">
        <v>19</v>
      </c>
      <c r="D192">
        <v>149</v>
      </c>
    </row>
    <row r="193" spans="1:4" x14ac:dyDescent="0.3">
      <c r="A193" t="s">
        <v>14</v>
      </c>
      <c r="B193">
        <v>131</v>
      </c>
      <c r="C193" t="s">
        <v>19</v>
      </c>
      <c r="D193">
        <v>149</v>
      </c>
    </row>
    <row r="194" spans="1:4" x14ac:dyDescent="0.3">
      <c r="A194" t="s">
        <v>14</v>
      </c>
      <c r="B194">
        <v>132</v>
      </c>
      <c r="C194" t="s">
        <v>19</v>
      </c>
      <c r="D194">
        <v>150</v>
      </c>
    </row>
    <row r="195" spans="1:4" x14ac:dyDescent="0.3">
      <c r="A195" t="s">
        <v>14</v>
      </c>
      <c r="B195">
        <v>133</v>
      </c>
      <c r="C195" t="s">
        <v>19</v>
      </c>
      <c r="D195">
        <v>150</v>
      </c>
    </row>
    <row r="196" spans="1:4" x14ac:dyDescent="0.3">
      <c r="A196" t="s">
        <v>14</v>
      </c>
      <c r="B196">
        <v>133</v>
      </c>
      <c r="C196" t="s">
        <v>19</v>
      </c>
      <c r="D196">
        <v>154</v>
      </c>
    </row>
    <row r="197" spans="1:4" x14ac:dyDescent="0.3">
      <c r="A197" t="s">
        <v>14</v>
      </c>
      <c r="B197">
        <v>136</v>
      </c>
      <c r="C197" t="s">
        <v>19</v>
      </c>
      <c r="D197">
        <v>154</v>
      </c>
    </row>
    <row r="198" spans="1:4" x14ac:dyDescent="0.3">
      <c r="A198" t="s">
        <v>14</v>
      </c>
      <c r="B198">
        <v>137</v>
      </c>
      <c r="C198" t="s">
        <v>19</v>
      </c>
      <c r="D198">
        <v>154</v>
      </c>
    </row>
    <row r="199" spans="1:4" x14ac:dyDescent="0.3">
      <c r="A199" t="s">
        <v>14</v>
      </c>
      <c r="B199">
        <v>141</v>
      </c>
      <c r="C199" t="s">
        <v>19</v>
      </c>
      <c r="D199">
        <v>154</v>
      </c>
    </row>
    <row r="200" spans="1:4" x14ac:dyDescent="0.3">
      <c r="A200" t="s">
        <v>14</v>
      </c>
      <c r="B200">
        <v>143</v>
      </c>
      <c r="C200" t="s">
        <v>19</v>
      </c>
      <c r="D200">
        <v>155</v>
      </c>
    </row>
    <row r="201" spans="1:4" x14ac:dyDescent="0.3">
      <c r="A201" t="s">
        <v>14</v>
      </c>
      <c r="B201">
        <v>147</v>
      </c>
      <c r="C201" t="s">
        <v>19</v>
      </c>
      <c r="D201">
        <v>155</v>
      </c>
    </row>
    <row r="202" spans="1:4" x14ac:dyDescent="0.3">
      <c r="A202" t="s">
        <v>14</v>
      </c>
      <c r="B202">
        <v>151</v>
      </c>
      <c r="C202" t="s">
        <v>19</v>
      </c>
      <c r="D202">
        <v>155</v>
      </c>
    </row>
    <row r="203" spans="1:4" x14ac:dyDescent="0.3">
      <c r="A203" t="s">
        <v>14</v>
      </c>
      <c r="B203">
        <v>154</v>
      </c>
      <c r="C203" t="s">
        <v>19</v>
      </c>
      <c r="D203">
        <v>155</v>
      </c>
    </row>
    <row r="204" spans="1:4" x14ac:dyDescent="0.3">
      <c r="A204" t="s">
        <v>14</v>
      </c>
      <c r="B204">
        <v>156</v>
      </c>
      <c r="C204" t="s">
        <v>19</v>
      </c>
      <c r="D204">
        <v>156</v>
      </c>
    </row>
    <row r="205" spans="1:4" x14ac:dyDescent="0.3">
      <c r="A205" t="s">
        <v>14</v>
      </c>
      <c r="B205">
        <v>157</v>
      </c>
      <c r="C205" t="s">
        <v>19</v>
      </c>
      <c r="D205">
        <v>156</v>
      </c>
    </row>
    <row r="206" spans="1:4" x14ac:dyDescent="0.3">
      <c r="A206" t="s">
        <v>14</v>
      </c>
      <c r="B206">
        <v>162</v>
      </c>
      <c r="C206" t="s">
        <v>19</v>
      </c>
      <c r="D206">
        <v>157</v>
      </c>
    </row>
    <row r="207" spans="1:4" x14ac:dyDescent="0.3">
      <c r="A207" t="s">
        <v>14</v>
      </c>
      <c r="B207">
        <v>168</v>
      </c>
      <c r="C207" t="s">
        <v>19</v>
      </c>
      <c r="D207">
        <v>157</v>
      </c>
    </row>
    <row r="208" spans="1:4" x14ac:dyDescent="0.3">
      <c r="A208" t="s">
        <v>14</v>
      </c>
      <c r="B208">
        <v>180</v>
      </c>
      <c r="C208" t="s">
        <v>19</v>
      </c>
      <c r="D208">
        <v>157</v>
      </c>
    </row>
    <row r="209" spans="1:4" x14ac:dyDescent="0.3">
      <c r="A209" t="s">
        <v>14</v>
      </c>
      <c r="B209">
        <v>181</v>
      </c>
      <c r="C209" t="s">
        <v>19</v>
      </c>
      <c r="D209">
        <v>157</v>
      </c>
    </row>
    <row r="210" spans="1:4" x14ac:dyDescent="0.3">
      <c r="A210" t="s">
        <v>14</v>
      </c>
      <c r="B210">
        <v>183</v>
      </c>
      <c r="C210" t="s">
        <v>19</v>
      </c>
      <c r="D210">
        <v>157</v>
      </c>
    </row>
    <row r="211" spans="1:4" x14ac:dyDescent="0.3">
      <c r="A211" t="s">
        <v>14</v>
      </c>
      <c r="B211">
        <v>186</v>
      </c>
      <c r="C211" t="s">
        <v>19</v>
      </c>
      <c r="D211">
        <v>158</v>
      </c>
    </row>
    <row r="212" spans="1:4" x14ac:dyDescent="0.3">
      <c r="A212" t="s">
        <v>14</v>
      </c>
      <c r="B212">
        <v>191</v>
      </c>
      <c r="C212" t="s">
        <v>19</v>
      </c>
      <c r="D212">
        <v>158</v>
      </c>
    </row>
    <row r="213" spans="1:4" x14ac:dyDescent="0.3">
      <c r="A213" t="s">
        <v>14</v>
      </c>
      <c r="B213">
        <v>191</v>
      </c>
      <c r="C213" t="s">
        <v>19</v>
      </c>
      <c r="D213">
        <v>159</v>
      </c>
    </row>
    <row r="214" spans="1:4" x14ac:dyDescent="0.3">
      <c r="A214" t="s">
        <v>14</v>
      </c>
      <c r="B214">
        <v>200</v>
      </c>
      <c r="C214" t="s">
        <v>19</v>
      </c>
      <c r="D214">
        <v>159</v>
      </c>
    </row>
    <row r="215" spans="1:4" x14ac:dyDescent="0.3">
      <c r="A215" t="s">
        <v>14</v>
      </c>
      <c r="B215">
        <v>210</v>
      </c>
      <c r="C215" t="s">
        <v>19</v>
      </c>
      <c r="D215">
        <v>159</v>
      </c>
    </row>
    <row r="216" spans="1:4" x14ac:dyDescent="0.3">
      <c r="A216" t="s">
        <v>14</v>
      </c>
      <c r="B216">
        <v>210</v>
      </c>
      <c r="C216" t="s">
        <v>19</v>
      </c>
      <c r="D216">
        <v>160</v>
      </c>
    </row>
    <row r="217" spans="1:4" x14ac:dyDescent="0.3">
      <c r="A217" t="s">
        <v>14</v>
      </c>
      <c r="B217">
        <v>225</v>
      </c>
      <c r="C217" t="s">
        <v>19</v>
      </c>
      <c r="D217">
        <v>160</v>
      </c>
    </row>
    <row r="218" spans="1:4" x14ac:dyDescent="0.3">
      <c r="A218" t="s">
        <v>14</v>
      </c>
      <c r="B218">
        <v>226</v>
      </c>
      <c r="C218" t="s">
        <v>19</v>
      </c>
      <c r="D218">
        <v>161</v>
      </c>
    </row>
    <row r="219" spans="1:4" x14ac:dyDescent="0.3">
      <c r="A219" t="s">
        <v>14</v>
      </c>
      <c r="B219">
        <v>243</v>
      </c>
      <c r="C219" t="s">
        <v>19</v>
      </c>
      <c r="D219">
        <v>163</v>
      </c>
    </row>
    <row r="220" spans="1:4" x14ac:dyDescent="0.3">
      <c r="A220" t="s">
        <v>14</v>
      </c>
      <c r="B220">
        <v>243</v>
      </c>
      <c r="C220" t="s">
        <v>19</v>
      </c>
      <c r="D220">
        <v>163</v>
      </c>
    </row>
    <row r="221" spans="1:4" x14ac:dyDescent="0.3">
      <c r="A221" t="s">
        <v>14</v>
      </c>
      <c r="B221">
        <v>245</v>
      </c>
      <c r="C221" t="s">
        <v>19</v>
      </c>
      <c r="D221">
        <v>164</v>
      </c>
    </row>
    <row r="222" spans="1:4" x14ac:dyDescent="0.3">
      <c r="A222" t="s">
        <v>14</v>
      </c>
      <c r="B222">
        <v>245</v>
      </c>
      <c r="C222" t="s">
        <v>19</v>
      </c>
      <c r="D222">
        <v>164</v>
      </c>
    </row>
    <row r="223" spans="1:4" x14ac:dyDescent="0.3">
      <c r="A223" t="s">
        <v>14</v>
      </c>
      <c r="B223">
        <v>248</v>
      </c>
      <c r="C223" t="s">
        <v>19</v>
      </c>
      <c r="D223">
        <v>164</v>
      </c>
    </row>
    <row r="224" spans="1:4" x14ac:dyDescent="0.3">
      <c r="A224" t="s">
        <v>14</v>
      </c>
      <c r="B224">
        <v>252</v>
      </c>
      <c r="C224" t="s">
        <v>19</v>
      </c>
      <c r="D224">
        <v>164</v>
      </c>
    </row>
    <row r="225" spans="1:4" x14ac:dyDescent="0.3">
      <c r="A225" t="s">
        <v>14</v>
      </c>
      <c r="B225">
        <v>253</v>
      </c>
      <c r="C225" t="s">
        <v>19</v>
      </c>
      <c r="D225">
        <v>164</v>
      </c>
    </row>
    <row r="226" spans="1:4" x14ac:dyDescent="0.3">
      <c r="A226" t="s">
        <v>14</v>
      </c>
      <c r="B226">
        <v>257</v>
      </c>
      <c r="C226" t="s">
        <v>19</v>
      </c>
      <c r="D226">
        <v>165</v>
      </c>
    </row>
    <row r="227" spans="1:4" x14ac:dyDescent="0.3">
      <c r="A227" t="s">
        <v>14</v>
      </c>
      <c r="B227">
        <v>263</v>
      </c>
      <c r="C227" t="s">
        <v>19</v>
      </c>
      <c r="D227">
        <v>165</v>
      </c>
    </row>
    <row r="228" spans="1:4" x14ac:dyDescent="0.3">
      <c r="A228" t="s">
        <v>14</v>
      </c>
      <c r="B228">
        <v>296</v>
      </c>
      <c r="C228" t="s">
        <v>19</v>
      </c>
      <c r="D228">
        <v>165</v>
      </c>
    </row>
    <row r="229" spans="1:4" x14ac:dyDescent="0.3">
      <c r="A229" t="s">
        <v>14</v>
      </c>
      <c r="B229">
        <v>326</v>
      </c>
      <c r="C229" t="s">
        <v>19</v>
      </c>
      <c r="D229">
        <v>165</v>
      </c>
    </row>
    <row r="230" spans="1:4" x14ac:dyDescent="0.3">
      <c r="A230" t="s">
        <v>14</v>
      </c>
      <c r="B230">
        <v>328</v>
      </c>
      <c r="C230" t="s">
        <v>19</v>
      </c>
      <c r="D230">
        <v>166</v>
      </c>
    </row>
    <row r="231" spans="1:4" x14ac:dyDescent="0.3">
      <c r="A231" t="s">
        <v>14</v>
      </c>
      <c r="B231">
        <v>331</v>
      </c>
      <c r="C231" t="s">
        <v>19</v>
      </c>
      <c r="D231">
        <v>168</v>
      </c>
    </row>
    <row r="232" spans="1:4" x14ac:dyDescent="0.3">
      <c r="A232" t="s">
        <v>14</v>
      </c>
      <c r="B232">
        <v>347</v>
      </c>
      <c r="C232" t="s">
        <v>19</v>
      </c>
      <c r="D232">
        <v>168</v>
      </c>
    </row>
    <row r="233" spans="1:4" x14ac:dyDescent="0.3">
      <c r="A233" t="s">
        <v>14</v>
      </c>
      <c r="B233">
        <v>355</v>
      </c>
      <c r="C233" t="s">
        <v>19</v>
      </c>
      <c r="D233">
        <v>169</v>
      </c>
    </row>
    <row r="234" spans="1:4" x14ac:dyDescent="0.3">
      <c r="A234" t="s">
        <v>14</v>
      </c>
      <c r="B234">
        <v>362</v>
      </c>
      <c r="C234" t="s">
        <v>19</v>
      </c>
      <c r="D234">
        <v>170</v>
      </c>
    </row>
    <row r="235" spans="1:4" x14ac:dyDescent="0.3">
      <c r="A235" t="s">
        <v>14</v>
      </c>
      <c r="B235">
        <v>374</v>
      </c>
      <c r="C235" t="s">
        <v>19</v>
      </c>
      <c r="D235">
        <v>170</v>
      </c>
    </row>
    <row r="236" spans="1:4" x14ac:dyDescent="0.3">
      <c r="A236" t="s">
        <v>14</v>
      </c>
      <c r="B236">
        <v>393</v>
      </c>
      <c r="C236" t="s">
        <v>19</v>
      </c>
      <c r="D236">
        <v>170</v>
      </c>
    </row>
    <row r="237" spans="1:4" x14ac:dyDescent="0.3">
      <c r="A237" t="s">
        <v>14</v>
      </c>
      <c r="B237">
        <v>395</v>
      </c>
      <c r="C237" t="s">
        <v>19</v>
      </c>
      <c r="D237">
        <v>172</v>
      </c>
    </row>
    <row r="238" spans="1:4" x14ac:dyDescent="0.3">
      <c r="A238" t="s">
        <v>14</v>
      </c>
      <c r="B238">
        <v>418</v>
      </c>
      <c r="C238" t="s">
        <v>19</v>
      </c>
      <c r="D238">
        <v>173</v>
      </c>
    </row>
    <row r="239" spans="1:4" x14ac:dyDescent="0.3">
      <c r="A239" t="s">
        <v>14</v>
      </c>
      <c r="B239">
        <v>424</v>
      </c>
      <c r="C239" t="s">
        <v>19</v>
      </c>
      <c r="D239">
        <v>174</v>
      </c>
    </row>
    <row r="240" spans="1:4" x14ac:dyDescent="0.3">
      <c r="A240" t="s">
        <v>14</v>
      </c>
      <c r="B240">
        <v>435</v>
      </c>
      <c r="C240" t="s">
        <v>19</v>
      </c>
      <c r="D240">
        <v>174</v>
      </c>
    </row>
    <row r="241" spans="1:4" x14ac:dyDescent="0.3">
      <c r="A241" t="s">
        <v>14</v>
      </c>
      <c r="B241">
        <v>441</v>
      </c>
      <c r="C241" t="s">
        <v>19</v>
      </c>
      <c r="D241">
        <v>175</v>
      </c>
    </row>
    <row r="242" spans="1:4" x14ac:dyDescent="0.3">
      <c r="A242" t="s">
        <v>14</v>
      </c>
      <c r="B242">
        <v>452</v>
      </c>
      <c r="C242" t="s">
        <v>19</v>
      </c>
      <c r="D242">
        <v>176</v>
      </c>
    </row>
    <row r="243" spans="1:4" x14ac:dyDescent="0.3">
      <c r="A243" t="s">
        <v>14</v>
      </c>
      <c r="B243">
        <v>452</v>
      </c>
      <c r="C243" t="s">
        <v>19</v>
      </c>
      <c r="D243">
        <v>179</v>
      </c>
    </row>
    <row r="244" spans="1:4" x14ac:dyDescent="0.3">
      <c r="A244" t="s">
        <v>14</v>
      </c>
      <c r="B244">
        <v>454</v>
      </c>
      <c r="C244" t="s">
        <v>19</v>
      </c>
      <c r="D244">
        <v>180</v>
      </c>
    </row>
    <row r="245" spans="1:4" x14ac:dyDescent="0.3">
      <c r="A245" t="s">
        <v>14</v>
      </c>
      <c r="B245">
        <v>504</v>
      </c>
      <c r="C245" t="s">
        <v>19</v>
      </c>
      <c r="D245">
        <v>180</v>
      </c>
    </row>
    <row r="246" spans="1:4" x14ac:dyDescent="0.3">
      <c r="A246" t="s">
        <v>14</v>
      </c>
      <c r="B246">
        <v>513</v>
      </c>
      <c r="C246" t="s">
        <v>19</v>
      </c>
      <c r="D246">
        <v>180</v>
      </c>
    </row>
    <row r="247" spans="1:4" x14ac:dyDescent="0.3">
      <c r="A247" t="s">
        <v>14</v>
      </c>
      <c r="B247">
        <v>523</v>
      </c>
      <c r="C247" t="s">
        <v>19</v>
      </c>
      <c r="D247">
        <v>180</v>
      </c>
    </row>
    <row r="248" spans="1:4" x14ac:dyDescent="0.3">
      <c r="A248" t="s">
        <v>14</v>
      </c>
      <c r="B248">
        <v>526</v>
      </c>
      <c r="C248" t="s">
        <v>19</v>
      </c>
      <c r="D248">
        <v>181</v>
      </c>
    </row>
    <row r="249" spans="1:4" x14ac:dyDescent="0.3">
      <c r="A249" t="s">
        <v>14</v>
      </c>
      <c r="B249">
        <v>535</v>
      </c>
      <c r="C249" t="s">
        <v>19</v>
      </c>
      <c r="D249">
        <v>181</v>
      </c>
    </row>
    <row r="250" spans="1:4" x14ac:dyDescent="0.3">
      <c r="A250" t="s">
        <v>14</v>
      </c>
      <c r="B250">
        <v>554</v>
      </c>
      <c r="C250" t="s">
        <v>19</v>
      </c>
      <c r="D250">
        <v>182</v>
      </c>
    </row>
    <row r="251" spans="1:4" x14ac:dyDescent="0.3">
      <c r="A251" t="s">
        <v>14</v>
      </c>
      <c r="B251">
        <v>558</v>
      </c>
      <c r="C251" t="s">
        <v>19</v>
      </c>
      <c r="D251">
        <v>183</v>
      </c>
    </row>
    <row r="252" spans="1:4" x14ac:dyDescent="0.3">
      <c r="A252" t="s">
        <v>14</v>
      </c>
      <c r="B252">
        <v>558</v>
      </c>
      <c r="C252" t="s">
        <v>19</v>
      </c>
      <c r="D252">
        <v>183</v>
      </c>
    </row>
    <row r="253" spans="1:4" x14ac:dyDescent="0.3">
      <c r="A253" t="s">
        <v>14</v>
      </c>
      <c r="B253">
        <v>575</v>
      </c>
      <c r="C253" t="s">
        <v>19</v>
      </c>
      <c r="D253">
        <v>184</v>
      </c>
    </row>
    <row r="254" spans="1:4" x14ac:dyDescent="0.3">
      <c r="A254" t="s">
        <v>14</v>
      </c>
      <c r="B254">
        <v>579</v>
      </c>
      <c r="C254" t="s">
        <v>19</v>
      </c>
      <c r="D254">
        <v>185</v>
      </c>
    </row>
    <row r="255" spans="1:4" x14ac:dyDescent="0.3">
      <c r="A255" t="s">
        <v>14</v>
      </c>
      <c r="B255">
        <v>594</v>
      </c>
      <c r="C255" t="s">
        <v>19</v>
      </c>
      <c r="D255">
        <v>186</v>
      </c>
    </row>
    <row r="256" spans="1:4" x14ac:dyDescent="0.3">
      <c r="A256" t="s">
        <v>14</v>
      </c>
      <c r="B256">
        <v>602</v>
      </c>
      <c r="C256" t="s">
        <v>19</v>
      </c>
      <c r="D256">
        <v>186</v>
      </c>
    </row>
    <row r="257" spans="1:4" x14ac:dyDescent="0.3">
      <c r="A257" t="s">
        <v>14</v>
      </c>
      <c r="B257">
        <v>605</v>
      </c>
      <c r="C257" t="s">
        <v>19</v>
      </c>
      <c r="D257">
        <v>186</v>
      </c>
    </row>
    <row r="258" spans="1:4" x14ac:dyDescent="0.3">
      <c r="A258" t="s">
        <v>14</v>
      </c>
      <c r="B258">
        <v>648</v>
      </c>
      <c r="C258" t="s">
        <v>19</v>
      </c>
      <c r="D258">
        <v>186</v>
      </c>
    </row>
    <row r="259" spans="1:4" x14ac:dyDescent="0.3">
      <c r="A259" t="s">
        <v>14</v>
      </c>
      <c r="B259">
        <v>648</v>
      </c>
      <c r="C259" t="s">
        <v>19</v>
      </c>
      <c r="D259">
        <v>186</v>
      </c>
    </row>
    <row r="260" spans="1:4" x14ac:dyDescent="0.3">
      <c r="A260" t="s">
        <v>14</v>
      </c>
      <c r="B260">
        <v>656</v>
      </c>
      <c r="C260" t="s">
        <v>19</v>
      </c>
      <c r="D260">
        <v>187</v>
      </c>
    </row>
    <row r="261" spans="1:4" x14ac:dyDescent="0.3">
      <c r="A261" t="s">
        <v>14</v>
      </c>
      <c r="B261">
        <v>662</v>
      </c>
      <c r="C261" t="s">
        <v>19</v>
      </c>
      <c r="D261">
        <v>189</v>
      </c>
    </row>
    <row r="262" spans="1:4" x14ac:dyDescent="0.3">
      <c r="A262" t="s">
        <v>14</v>
      </c>
      <c r="B262">
        <v>672</v>
      </c>
      <c r="C262" t="s">
        <v>19</v>
      </c>
      <c r="D262">
        <v>189</v>
      </c>
    </row>
    <row r="263" spans="1:4" x14ac:dyDescent="0.3">
      <c r="A263" t="s">
        <v>14</v>
      </c>
      <c r="B263">
        <v>674</v>
      </c>
      <c r="C263" t="s">
        <v>19</v>
      </c>
      <c r="D263">
        <v>190</v>
      </c>
    </row>
    <row r="264" spans="1:4" x14ac:dyDescent="0.3">
      <c r="A264" t="s">
        <v>14</v>
      </c>
      <c r="B264">
        <v>676</v>
      </c>
      <c r="C264" t="s">
        <v>19</v>
      </c>
      <c r="D264">
        <v>190</v>
      </c>
    </row>
    <row r="265" spans="1:4" x14ac:dyDescent="0.3">
      <c r="A265" t="s">
        <v>14</v>
      </c>
      <c r="B265">
        <v>679</v>
      </c>
      <c r="C265" t="s">
        <v>19</v>
      </c>
      <c r="D265">
        <v>191</v>
      </c>
    </row>
    <row r="266" spans="1:4" x14ac:dyDescent="0.3">
      <c r="A266" t="s">
        <v>14</v>
      </c>
      <c r="B266">
        <v>679</v>
      </c>
      <c r="C266" t="s">
        <v>19</v>
      </c>
      <c r="D266">
        <v>191</v>
      </c>
    </row>
    <row r="267" spans="1:4" x14ac:dyDescent="0.3">
      <c r="A267" t="s">
        <v>14</v>
      </c>
      <c r="B267">
        <v>714</v>
      </c>
      <c r="C267" t="s">
        <v>19</v>
      </c>
      <c r="D267">
        <v>191</v>
      </c>
    </row>
    <row r="268" spans="1:4" x14ac:dyDescent="0.3">
      <c r="A268" t="s">
        <v>14</v>
      </c>
      <c r="B268">
        <v>742</v>
      </c>
      <c r="C268" t="s">
        <v>19</v>
      </c>
      <c r="D268">
        <v>192</v>
      </c>
    </row>
    <row r="269" spans="1:4" x14ac:dyDescent="0.3">
      <c r="A269" t="s">
        <v>14</v>
      </c>
      <c r="B269">
        <v>747</v>
      </c>
      <c r="C269" t="s">
        <v>19</v>
      </c>
      <c r="D269">
        <v>192</v>
      </c>
    </row>
    <row r="270" spans="1:4" x14ac:dyDescent="0.3">
      <c r="A270" t="s">
        <v>14</v>
      </c>
      <c r="B270">
        <v>750</v>
      </c>
      <c r="C270" t="s">
        <v>19</v>
      </c>
      <c r="D270">
        <v>193</v>
      </c>
    </row>
    <row r="271" spans="1:4" x14ac:dyDescent="0.3">
      <c r="A271" t="s">
        <v>14</v>
      </c>
      <c r="B271">
        <v>750</v>
      </c>
      <c r="C271" t="s">
        <v>19</v>
      </c>
      <c r="D271">
        <v>194</v>
      </c>
    </row>
    <row r="272" spans="1:4" x14ac:dyDescent="0.3">
      <c r="A272" t="s">
        <v>14</v>
      </c>
      <c r="B272">
        <v>752</v>
      </c>
      <c r="C272" t="s">
        <v>19</v>
      </c>
      <c r="D272">
        <v>194</v>
      </c>
    </row>
    <row r="273" spans="1:4" x14ac:dyDescent="0.3">
      <c r="A273" t="s">
        <v>14</v>
      </c>
      <c r="B273">
        <v>774</v>
      </c>
      <c r="C273" t="s">
        <v>19</v>
      </c>
      <c r="D273">
        <v>194</v>
      </c>
    </row>
    <row r="274" spans="1:4" x14ac:dyDescent="0.3">
      <c r="A274" t="s">
        <v>14</v>
      </c>
      <c r="B274">
        <v>782</v>
      </c>
      <c r="C274" t="s">
        <v>19</v>
      </c>
      <c r="D274">
        <v>194</v>
      </c>
    </row>
    <row r="275" spans="1:4" x14ac:dyDescent="0.3">
      <c r="A275" t="s">
        <v>14</v>
      </c>
      <c r="B275">
        <v>792</v>
      </c>
      <c r="C275" t="s">
        <v>19</v>
      </c>
      <c r="D275">
        <v>195</v>
      </c>
    </row>
    <row r="276" spans="1:4" x14ac:dyDescent="0.3">
      <c r="A276" t="s">
        <v>14</v>
      </c>
      <c r="B276">
        <v>803</v>
      </c>
      <c r="C276" t="s">
        <v>19</v>
      </c>
      <c r="D276">
        <v>195</v>
      </c>
    </row>
    <row r="277" spans="1:4" x14ac:dyDescent="0.3">
      <c r="A277" t="s">
        <v>14</v>
      </c>
      <c r="B277">
        <v>830</v>
      </c>
      <c r="C277" t="s">
        <v>19</v>
      </c>
      <c r="D277">
        <v>196</v>
      </c>
    </row>
    <row r="278" spans="1:4" x14ac:dyDescent="0.3">
      <c r="A278" t="s">
        <v>14</v>
      </c>
      <c r="B278">
        <v>830</v>
      </c>
      <c r="C278" t="s">
        <v>19</v>
      </c>
      <c r="D278">
        <v>198</v>
      </c>
    </row>
    <row r="279" spans="1:4" x14ac:dyDescent="0.3">
      <c r="A279" t="s">
        <v>14</v>
      </c>
      <c r="B279">
        <v>831</v>
      </c>
      <c r="C279" t="s">
        <v>19</v>
      </c>
      <c r="D279">
        <v>198</v>
      </c>
    </row>
    <row r="280" spans="1:4" x14ac:dyDescent="0.3">
      <c r="A280" t="s">
        <v>14</v>
      </c>
      <c r="B280">
        <v>838</v>
      </c>
      <c r="C280" t="s">
        <v>19</v>
      </c>
      <c r="D280">
        <v>198</v>
      </c>
    </row>
    <row r="281" spans="1:4" x14ac:dyDescent="0.3">
      <c r="A281" t="s">
        <v>14</v>
      </c>
      <c r="B281">
        <v>842</v>
      </c>
      <c r="C281" t="s">
        <v>19</v>
      </c>
      <c r="D281">
        <v>199</v>
      </c>
    </row>
    <row r="282" spans="1:4" x14ac:dyDescent="0.3">
      <c r="A282" t="s">
        <v>14</v>
      </c>
      <c r="B282">
        <v>846</v>
      </c>
      <c r="C282" t="s">
        <v>19</v>
      </c>
      <c r="D282">
        <v>199</v>
      </c>
    </row>
    <row r="283" spans="1:4" x14ac:dyDescent="0.3">
      <c r="A283" t="s">
        <v>14</v>
      </c>
      <c r="B283">
        <v>859</v>
      </c>
      <c r="C283" t="s">
        <v>19</v>
      </c>
      <c r="D283">
        <v>199</v>
      </c>
    </row>
    <row r="284" spans="1:4" x14ac:dyDescent="0.3">
      <c r="A284" t="s">
        <v>14</v>
      </c>
      <c r="B284">
        <v>886</v>
      </c>
      <c r="C284" t="s">
        <v>19</v>
      </c>
      <c r="D284">
        <v>201</v>
      </c>
    </row>
    <row r="285" spans="1:4" x14ac:dyDescent="0.3">
      <c r="A285" t="s">
        <v>14</v>
      </c>
      <c r="B285">
        <v>889</v>
      </c>
      <c r="C285" t="s">
        <v>19</v>
      </c>
      <c r="D285">
        <v>202</v>
      </c>
    </row>
    <row r="286" spans="1:4" x14ac:dyDescent="0.3">
      <c r="A286" t="s">
        <v>14</v>
      </c>
      <c r="B286">
        <v>908</v>
      </c>
      <c r="C286" t="s">
        <v>19</v>
      </c>
      <c r="D286">
        <v>202</v>
      </c>
    </row>
    <row r="287" spans="1:4" x14ac:dyDescent="0.3">
      <c r="A287" t="s">
        <v>14</v>
      </c>
      <c r="B287">
        <v>923</v>
      </c>
      <c r="C287" t="s">
        <v>19</v>
      </c>
      <c r="D287">
        <v>203</v>
      </c>
    </row>
    <row r="288" spans="1:4" x14ac:dyDescent="0.3">
      <c r="A288" t="s">
        <v>14</v>
      </c>
      <c r="B288">
        <v>926</v>
      </c>
      <c r="C288" t="s">
        <v>19</v>
      </c>
      <c r="D288">
        <v>203</v>
      </c>
    </row>
    <row r="289" spans="1:4" x14ac:dyDescent="0.3">
      <c r="A289" t="s">
        <v>14</v>
      </c>
      <c r="B289">
        <v>931</v>
      </c>
      <c r="C289" t="s">
        <v>19</v>
      </c>
      <c r="D289">
        <v>205</v>
      </c>
    </row>
    <row r="290" spans="1:4" x14ac:dyDescent="0.3">
      <c r="A290" t="s">
        <v>14</v>
      </c>
      <c r="B290">
        <v>934</v>
      </c>
      <c r="C290" t="s">
        <v>19</v>
      </c>
      <c r="D290">
        <v>206</v>
      </c>
    </row>
    <row r="291" spans="1:4" x14ac:dyDescent="0.3">
      <c r="A291" t="s">
        <v>14</v>
      </c>
      <c r="B291">
        <v>940</v>
      </c>
      <c r="C291" t="s">
        <v>19</v>
      </c>
      <c r="D291">
        <v>207</v>
      </c>
    </row>
    <row r="292" spans="1:4" x14ac:dyDescent="0.3">
      <c r="A292" t="s">
        <v>14</v>
      </c>
      <c r="B292">
        <v>941</v>
      </c>
      <c r="C292" t="s">
        <v>19</v>
      </c>
      <c r="D292">
        <v>207</v>
      </c>
    </row>
    <row r="293" spans="1:4" x14ac:dyDescent="0.3">
      <c r="A293" t="s">
        <v>14</v>
      </c>
      <c r="B293">
        <v>955</v>
      </c>
      <c r="C293" t="s">
        <v>19</v>
      </c>
      <c r="D293">
        <v>209</v>
      </c>
    </row>
    <row r="294" spans="1:4" x14ac:dyDescent="0.3">
      <c r="A294" t="s">
        <v>14</v>
      </c>
      <c r="B294">
        <v>1000</v>
      </c>
      <c r="C294" t="s">
        <v>19</v>
      </c>
      <c r="D294">
        <v>210</v>
      </c>
    </row>
    <row r="295" spans="1:4" x14ac:dyDescent="0.3">
      <c r="A295" t="s">
        <v>14</v>
      </c>
      <c r="B295">
        <v>1028</v>
      </c>
      <c r="C295" t="s">
        <v>19</v>
      </c>
      <c r="D295">
        <v>211</v>
      </c>
    </row>
    <row r="296" spans="1:4" x14ac:dyDescent="0.3">
      <c r="A296" t="s">
        <v>14</v>
      </c>
      <c r="B296">
        <v>1059</v>
      </c>
      <c r="C296" t="s">
        <v>19</v>
      </c>
      <c r="D296">
        <v>211</v>
      </c>
    </row>
    <row r="297" spans="1:4" x14ac:dyDescent="0.3">
      <c r="A297" t="s">
        <v>14</v>
      </c>
      <c r="B297">
        <v>1063</v>
      </c>
      <c r="C297" t="s">
        <v>19</v>
      </c>
      <c r="D297">
        <v>214</v>
      </c>
    </row>
    <row r="298" spans="1:4" x14ac:dyDescent="0.3">
      <c r="A298" t="s">
        <v>14</v>
      </c>
      <c r="B298">
        <v>1068</v>
      </c>
      <c r="C298" t="s">
        <v>19</v>
      </c>
      <c r="D298">
        <v>216</v>
      </c>
    </row>
    <row r="299" spans="1:4" x14ac:dyDescent="0.3">
      <c r="A299" t="s">
        <v>14</v>
      </c>
      <c r="B299">
        <v>1072</v>
      </c>
      <c r="C299" t="s">
        <v>19</v>
      </c>
      <c r="D299">
        <v>217</v>
      </c>
    </row>
    <row r="300" spans="1:4" x14ac:dyDescent="0.3">
      <c r="A300" t="s">
        <v>14</v>
      </c>
      <c r="B300">
        <v>1120</v>
      </c>
      <c r="C300" t="s">
        <v>19</v>
      </c>
      <c r="D300">
        <v>218</v>
      </c>
    </row>
    <row r="301" spans="1:4" x14ac:dyDescent="0.3">
      <c r="A301" t="s">
        <v>14</v>
      </c>
      <c r="B301">
        <v>1121</v>
      </c>
      <c r="C301" t="s">
        <v>19</v>
      </c>
      <c r="D301">
        <v>218</v>
      </c>
    </row>
    <row r="302" spans="1:4" x14ac:dyDescent="0.3">
      <c r="A302" t="s">
        <v>14</v>
      </c>
      <c r="B302">
        <v>1130</v>
      </c>
      <c r="C302" t="s">
        <v>19</v>
      </c>
      <c r="D302">
        <v>219</v>
      </c>
    </row>
    <row r="303" spans="1:4" x14ac:dyDescent="0.3">
      <c r="A303" t="s">
        <v>14</v>
      </c>
      <c r="B303">
        <v>1181</v>
      </c>
      <c r="C303" t="s">
        <v>19</v>
      </c>
      <c r="D303">
        <v>220</v>
      </c>
    </row>
    <row r="304" spans="1:4" x14ac:dyDescent="0.3">
      <c r="A304" t="s">
        <v>14</v>
      </c>
      <c r="B304">
        <v>1194</v>
      </c>
      <c r="C304" t="s">
        <v>19</v>
      </c>
      <c r="D304">
        <v>220</v>
      </c>
    </row>
    <row r="305" spans="1:4" x14ac:dyDescent="0.3">
      <c r="A305" t="s">
        <v>14</v>
      </c>
      <c r="B305">
        <v>1198</v>
      </c>
      <c r="C305" t="s">
        <v>19</v>
      </c>
      <c r="D305">
        <v>221</v>
      </c>
    </row>
    <row r="306" spans="1:4" x14ac:dyDescent="0.3">
      <c r="A306" t="s">
        <v>14</v>
      </c>
      <c r="B306">
        <v>1220</v>
      </c>
      <c r="C306" t="s">
        <v>19</v>
      </c>
      <c r="D306">
        <v>221</v>
      </c>
    </row>
    <row r="307" spans="1:4" x14ac:dyDescent="0.3">
      <c r="A307" t="s">
        <v>14</v>
      </c>
      <c r="B307">
        <v>1221</v>
      </c>
      <c r="C307" t="s">
        <v>19</v>
      </c>
      <c r="D307">
        <v>222</v>
      </c>
    </row>
    <row r="308" spans="1:4" x14ac:dyDescent="0.3">
      <c r="A308" t="s">
        <v>14</v>
      </c>
      <c r="B308">
        <v>1225</v>
      </c>
      <c r="C308" t="s">
        <v>19</v>
      </c>
      <c r="D308">
        <v>222</v>
      </c>
    </row>
    <row r="309" spans="1:4" x14ac:dyDescent="0.3">
      <c r="A309" t="s">
        <v>14</v>
      </c>
      <c r="B309">
        <v>1229</v>
      </c>
      <c r="C309" t="s">
        <v>19</v>
      </c>
      <c r="D309">
        <v>223</v>
      </c>
    </row>
    <row r="310" spans="1:4" x14ac:dyDescent="0.3">
      <c r="A310" t="s">
        <v>14</v>
      </c>
      <c r="B310">
        <v>1257</v>
      </c>
      <c r="C310" t="s">
        <v>19</v>
      </c>
      <c r="D310">
        <v>225</v>
      </c>
    </row>
    <row r="311" spans="1:4" x14ac:dyDescent="0.3">
      <c r="A311" t="s">
        <v>14</v>
      </c>
      <c r="B311">
        <v>1258</v>
      </c>
      <c r="C311" t="s">
        <v>19</v>
      </c>
      <c r="D311">
        <v>226</v>
      </c>
    </row>
    <row r="312" spans="1:4" x14ac:dyDescent="0.3">
      <c r="A312" t="s">
        <v>14</v>
      </c>
      <c r="B312">
        <v>1274</v>
      </c>
      <c r="C312" t="s">
        <v>19</v>
      </c>
      <c r="D312">
        <v>226</v>
      </c>
    </row>
    <row r="313" spans="1:4" x14ac:dyDescent="0.3">
      <c r="A313" t="s">
        <v>14</v>
      </c>
      <c r="B313">
        <v>1296</v>
      </c>
      <c r="C313" t="s">
        <v>19</v>
      </c>
      <c r="D313">
        <v>227</v>
      </c>
    </row>
    <row r="314" spans="1:4" x14ac:dyDescent="0.3">
      <c r="A314" t="s">
        <v>14</v>
      </c>
      <c r="B314">
        <v>1335</v>
      </c>
      <c r="C314" t="s">
        <v>19</v>
      </c>
      <c r="D314">
        <v>233</v>
      </c>
    </row>
    <row r="315" spans="1:4" x14ac:dyDescent="0.3">
      <c r="A315" t="s">
        <v>14</v>
      </c>
      <c r="B315">
        <v>1368</v>
      </c>
      <c r="C315" t="s">
        <v>19</v>
      </c>
      <c r="D315">
        <v>234</v>
      </c>
    </row>
    <row r="316" spans="1:4" x14ac:dyDescent="0.3">
      <c r="A316" t="s">
        <v>14</v>
      </c>
      <c r="B316">
        <v>1439</v>
      </c>
      <c r="C316" t="s">
        <v>19</v>
      </c>
      <c r="D316">
        <v>235</v>
      </c>
    </row>
    <row r="317" spans="1:4" x14ac:dyDescent="0.3">
      <c r="A317" t="s">
        <v>14</v>
      </c>
      <c r="B317">
        <v>1467</v>
      </c>
      <c r="C317" t="s">
        <v>19</v>
      </c>
      <c r="D317">
        <v>236</v>
      </c>
    </row>
    <row r="318" spans="1:4" x14ac:dyDescent="0.3">
      <c r="A318" t="s">
        <v>14</v>
      </c>
      <c r="B318">
        <v>1467</v>
      </c>
      <c r="C318" t="s">
        <v>19</v>
      </c>
      <c r="D318">
        <v>236</v>
      </c>
    </row>
    <row r="319" spans="1:4" x14ac:dyDescent="0.3">
      <c r="A319" t="s">
        <v>14</v>
      </c>
      <c r="B319">
        <v>1482</v>
      </c>
      <c r="C319" t="s">
        <v>19</v>
      </c>
      <c r="D319">
        <v>237</v>
      </c>
    </row>
    <row r="320" spans="1:4" x14ac:dyDescent="0.3">
      <c r="A320" t="s">
        <v>14</v>
      </c>
      <c r="B320">
        <v>1538</v>
      </c>
      <c r="C320" t="s">
        <v>19</v>
      </c>
      <c r="D320">
        <v>238</v>
      </c>
    </row>
    <row r="321" spans="1:4" x14ac:dyDescent="0.3">
      <c r="A321" t="s">
        <v>14</v>
      </c>
      <c r="B321">
        <v>1596</v>
      </c>
      <c r="C321" t="s">
        <v>19</v>
      </c>
      <c r="D321">
        <v>238</v>
      </c>
    </row>
    <row r="322" spans="1:4" x14ac:dyDescent="0.3">
      <c r="A322" t="s">
        <v>14</v>
      </c>
      <c r="B322">
        <v>1608</v>
      </c>
      <c r="C322" t="s">
        <v>19</v>
      </c>
      <c r="D322">
        <v>239</v>
      </c>
    </row>
    <row r="323" spans="1:4" x14ac:dyDescent="0.3">
      <c r="A323" t="s">
        <v>14</v>
      </c>
      <c r="B323">
        <v>1625</v>
      </c>
      <c r="C323" t="s">
        <v>19</v>
      </c>
      <c r="D323">
        <v>241</v>
      </c>
    </row>
    <row r="324" spans="1:4" x14ac:dyDescent="0.3">
      <c r="A324" t="s">
        <v>14</v>
      </c>
      <c r="B324">
        <v>1657</v>
      </c>
      <c r="C324" t="s">
        <v>19</v>
      </c>
      <c r="D324">
        <v>244</v>
      </c>
    </row>
    <row r="325" spans="1:4" x14ac:dyDescent="0.3">
      <c r="A325" t="s">
        <v>14</v>
      </c>
      <c r="B325">
        <v>1684</v>
      </c>
      <c r="C325" t="s">
        <v>19</v>
      </c>
      <c r="D325">
        <v>244</v>
      </c>
    </row>
    <row r="326" spans="1:4" x14ac:dyDescent="0.3">
      <c r="A326" t="s">
        <v>14</v>
      </c>
      <c r="B326">
        <v>1691</v>
      </c>
      <c r="C326" t="s">
        <v>19</v>
      </c>
      <c r="D326">
        <v>245</v>
      </c>
    </row>
    <row r="327" spans="1:4" x14ac:dyDescent="0.3">
      <c r="A327" t="s">
        <v>14</v>
      </c>
      <c r="B327">
        <v>1748</v>
      </c>
      <c r="C327" t="s">
        <v>19</v>
      </c>
      <c r="D327">
        <v>246</v>
      </c>
    </row>
    <row r="328" spans="1:4" x14ac:dyDescent="0.3">
      <c r="A328" t="s">
        <v>14</v>
      </c>
      <c r="B328">
        <v>1758</v>
      </c>
      <c r="C328" t="s">
        <v>19</v>
      </c>
      <c r="D328">
        <v>246</v>
      </c>
    </row>
    <row r="329" spans="1:4" x14ac:dyDescent="0.3">
      <c r="A329" t="s">
        <v>14</v>
      </c>
      <c r="B329">
        <v>1784</v>
      </c>
      <c r="C329" t="s">
        <v>19</v>
      </c>
      <c r="D329">
        <v>247</v>
      </c>
    </row>
    <row r="330" spans="1:4" x14ac:dyDescent="0.3">
      <c r="A330" t="s">
        <v>14</v>
      </c>
      <c r="B330">
        <v>1790</v>
      </c>
      <c r="C330" t="s">
        <v>19</v>
      </c>
      <c r="D330">
        <v>247</v>
      </c>
    </row>
    <row r="331" spans="1:4" x14ac:dyDescent="0.3">
      <c r="A331" t="s">
        <v>14</v>
      </c>
      <c r="B331">
        <v>1796</v>
      </c>
      <c r="C331" t="s">
        <v>19</v>
      </c>
      <c r="D331">
        <v>249</v>
      </c>
    </row>
    <row r="332" spans="1:4" x14ac:dyDescent="0.3">
      <c r="A332" t="s">
        <v>14</v>
      </c>
      <c r="B332">
        <v>1825</v>
      </c>
      <c r="C332" t="s">
        <v>19</v>
      </c>
      <c r="D332">
        <v>249</v>
      </c>
    </row>
    <row r="333" spans="1:4" x14ac:dyDescent="0.3">
      <c r="A333" t="s">
        <v>14</v>
      </c>
      <c r="B333">
        <v>1886</v>
      </c>
      <c r="C333" t="s">
        <v>19</v>
      </c>
      <c r="D333">
        <v>250</v>
      </c>
    </row>
    <row r="334" spans="1:4" x14ac:dyDescent="0.3">
      <c r="A334" t="s">
        <v>14</v>
      </c>
      <c r="B334">
        <v>1910</v>
      </c>
      <c r="C334" t="s">
        <v>19</v>
      </c>
      <c r="D334">
        <v>252</v>
      </c>
    </row>
    <row r="335" spans="1:4" x14ac:dyDescent="0.3">
      <c r="A335" t="s">
        <v>14</v>
      </c>
      <c r="B335">
        <v>1979</v>
      </c>
      <c r="C335" t="s">
        <v>19</v>
      </c>
      <c r="D335">
        <v>253</v>
      </c>
    </row>
    <row r="336" spans="1:4" x14ac:dyDescent="0.3">
      <c r="A336" t="s">
        <v>14</v>
      </c>
      <c r="B336">
        <v>1999</v>
      </c>
      <c r="C336" t="s">
        <v>19</v>
      </c>
      <c r="D336">
        <v>254</v>
      </c>
    </row>
    <row r="337" spans="1:4" x14ac:dyDescent="0.3">
      <c r="A337" t="s">
        <v>14</v>
      </c>
      <c r="B337">
        <v>2025</v>
      </c>
      <c r="C337" t="s">
        <v>19</v>
      </c>
      <c r="D337">
        <v>255</v>
      </c>
    </row>
    <row r="338" spans="1:4" x14ac:dyDescent="0.3">
      <c r="A338" t="s">
        <v>14</v>
      </c>
      <c r="B338">
        <v>2062</v>
      </c>
      <c r="C338" t="s">
        <v>19</v>
      </c>
      <c r="D338">
        <v>261</v>
      </c>
    </row>
    <row r="339" spans="1:4" x14ac:dyDescent="0.3">
      <c r="A339" t="s">
        <v>14</v>
      </c>
      <c r="B339">
        <v>2072</v>
      </c>
      <c r="C339" t="s">
        <v>19</v>
      </c>
      <c r="D339">
        <v>261</v>
      </c>
    </row>
    <row r="340" spans="1:4" x14ac:dyDescent="0.3">
      <c r="A340" t="s">
        <v>14</v>
      </c>
      <c r="B340">
        <v>2108</v>
      </c>
      <c r="C340" t="s">
        <v>19</v>
      </c>
      <c r="D340">
        <v>264</v>
      </c>
    </row>
    <row r="341" spans="1:4" x14ac:dyDescent="0.3">
      <c r="A341" t="s">
        <v>14</v>
      </c>
      <c r="B341">
        <v>2176</v>
      </c>
      <c r="C341" t="s">
        <v>19</v>
      </c>
      <c r="D341">
        <v>266</v>
      </c>
    </row>
    <row r="342" spans="1:4" x14ac:dyDescent="0.3">
      <c r="A342" t="s">
        <v>14</v>
      </c>
      <c r="B342">
        <v>2179</v>
      </c>
      <c r="C342" t="s">
        <v>19</v>
      </c>
      <c r="D342">
        <v>268</v>
      </c>
    </row>
    <row r="343" spans="1:4" x14ac:dyDescent="0.3">
      <c r="A343" t="s">
        <v>14</v>
      </c>
      <c r="B343">
        <v>2201</v>
      </c>
      <c r="C343" t="s">
        <v>19</v>
      </c>
      <c r="D343">
        <v>269</v>
      </c>
    </row>
    <row r="344" spans="1:4" x14ac:dyDescent="0.3">
      <c r="A344" t="s">
        <v>14</v>
      </c>
      <c r="B344">
        <v>2253</v>
      </c>
      <c r="C344" t="s">
        <v>19</v>
      </c>
      <c r="D344">
        <v>270</v>
      </c>
    </row>
    <row r="345" spans="1:4" x14ac:dyDescent="0.3">
      <c r="A345" t="s">
        <v>14</v>
      </c>
      <c r="B345">
        <v>2307</v>
      </c>
      <c r="C345" t="s">
        <v>19</v>
      </c>
      <c r="D345">
        <v>272</v>
      </c>
    </row>
    <row r="346" spans="1:4" x14ac:dyDescent="0.3">
      <c r="A346" t="s">
        <v>14</v>
      </c>
      <c r="B346">
        <v>2468</v>
      </c>
      <c r="C346" t="s">
        <v>19</v>
      </c>
      <c r="D346">
        <v>275</v>
      </c>
    </row>
    <row r="347" spans="1:4" x14ac:dyDescent="0.3">
      <c r="A347" t="s">
        <v>14</v>
      </c>
      <c r="B347">
        <v>2604</v>
      </c>
      <c r="C347" t="s">
        <v>19</v>
      </c>
      <c r="D347">
        <v>279</v>
      </c>
    </row>
    <row r="348" spans="1:4" x14ac:dyDescent="0.3">
      <c r="A348" t="s">
        <v>14</v>
      </c>
      <c r="B348">
        <v>2690</v>
      </c>
      <c r="C348" t="s">
        <v>19</v>
      </c>
      <c r="D348">
        <v>280</v>
      </c>
    </row>
    <row r="349" spans="1:4" x14ac:dyDescent="0.3">
      <c r="A349" t="s">
        <v>14</v>
      </c>
      <c r="B349">
        <v>2779</v>
      </c>
      <c r="C349" t="s">
        <v>19</v>
      </c>
      <c r="D349">
        <v>282</v>
      </c>
    </row>
    <row r="350" spans="1:4" x14ac:dyDescent="0.3">
      <c r="A350" t="s">
        <v>14</v>
      </c>
      <c r="B350">
        <v>2915</v>
      </c>
      <c r="C350" t="s">
        <v>19</v>
      </c>
      <c r="D350">
        <v>288</v>
      </c>
    </row>
    <row r="351" spans="1:4" x14ac:dyDescent="0.3">
      <c r="A351" t="s">
        <v>14</v>
      </c>
      <c r="B351">
        <v>2928</v>
      </c>
      <c r="C351" t="s">
        <v>19</v>
      </c>
      <c r="D351">
        <v>290</v>
      </c>
    </row>
    <row r="352" spans="1:4" x14ac:dyDescent="0.3">
      <c r="A352" t="s">
        <v>14</v>
      </c>
      <c r="B352">
        <v>2955</v>
      </c>
      <c r="C352" t="s">
        <v>19</v>
      </c>
      <c r="D352">
        <v>295</v>
      </c>
    </row>
    <row r="353" spans="1:4" x14ac:dyDescent="0.3">
      <c r="A353" t="s">
        <v>14</v>
      </c>
      <c r="B353">
        <v>3015</v>
      </c>
      <c r="C353" t="s">
        <v>19</v>
      </c>
      <c r="D353">
        <v>296</v>
      </c>
    </row>
    <row r="354" spans="1:4" x14ac:dyDescent="0.3">
      <c r="A354" t="s">
        <v>14</v>
      </c>
      <c r="B354">
        <v>3182</v>
      </c>
      <c r="C354" t="s">
        <v>19</v>
      </c>
      <c r="D354">
        <v>297</v>
      </c>
    </row>
    <row r="355" spans="1:4" x14ac:dyDescent="0.3">
      <c r="A355" t="s">
        <v>14</v>
      </c>
      <c r="B355">
        <v>3304</v>
      </c>
      <c r="C355" t="s">
        <v>19</v>
      </c>
      <c r="D355">
        <v>299</v>
      </c>
    </row>
    <row r="356" spans="1:4" x14ac:dyDescent="0.3">
      <c r="A356" t="s">
        <v>14</v>
      </c>
      <c r="B356">
        <v>3387</v>
      </c>
      <c r="C356" t="s">
        <v>19</v>
      </c>
      <c r="D356">
        <v>300</v>
      </c>
    </row>
    <row r="357" spans="1:4" x14ac:dyDescent="0.3">
      <c r="A357" t="s">
        <v>14</v>
      </c>
      <c r="B357">
        <v>3410</v>
      </c>
      <c r="C357" t="s">
        <v>19</v>
      </c>
      <c r="D357">
        <v>300</v>
      </c>
    </row>
    <row r="358" spans="1:4" x14ac:dyDescent="0.3">
      <c r="A358" t="s">
        <v>14</v>
      </c>
      <c r="B358">
        <v>3483</v>
      </c>
      <c r="C358" t="s">
        <v>19</v>
      </c>
      <c r="D358">
        <v>303</v>
      </c>
    </row>
    <row r="359" spans="1:4" x14ac:dyDescent="0.3">
      <c r="A359" t="s">
        <v>14</v>
      </c>
      <c r="B359">
        <v>3868</v>
      </c>
      <c r="C359" t="s">
        <v>19</v>
      </c>
      <c r="D359">
        <v>307</v>
      </c>
    </row>
    <row r="360" spans="1:4" x14ac:dyDescent="0.3">
      <c r="A360" t="s">
        <v>14</v>
      </c>
      <c r="B360">
        <v>4405</v>
      </c>
      <c r="C360" t="s">
        <v>19</v>
      </c>
      <c r="D360">
        <v>307</v>
      </c>
    </row>
    <row r="361" spans="1:4" x14ac:dyDescent="0.3">
      <c r="A361" t="s">
        <v>14</v>
      </c>
      <c r="B361">
        <v>4428</v>
      </c>
      <c r="C361" t="s">
        <v>19</v>
      </c>
      <c r="D361">
        <v>316</v>
      </c>
    </row>
    <row r="362" spans="1:4" x14ac:dyDescent="0.3">
      <c r="A362" t="s">
        <v>14</v>
      </c>
      <c r="B362">
        <v>4697</v>
      </c>
      <c r="C362" t="s">
        <v>19</v>
      </c>
      <c r="D362">
        <v>323</v>
      </c>
    </row>
    <row r="363" spans="1:4" x14ac:dyDescent="0.3">
      <c r="A363" t="s">
        <v>14</v>
      </c>
      <c r="B363">
        <v>5497</v>
      </c>
      <c r="C363" t="s">
        <v>19</v>
      </c>
      <c r="D363">
        <v>329</v>
      </c>
    </row>
    <row r="364" spans="1:4" x14ac:dyDescent="0.3">
      <c r="A364" t="s">
        <v>14</v>
      </c>
      <c r="B364">
        <v>5681</v>
      </c>
      <c r="C364" t="s">
        <v>19</v>
      </c>
      <c r="D364">
        <v>330</v>
      </c>
    </row>
    <row r="365" spans="1:4" x14ac:dyDescent="0.3">
      <c r="A365" t="s">
        <v>14</v>
      </c>
      <c r="B365">
        <v>6080</v>
      </c>
      <c r="C365" t="s">
        <v>19</v>
      </c>
      <c r="D365">
        <v>331</v>
      </c>
    </row>
    <row r="366" spans="1:4" x14ac:dyDescent="0.3">
      <c r="C366" t="s">
        <v>19</v>
      </c>
      <c r="D366">
        <v>336</v>
      </c>
    </row>
    <row r="367" spans="1:4" x14ac:dyDescent="0.3">
      <c r="C367" t="s">
        <v>19</v>
      </c>
      <c r="D367">
        <v>337</v>
      </c>
    </row>
    <row r="368" spans="1:4" x14ac:dyDescent="0.3">
      <c r="C368" t="s">
        <v>19</v>
      </c>
      <c r="D368">
        <v>340</v>
      </c>
    </row>
    <row r="369" spans="3:4" x14ac:dyDescent="0.3">
      <c r="C369" t="s">
        <v>19</v>
      </c>
      <c r="D369">
        <v>361</v>
      </c>
    </row>
    <row r="370" spans="3:4" x14ac:dyDescent="0.3">
      <c r="C370" t="s">
        <v>19</v>
      </c>
      <c r="D370">
        <v>363</v>
      </c>
    </row>
    <row r="371" spans="3:4" x14ac:dyDescent="0.3">
      <c r="C371" t="s">
        <v>19</v>
      </c>
      <c r="D371">
        <v>366</v>
      </c>
    </row>
    <row r="372" spans="3:4" x14ac:dyDescent="0.3">
      <c r="C372" t="s">
        <v>19</v>
      </c>
      <c r="D372">
        <v>369</v>
      </c>
    </row>
    <row r="373" spans="3:4" x14ac:dyDescent="0.3">
      <c r="C373" t="s">
        <v>19</v>
      </c>
      <c r="D373">
        <v>374</v>
      </c>
    </row>
    <row r="374" spans="3:4" x14ac:dyDescent="0.3">
      <c r="C374" t="s">
        <v>19</v>
      </c>
      <c r="D374">
        <v>375</v>
      </c>
    </row>
    <row r="375" spans="3:4" x14ac:dyDescent="0.3">
      <c r="C375" t="s">
        <v>19</v>
      </c>
      <c r="D375">
        <v>381</v>
      </c>
    </row>
    <row r="376" spans="3:4" x14ac:dyDescent="0.3">
      <c r="C376" t="s">
        <v>19</v>
      </c>
      <c r="D376">
        <v>381</v>
      </c>
    </row>
    <row r="377" spans="3:4" x14ac:dyDescent="0.3">
      <c r="C377" t="s">
        <v>19</v>
      </c>
      <c r="D377">
        <v>393</v>
      </c>
    </row>
    <row r="378" spans="3:4" x14ac:dyDescent="0.3">
      <c r="C378" t="s">
        <v>19</v>
      </c>
      <c r="D378">
        <v>397</v>
      </c>
    </row>
    <row r="379" spans="3:4" x14ac:dyDescent="0.3">
      <c r="C379" t="s">
        <v>19</v>
      </c>
      <c r="D379">
        <v>409</v>
      </c>
    </row>
    <row r="380" spans="3:4" x14ac:dyDescent="0.3">
      <c r="C380" t="s">
        <v>19</v>
      </c>
      <c r="D380">
        <v>411</v>
      </c>
    </row>
    <row r="381" spans="3:4" x14ac:dyDescent="0.3">
      <c r="C381" t="s">
        <v>19</v>
      </c>
      <c r="D381">
        <v>419</v>
      </c>
    </row>
    <row r="382" spans="3:4" x14ac:dyDescent="0.3">
      <c r="C382" t="s">
        <v>19</v>
      </c>
      <c r="D382">
        <v>432</v>
      </c>
    </row>
    <row r="383" spans="3:4" x14ac:dyDescent="0.3">
      <c r="C383" t="s">
        <v>19</v>
      </c>
      <c r="D383">
        <v>452</v>
      </c>
    </row>
    <row r="384" spans="3:4" x14ac:dyDescent="0.3">
      <c r="C384" t="s">
        <v>19</v>
      </c>
      <c r="D384">
        <v>454</v>
      </c>
    </row>
    <row r="385" spans="3:4" x14ac:dyDescent="0.3">
      <c r="C385" t="s">
        <v>19</v>
      </c>
      <c r="D385">
        <v>460</v>
      </c>
    </row>
    <row r="386" spans="3:4" x14ac:dyDescent="0.3">
      <c r="C386" t="s">
        <v>19</v>
      </c>
      <c r="D386">
        <v>462</v>
      </c>
    </row>
    <row r="387" spans="3:4" x14ac:dyDescent="0.3">
      <c r="C387" t="s">
        <v>19</v>
      </c>
      <c r="D387">
        <v>470</v>
      </c>
    </row>
    <row r="388" spans="3:4" x14ac:dyDescent="0.3">
      <c r="C388" t="s">
        <v>19</v>
      </c>
      <c r="D388">
        <v>480</v>
      </c>
    </row>
    <row r="389" spans="3:4" x14ac:dyDescent="0.3">
      <c r="C389" t="s">
        <v>19</v>
      </c>
      <c r="D389">
        <v>484</v>
      </c>
    </row>
    <row r="390" spans="3:4" x14ac:dyDescent="0.3">
      <c r="C390" t="s">
        <v>19</v>
      </c>
      <c r="D390">
        <v>498</v>
      </c>
    </row>
    <row r="391" spans="3:4" x14ac:dyDescent="0.3">
      <c r="C391" t="s">
        <v>19</v>
      </c>
      <c r="D391">
        <v>524</v>
      </c>
    </row>
    <row r="392" spans="3:4" x14ac:dyDescent="0.3">
      <c r="C392" t="s">
        <v>19</v>
      </c>
      <c r="D392">
        <v>533</v>
      </c>
    </row>
    <row r="393" spans="3:4" x14ac:dyDescent="0.3">
      <c r="C393" t="s">
        <v>19</v>
      </c>
      <c r="D393">
        <v>536</v>
      </c>
    </row>
    <row r="394" spans="3:4" x14ac:dyDescent="0.3">
      <c r="C394" t="s">
        <v>19</v>
      </c>
      <c r="D394">
        <v>546</v>
      </c>
    </row>
    <row r="395" spans="3:4" x14ac:dyDescent="0.3">
      <c r="C395" t="s">
        <v>19</v>
      </c>
      <c r="D395">
        <v>554</v>
      </c>
    </row>
    <row r="396" spans="3:4" x14ac:dyDescent="0.3">
      <c r="C396" t="s">
        <v>19</v>
      </c>
      <c r="D396">
        <v>555</v>
      </c>
    </row>
    <row r="397" spans="3:4" x14ac:dyDescent="0.3">
      <c r="C397" t="s">
        <v>19</v>
      </c>
      <c r="D397">
        <v>589</v>
      </c>
    </row>
    <row r="398" spans="3:4" x14ac:dyDescent="0.3">
      <c r="C398" t="s">
        <v>19</v>
      </c>
      <c r="D398">
        <v>645</v>
      </c>
    </row>
    <row r="399" spans="3:4" x14ac:dyDescent="0.3">
      <c r="C399" t="s">
        <v>19</v>
      </c>
      <c r="D399">
        <v>659</v>
      </c>
    </row>
    <row r="400" spans="3:4" x14ac:dyDescent="0.3">
      <c r="C400" t="s">
        <v>19</v>
      </c>
      <c r="D400">
        <v>676</v>
      </c>
    </row>
    <row r="401" spans="3:4" x14ac:dyDescent="0.3">
      <c r="C401" t="s">
        <v>19</v>
      </c>
      <c r="D401">
        <v>723</v>
      </c>
    </row>
    <row r="402" spans="3:4" x14ac:dyDescent="0.3">
      <c r="C402" t="s">
        <v>19</v>
      </c>
      <c r="D402">
        <v>762</v>
      </c>
    </row>
    <row r="403" spans="3:4" x14ac:dyDescent="0.3">
      <c r="C403" t="s">
        <v>19</v>
      </c>
      <c r="D403">
        <v>768</v>
      </c>
    </row>
    <row r="404" spans="3:4" x14ac:dyDescent="0.3">
      <c r="C404" t="s">
        <v>19</v>
      </c>
      <c r="D404">
        <v>820</v>
      </c>
    </row>
    <row r="405" spans="3:4" x14ac:dyDescent="0.3">
      <c r="C405" t="s">
        <v>19</v>
      </c>
      <c r="D405">
        <v>890</v>
      </c>
    </row>
    <row r="406" spans="3:4" x14ac:dyDescent="0.3">
      <c r="C406" t="s">
        <v>19</v>
      </c>
      <c r="D406">
        <v>903</v>
      </c>
    </row>
    <row r="407" spans="3:4" x14ac:dyDescent="0.3">
      <c r="C407" t="s">
        <v>19</v>
      </c>
      <c r="D407">
        <v>909</v>
      </c>
    </row>
    <row r="408" spans="3:4" x14ac:dyDescent="0.3">
      <c r="C408" t="s">
        <v>19</v>
      </c>
      <c r="D408">
        <v>943</v>
      </c>
    </row>
    <row r="409" spans="3:4" x14ac:dyDescent="0.3">
      <c r="C409" t="s">
        <v>19</v>
      </c>
      <c r="D409">
        <v>980</v>
      </c>
    </row>
    <row r="410" spans="3:4" x14ac:dyDescent="0.3">
      <c r="C410" t="s">
        <v>19</v>
      </c>
      <c r="D410">
        <v>1015</v>
      </c>
    </row>
    <row r="411" spans="3:4" x14ac:dyDescent="0.3">
      <c r="C411" t="s">
        <v>19</v>
      </c>
      <c r="D411">
        <v>1022</v>
      </c>
    </row>
    <row r="412" spans="3:4" x14ac:dyDescent="0.3">
      <c r="C412" t="s">
        <v>19</v>
      </c>
      <c r="D412">
        <v>1052</v>
      </c>
    </row>
    <row r="413" spans="3:4" x14ac:dyDescent="0.3">
      <c r="C413" t="s">
        <v>19</v>
      </c>
      <c r="D413">
        <v>1071</v>
      </c>
    </row>
    <row r="414" spans="3:4" x14ac:dyDescent="0.3">
      <c r="C414" t="s">
        <v>19</v>
      </c>
      <c r="D414">
        <v>1071</v>
      </c>
    </row>
    <row r="415" spans="3:4" x14ac:dyDescent="0.3">
      <c r="C415" t="s">
        <v>19</v>
      </c>
      <c r="D415">
        <v>1073</v>
      </c>
    </row>
    <row r="416" spans="3:4" x14ac:dyDescent="0.3">
      <c r="C416" t="s">
        <v>19</v>
      </c>
      <c r="D416">
        <v>1095</v>
      </c>
    </row>
    <row r="417" spans="3:4" x14ac:dyDescent="0.3">
      <c r="C417" t="s">
        <v>19</v>
      </c>
      <c r="D417">
        <v>1101</v>
      </c>
    </row>
    <row r="418" spans="3:4" x14ac:dyDescent="0.3">
      <c r="C418" t="s">
        <v>19</v>
      </c>
      <c r="D418">
        <v>1113</v>
      </c>
    </row>
    <row r="419" spans="3:4" x14ac:dyDescent="0.3">
      <c r="C419" t="s">
        <v>19</v>
      </c>
      <c r="D419">
        <v>1137</v>
      </c>
    </row>
    <row r="420" spans="3:4" x14ac:dyDescent="0.3">
      <c r="C420" t="s">
        <v>19</v>
      </c>
      <c r="D420">
        <v>1140</v>
      </c>
    </row>
    <row r="421" spans="3:4" x14ac:dyDescent="0.3">
      <c r="C421" t="s">
        <v>19</v>
      </c>
      <c r="D421">
        <v>1152</v>
      </c>
    </row>
    <row r="422" spans="3:4" x14ac:dyDescent="0.3">
      <c r="C422" t="s">
        <v>19</v>
      </c>
      <c r="D422">
        <v>1170</v>
      </c>
    </row>
    <row r="423" spans="3:4" x14ac:dyDescent="0.3">
      <c r="C423" t="s">
        <v>19</v>
      </c>
      <c r="D423">
        <v>1249</v>
      </c>
    </row>
    <row r="424" spans="3:4" x14ac:dyDescent="0.3">
      <c r="C424" t="s">
        <v>19</v>
      </c>
      <c r="D424">
        <v>1267</v>
      </c>
    </row>
    <row r="425" spans="3:4" x14ac:dyDescent="0.3">
      <c r="C425" t="s">
        <v>19</v>
      </c>
      <c r="D425">
        <v>1280</v>
      </c>
    </row>
    <row r="426" spans="3:4" x14ac:dyDescent="0.3">
      <c r="C426" t="s">
        <v>19</v>
      </c>
      <c r="D426">
        <v>1297</v>
      </c>
    </row>
    <row r="427" spans="3:4" x14ac:dyDescent="0.3">
      <c r="C427" t="s">
        <v>19</v>
      </c>
      <c r="D427">
        <v>1345</v>
      </c>
    </row>
    <row r="428" spans="3:4" x14ac:dyDescent="0.3">
      <c r="C428" t="s">
        <v>19</v>
      </c>
      <c r="D428">
        <v>1354</v>
      </c>
    </row>
    <row r="429" spans="3:4" x14ac:dyDescent="0.3">
      <c r="C429" t="s">
        <v>19</v>
      </c>
      <c r="D429">
        <v>1385</v>
      </c>
    </row>
    <row r="430" spans="3:4" x14ac:dyDescent="0.3">
      <c r="C430" t="s">
        <v>19</v>
      </c>
      <c r="D430">
        <v>1396</v>
      </c>
    </row>
    <row r="431" spans="3:4" x14ac:dyDescent="0.3">
      <c r="C431" t="s">
        <v>19</v>
      </c>
      <c r="D431">
        <v>1396</v>
      </c>
    </row>
    <row r="432" spans="3:4" x14ac:dyDescent="0.3">
      <c r="C432" t="s">
        <v>19</v>
      </c>
      <c r="D432">
        <v>1425</v>
      </c>
    </row>
    <row r="433" spans="3:4" x14ac:dyDescent="0.3">
      <c r="C433" t="s">
        <v>19</v>
      </c>
      <c r="D433">
        <v>1442</v>
      </c>
    </row>
    <row r="434" spans="3:4" x14ac:dyDescent="0.3">
      <c r="C434" t="s">
        <v>19</v>
      </c>
      <c r="D434">
        <v>1460</v>
      </c>
    </row>
    <row r="435" spans="3:4" x14ac:dyDescent="0.3">
      <c r="C435" t="s">
        <v>19</v>
      </c>
      <c r="D435">
        <v>1467</v>
      </c>
    </row>
    <row r="436" spans="3:4" x14ac:dyDescent="0.3">
      <c r="C436" t="s">
        <v>19</v>
      </c>
      <c r="D436">
        <v>1470</v>
      </c>
    </row>
    <row r="437" spans="3:4" x14ac:dyDescent="0.3">
      <c r="C437" t="s">
        <v>19</v>
      </c>
      <c r="D437">
        <v>1518</v>
      </c>
    </row>
    <row r="438" spans="3:4" x14ac:dyDescent="0.3">
      <c r="C438" t="s">
        <v>19</v>
      </c>
      <c r="D438">
        <v>1539</v>
      </c>
    </row>
    <row r="439" spans="3:4" x14ac:dyDescent="0.3">
      <c r="C439" t="s">
        <v>19</v>
      </c>
      <c r="D439">
        <v>1548</v>
      </c>
    </row>
    <row r="440" spans="3:4" x14ac:dyDescent="0.3">
      <c r="C440" t="s">
        <v>19</v>
      </c>
      <c r="D440">
        <v>1559</v>
      </c>
    </row>
    <row r="441" spans="3:4" x14ac:dyDescent="0.3">
      <c r="C441" t="s">
        <v>19</v>
      </c>
      <c r="D441">
        <v>1561</v>
      </c>
    </row>
    <row r="442" spans="3:4" x14ac:dyDescent="0.3">
      <c r="C442" t="s">
        <v>19</v>
      </c>
      <c r="D442">
        <v>1572</v>
      </c>
    </row>
    <row r="443" spans="3:4" x14ac:dyDescent="0.3">
      <c r="C443" t="s">
        <v>19</v>
      </c>
      <c r="D443">
        <v>1573</v>
      </c>
    </row>
    <row r="444" spans="3:4" x14ac:dyDescent="0.3">
      <c r="C444" t="s">
        <v>19</v>
      </c>
      <c r="D444">
        <v>1600</v>
      </c>
    </row>
    <row r="445" spans="3:4" x14ac:dyDescent="0.3">
      <c r="C445" t="s">
        <v>19</v>
      </c>
      <c r="D445">
        <v>1604</v>
      </c>
    </row>
    <row r="446" spans="3:4" x14ac:dyDescent="0.3">
      <c r="C446" t="s">
        <v>19</v>
      </c>
      <c r="D446">
        <v>1605</v>
      </c>
    </row>
    <row r="447" spans="3:4" x14ac:dyDescent="0.3">
      <c r="C447" t="s">
        <v>19</v>
      </c>
      <c r="D447">
        <v>1606</v>
      </c>
    </row>
    <row r="448" spans="3:4" x14ac:dyDescent="0.3">
      <c r="C448" t="s">
        <v>19</v>
      </c>
      <c r="D448">
        <v>1613</v>
      </c>
    </row>
    <row r="449" spans="3:4" x14ac:dyDescent="0.3">
      <c r="C449" t="s">
        <v>19</v>
      </c>
      <c r="D449">
        <v>1621</v>
      </c>
    </row>
    <row r="450" spans="3:4" x14ac:dyDescent="0.3">
      <c r="C450" t="s">
        <v>19</v>
      </c>
      <c r="D450">
        <v>1629</v>
      </c>
    </row>
    <row r="451" spans="3:4" x14ac:dyDescent="0.3">
      <c r="C451" t="s">
        <v>19</v>
      </c>
      <c r="D451">
        <v>1681</v>
      </c>
    </row>
    <row r="452" spans="3:4" x14ac:dyDescent="0.3">
      <c r="C452" t="s">
        <v>19</v>
      </c>
      <c r="D452">
        <v>1684</v>
      </c>
    </row>
    <row r="453" spans="3:4" x14ac:dyDescent="0.3">
      <c r="C453" t="s">
        <v>19</v>
      </c>
      <c r="D453">
        <v>1690</v>
      </c>
    </row>
    <row r="454" spans="3:4" x14ac:dyDescent="0.3">
      <c r="C454" t="s">
        <v>19</v>
      </c>
      <c r="D454">
        <v>1697</v>
      </c>
    </row>
    <row r="455" spans="3:4" x14ac:dyDescent="0.3">
      <c r="C455" t="s">
        <v>19</v>
      </c>
      <c r="D455">
        <v>1703</v>
      </c>
    </row>
    <row r="456" spans="3:4" x14ac:dyDescent="0.3">
      <c r="C456" t="s">
        <v>19</v>
      </c>
      <c r="D456">
        <v>1713</v>
      </c>
    </row>
    <row r="457" spans="3:4" x14ac:dyDescent="0.3">
      <c r="C457" t="s">
        <v>19</v>
      </c>
      <c r="D457">
        <v>1773</v>
      </c>
    </row>
    <row r="458" spans="3:4" x14ac:dyDescent="0.3">
      <c r="C458" t="s">
        <v>19</v>
      </c>
      <c r="D458">
        <v>1782</v>
      </c>
    </row>
    <row r="459" spans="3:4" x14ac:dyDescent="0.3">
      <c r="C459" t="s">
        <v>19</v>
      </c>
      <c r="D459">
        <v>1784</v>
      </c>
    </row>
    <row r="460" spans="3:4" x14ac:dyDescent="0.3">
      <c r="C460" t="s">
        <v>19</v>
      </c>
      <c r="D460">
        <v>1785</v>
      </c>
    </row>
    <row r="461" spans="3:4" x14ac:dyDescent="0.3">
      <c r="C461" t="s">
        <v>19</v>
      </c>
      <c r="D461">
        <v>1797</v>
      </c>
    </row>
    <row r="462" spans="3:4" x14ac:dyDescent="0.3">
      <c r="C462" t="s">
        <v>19</v>
      </c>
      <c r="D462">
        <v>1815</v>
      </c>
    </row>
    <row r="463" spans="3:4" x14ac:dyDescent="0.3">
      <c r="C463" t="s">
        <v>19</v>
      </c>
      <c r="D463">
        <v>1821</v>
      </c>
    </row>
    <row r="464" spans="3:4" x14ac:dyDescent="0.3">
      <c r="C464" t="s">
        <v>19</v>
      </c>
      <c r="D464">
        <v>1866</v>
      </c>
    </row>
    <row r="465" spans="3:4" x14ac:dyDescent="0.3">
      <c r="C465" t="s">
        <v>19</v>
      </c>
      <c r="D465">
        <v>1884</v>
      </c>
    </row>
    <row r="466" spans="3:4" x14ac:dyDescent="0.3">
      <c r="C466" t="s">
        <v>19</v>
      </c>
      <c r="D466">
        <v>1887</v>
      </c>
    </row>
    <row r="467" spans="3:4" x14ac:dyDescent="0.3">
      <c r="C467" t="s">
        <v>19</v>
      </c>
      <c r="D467">
        <v>1894</v>
      </c>
    </row>
    <row r="468" spans="3:4" x14ac:dyDescent="0.3">
      <c r="C468" t="s">
        <v>19</v>
      </c>
      <c r="D468">
        <v>1902</v>
      </c>
    </row>
    <row r="469" spans="3:4" x14ac:dyDescent="0.3">
      <c r="C469" t="s">
        <v>19</v>
      </c>
      <c r="D469">
        <v>1917</v>
      </c>
    </row>
    <row r="470" spans="3:4" x14ac:dyDescent="0.3">
      <c r="C470" t="s">
        <v>19</v>
      </c>
      <c r="D470">
        <v>1965</v>
      </c>
    </row>
    <row r="471" spans="3:4" x14ac:dyDescent="0.3">
      <c r="C471" t="s">
        <v>19</v>
      </c>
      <c r="D471">
        <v>1989</v>
      </c>
    </row>
    <row r="472" spans="3:4" x14ac:dyDescent="0.3">
      <c r="C472" t="s">
        <v>19</v>
      </c>
      <c r="D472">
        <v>1991</v>
      </c>
    </row>
    <row r="473" spans="3:4" x14ac:dyDescent="0.3">
      <c r="C473" t="s">
        <v>19</v>
      </c>
      <c r="D473">
        <v>2013</v>
      </c>
    </row>
    <row r="474" spans="3:4" x14ac:dyDescent="0.3">
      <c r="C474" t="s">
        <v>19</v>
      </c>
      <c r="D474">
        <v>2038</v>
      </c>
    </row>
    <row r="475" spans="3:4" x14ac:dyDescent="0.3">
      <c r="C475" t="s">
        <v>19</v>
      </c>
      <c r="D475">
        <v>2043</v>
      </c>
    </row>
    <row r="476" spans="3:4" x14ac:dyDescent="0.3">
      <c r="C476" t="s">
        <v>19</v>
      </c>
      <c r="D476">
        <v>2053</v>
      </c>
    </row>
    <row r="477" spans="3:4" x14ac:dyDescent="0.3">
      <c r="C477" t="s">
        <v>19</v>
      </c>
      <c r="D477">
        <v>2080</v>
      </c>
    </row>
    <row r="478" spans="3:4" x14ac:dyDescent="0.3">
      <c r="C478" t="s">
        <v>19</v>
      </c>
      <c r="D478">
        <v>2100</v>
      </c>
    </row>
    <row r="479" spans="3:4" x14ac:dyDescent="0.3">
      <c r="C479" t="s">
        <v>19</v>
      </c>
      <c r="D479">
        <v>2105</v>
      </c>
    </row>
    <row r="480" spans="3:4" x14ac:dyDescent="0.3">
      <c r="C480" t="s">
        <v>19</v>
      </c>
      <c r="D480">
        <v>2106</v>
      </c>
    </row>
    <row r="481" spans="3:4" x14ac:dyDescent="0.3">
      <c r="C481" t="s">
        <v>19</v>
      </c>
      <c r="D481">
        <v>2107</v>
      </c>
    </row>
    <row r="482" spans="3:4" x14ac:dyDescent="0.3">
      <c r="C482" t="s">
        <v>19</v>
      </c>
      <c r="D482">
        <v>2120</v>
      </c>
    </row>
    <row r="483" spans="3:4" x14ac:dyDescent="0.3">
      <c r="C483" t="s">
        <v>19</v>
      </c>
      <c r="D483">
        <v>2144</v>
      </c>
    </row>
    <row r="484" spans="3:4" x14ac:dyDescent="0.3">
      <c r="C484" t="s">
        <v>19</v>
      </c>
      <c r="D484">
        <v>2188</v>
      </c>
    </row>
    <row r="485" spans="3:4" x14ac:dyDescent="0.3">
      <c r="C485" t="s">
        <v>19</v>
      </c>
      <c r="D485">
        <v>2218</v>
      </c>
    </row>
    <row r="486" spans="3:4" x14ac:dyDescent="0.3">
      <c r="C486" t="s">
        <v>19</v>
      </c>
      <c r="D486">
        <v>2220</v>
      </c>
    </row>
    <row r="487" spans="3:4" x14ac:dyDescent="0.3">
      <c r="C487" t="s">
        <v>19</v>
      </c>
      <c r="D487">
        <v>2230</v>
      </c>
    </row>
    <row r="488" spans="3:4" x14ac:dyDescent="0.3">
      <c r="C488" t="s">
        <v>19</v>
      </c>
      <c r="D488">
        <v>2237</v>
      </c>
    </row>
    <row r="489" spans="3:4" x14ac:dyDescent="0.3">
      <c r="C489" t="s">
        <v>19</v>
      </c>
      <c r="D489">
        <v>2261</v>
      </c>
    </row>
    <row r="490" spans="3:4" x14ac:dyDescent="0.3">
      <c r="C490" t="s">
        <v>19</v>
      </c>
      <c r="D490">
        <v>2266</v>
      </c>
    </row>
    <row r="491" spans="3:4" x14ac:dyDescent="0.3">
      <c r="C491" t="s">
        <v>19</v>
      </c>
      <c r="D491">
        <v>2283</v>
      </c>
    </row>
    <row r="492" spans="3:4" x14ac:dyDescent="0.3">
      <c r="C492" t="s">
        <v>19</v>
      </c>
      <c r="D492">
        <v>2289</v>
      </c>
    </row>
    <row r="493" spans="3:4" x14ac:dyDescent="0.3">
      <c r="C493" t="s">
        <v>19</v>
      </c>
      <c r="D493">
        <v>2293</v>
      </c>
    </row>
    <row r="494" spans="3:4" x14ac:dyDescent="0.3">
      <c r="C494" t="s">
        <v>19</v>
      </c>
      <c r="D494">
        <v>2320</v>
      </c>
    </row>
    <row r="495" spans="3:4" x14ac:dyDescent="0.3">
      <c r="C495" t="s">
        <v>19</v>
      </c>
      <c r="D495">
        <v>2326</v>
      </c>
    </row>
    <row r="496" spans="3:4" x14ac:dyDescent="0.3">
      <c r="C496" t="s">
        <v>19</v>
      </c>
      <c r="D496">
        <v>2331</v>
      </c>
    </row>
    <row r="497" spans="3:4" x14ac:dyDescent="0.3">
      <c r="C497" t="s">
        <v>19</v>
      </c>
      <c r="D497">
        <v>2346</v>
      </c>
    </row>
    <row r="498" spans="3:4" x14ac:dyDescent="0.3">
      <c r="C498" t="s">
        <v>19</v>
      </c>
      <c r="D498">
        <v>2353</v>
      </c>
    </row>
    <row r="499" spans="3:4" x14ac:dyDescent="0.3">
      <c r="C499" t="s">
        <v>19</v>
      </c>
      <c r="D499">
        <v>2409</v>
      </c>
    </row>
    <row r="500" spans="3:4" x14ac:dyDescent="0.3">
      <c r="C500" t="s">
        <v>19</v>
      </c>
      <c r="D500">
        <v>2414</v>
      </c>
    </row>
    <row r="501" spans="3:4" x14ac:dyDescent="0.3">
      <c r="C501" t="s">
        <v>19</v>
      </c>
      <c r="D501">
        <v>2431</v>
      </c>
    </row>
    <row r="502" spans="3:4" x14ac:dyDescent="0.3">
      <c r="C502" t="s">
        <v>19</v>
      </c>
      <c r="D502">
        <v>2436</v>
      </c>
    </row>
    <row r="503" spans="3:4" x14ac:dyDescent="0.3">
      <c r="C503" t="s">
        <v>19</v>
      </c>
      <c r="D503">
        <v>2441</v>
      </c>
    </row>
    <row r="504" spans="3:4" x14ac:dyDescent="0.3">
      <c r="C504" t="s">
        <v>19</v>
      </c>
      <c r="D504">
        <v>2443</v>
      </c>
    </row>
    <row r="505" spans="3:4" x14ac:dyDescent="0.3">
      <c r="C505" t="s">
        <v>19</v>
      </c>
      <c r="D505">
        <v>2443</v>
      </c>
    </row>
    <row r="506" spans="3:4" x14ac:dyDescent="0.3">
      <c r="C506" t="s">
        <v>19</v>
      </c>
      <c r="D506">
        <v>2468</v>
      </c>
    </row>
    <row r="507" spans="3:4" x14ac:dyDescent="0.3">
      <c r="C507" t="s">
        <v>19</v>
      </c>
      <c r="D507">
        <v>2475</v>
      </c>
    </row>
    <row r="508" spans="3:4" x14ac:dyDescent="0.3">
      <c r="C508" t="s">
        <v>19</v>
      </c>
      <c r="D508">
        <v>2489</v>
      </c>
    </row>
    <row r="509" spans="3:4" x14ac:dyDescent="0.3">
      <c r="C509" t="s">
        <v>19</v>
      </c>
      <c r="D509">
        <v>2506</v>
      </c>
    </row>
    <row r="510" spans="3:4" x14ac:dyDescent="0.3">
      <c r="C510" t="s">
        <v>19</v>
      </c>
      <c r="D510">
        <v>2526</v>
      </c>
    </row>
    <row r="511" spans="3:4" x14ac:dyDescent="0.3">
      <c r="C511" t="s">
        <v>19</v>
      </c>
      <c r="D511">
        <v>2528</v>
      </c>
    </row>
    <row r="512" spans="3:4" x14ac:dyDescent="0.3">
      <c r="C512" t="s">
        <v>19</v>
      </c>
      <c r="D512">
        <v>2551</v>
      </c>
    </row>
    <row r="513" spans="3:4" x14ac:dyDescent="0.3">
      <c r="C513" t="s">
        <v>19</v>
      </c>
      <c r="D513">
        <v>2662</v>
      </c>
    </row>
    <row r="514" spans="3:4" x14ac:dyDescent="0.3">
      <c r="C514" t="s">
        <v>19</v>
      </c>
      <c r="D514">
        <v>2673</v>
      </c>
    </row>
    <row r="515" spans="3:4" x14ac:dyDescent="0.3">
      <c r="C515" t="s">
        <v>19</v>
      </c>
      <c r="D515">
        <v>2693</v>
      </c>
    </row>
    <row r="516" spans="3:4" x14ac:dyDescent="0.3">
      <c r="C516" t="s">
        <v>19</v>
      </c>
      <c r="D516">
        <v>2725</v>
      </c>
    </row>
    <row r="517" spans="3:4" x14ac:dyDescent="0.3">
      <c r="C517" t="s">
        <v>19</v>
      </c>
      <c r="D517">
        <v>2739</v>
      </c>
    </row>
    <row r="518" spans="3:4" x14ac:dyDescent="0.3">
      <c r="C518" t="s">
        <v>19</v>
      </c>
      <c r="D518">
        <v>2756</v>
      </c>
    </row>
    <row r="519" spans="3:4" x14ac:dyDescent="0.3">
      <c r="C519" t="s">
        <v>19</v>
      </c>
      <c r="D519">
        <v>2768</v>
      </c>
    </row>
    <row r="520" spans="3:4" x14ac:dyDescent="0.3">
      <c r="C520" t="s">
        <v>19</v>
      </c>
      <c r="D520">
        <v>2805</v>
      </c>
    </row>
    <row r="521" spans="3:4" x14ac:dyDescent="0.3">
      <c r="C521" t="s">
        <v>19</v>
      </c>
      <c r="D521">
        <v>2857</v>
      </c>
    </row>
    <row r="522" spans="3:4" x14ac:dyDescent="0.3">
      <c r="C522" t="s">
        <v>19</v>
      </c>
      <c r="D522">
        <v>2875</v>
      </c>
    </row>
    <row r="523" spans="3:4" x14ac:dyDescent="0.3">
      <c r="C523" t="s">
        <v>19</v>
      </c>
      <c r="D523">
        <v>2893</v>
      </c>
    </row>
    <row r="524" spans="3:4" x14ac:dyDescent="0.3">
      <c r="C524" t="s">
        <v>19</v>
      </c>
      <c r="D524">
        <v>2985</v>
      </c>
    </row>
    <row r="525" spans="3:4" x14ac:dyDescent="0.3">
      <c r="C525" t="s">
        <v>19</v>
      </c>
      <c r="D525">
        <v>3016</v>
      </c>
    </row>
    <row r="526" spans="3:4" x14ac:dyDescent="0.3">
      <c r="C526" t="s">
        <v>19</v>
      </c>
      <c r="D526">
        <v>3036</v>
      </c>
    </row>
    <row r="527" spans="3:4" x14ac:dyDescent="0.3">
      <c r="C527" t="s">
        <v>19</v>
      </c>
      <c r="D527">
        <v>3059</v>
      </c>
    </row>
    <row r="528" spans="3:4" x14ac:dyDescent="0.3">
      <c r="C528" t="s">
        <v>19</v>
      </c>
      <c r="D528">
        <v>3063</v>
      </c>
    </row>
    <row r="529" spans="3:4" x14ac:dyDescent="0.3">
      <c r="C529" t="s">
        <v>19</v>
      </c>
      <c r="D529">
        <v>3116</v>
      </c>
    </row>
    <row r="530" spans="3:4" x14ac:dyDescent="0.3">
      <c r="C530" t="s">
        <v>19</v>
      </c>
      <c r="D530">
        <v>3131</v>
      </c>
    </row>
    <row r="531" spans="3:4" x14ac:dyDescent="0.3">
      <c r="C531" t="s">
        <v>19</v>
      </c>
      <c r="D531">
        <v>3177</v>
      </c>
    </row>
    <row r="532" spans="3:4" x14ac:dyDescent="0.3">
      <c r="C532" t="s">
        <v>19</v>
      </c>
      <c r="D532">
        <v>3205</v>
      </c>
    </row>
    <row r="533" spans="3:4" x14ac:dyDescent="0.3">
      <c r="C533" t="s">
        <v>19</v>
      </c>
      <c r="D533">
        <v>3272</v>
      </c>
    </row>
    <row r="534" spans="3:4" x14ac:dyDescent="0.3">
      <c r="C534" t="s">
        <v>19</v>
      </c>
      <c r="D534">
        <v>3308</v>
      </c>
    </row>
    <row r="535" spans="3:4" x14ac:dyDescent="0.3">
      <c r="C535" t="s">
        <v>19</v>
      </c>
      <c r="D535">
        <v>3318</v>
      </c>
    </row>
    <row r="536" spans="3:4" x14ac:dyDescent="0.3">
      <c r="C536" t="s">
        <v>19</v>
      </c>
      <c r="D536">
        <v>3376</v>
      </c>
    </row>
    <row r="537" spans="3:4" x14ac:dyDescent="0.3">
      <c r="C537" t="s">
        <v>19</v>
      </c>
      <c r="D537">
        <v>3388</v>
      </c>
    </row>
    <row r="538" spans="3:4" x14ac:dyDescent="0.3">
      <c r="C538" t="s">
        <v>19</v>
      </c>
      <c r="D538">
        <v>3533</v>
      </c>
    </row>
    <row r="539" spans="3:4" x14ac:dyDescent="0.3">
      <c r="C539" t="s">
        <v>19</v>
      </c>
      <c r="D539">
        <v>3537</v>
      </c>
    </row>
    <row r="540" spans="3:4" x14ac:dyDescent="0.3">
      <c r="C540" t="s">
        <v>19</v>
      </c>
      <c r="D540">
        <v>3594</v>
      </c>
    </row>
    <row r="541" spans="3:4" x14ac:dyDescent="0.3">
      <c r="C541" t="s">
        <v>19</v>
      </c>
      <c r="D541">
        <v>3596</v>
      </c>
    </row>
    <row r="542" spans="3:4" x14ac:dyDescent="0.3">
      <c r="C542" t="s">
        <v>19</v>
      </c>
      <c r="D542">
        <v>3657</v>
      </c>
    </row>
    <row r="543" spans="3:4" x14ac:dyDescent="0.3">
      <c r="C543" t="s">
        <v>19</v>
      </c>
      <c r="D543">
        <v>3727</v>
      </c>
    </row>
    <row r="544" spans="3:4" x14ac:dyDescent="0.3">
      <c r="C544" t="s">
        <v>19</v>
      </c>
      <c r="D544">
        <v>3742</v>
      </c>
    </row>
    <row r="545" spans="3:4" x14ac:dyDescent="0.3">
      <c r="C545" t="s">
        <v>19</v>
      </c>
      <c r="D545">
        <v>3777</v>
      </c>
    </row>
    <row r="546" spans="3:4" x14ac:dyDescent="0.3">
      <c r="C546" t="s">
        <v>19</v>
      </c>
      <c r="D546">
        <v>3934</v>
      </c>
    </row>
    <row r="547" spans="3:4" x14ac:dyDescent="0.3">
      <c r="C547" t="s">
        <v>19</v>
      </c>
      <c r="D547">
        <v>4006</v>
      </c>
    </row>
    <row r="548" spans="3:4" x14ac:dyDescent="0.3">
      <c r="C548" t="s">
        <v>19</v>
      </c>
      <c r="D548">
        <v>4065</v>
      </c>
    </row>
    <row r="549" spans="3:4" x14ac:dyDescent="0.3">
      <c r="C549" t="s">
        <v>19</v>
      </c>
      <c r="D549">
        <v>4233</v>
      </c>
    </row>
    <row r="550" spans="3:4" x14ac:dyDescent="0.3">
      <c r="C550" t="s">
        <v>19</v>
      </c>
      <c r="D550">
        <v>4289</v>
      </c>
    </row>
    <row r="551" spans="3:4" x14ac:dyDescent="0.3">
      <c r="C551" t="s">
        <v>19</v>
      </c>
      <c r="D551">
        <v>4358</v>
      </c>
    </row>
    <row r="552" spans="3:4" x14ac:dyDescent="0.3">
      <c r="C552" t="s">
        <v>19</v>
      </c>
      <c r="D552">
        <v>4498</v>
      </c>
    </row>
    <row r="553" spans="3:4" x14ac:dyDescent="0.3">
      <c r="C553" t="s">
        <v>19</v>
      </c>
      <c r="D553">
        <v>4799</v>
      </c>
    </row>
    <row r="554" spans="3:4" x14ac:dyDescent="0.3">
      <c r="C554" t="s">
        <v>19</v>
      </c>
      <c r="D554">
        <v>5139</v>
      </c>
    </row>
    <row r="555" spans="3:4" x14ac:dyDescent="0.3">
      <c r="C555" t="s">
        <v>19</v>
      </c>
      <c r="D555">
        <v>5168</v>
      </c>
    </row>
    <row r="556" spans="3:4" x14ac:dyDescent="0.3">
      <c r="C556" t="s">
        <v>19</v>
      </c>
      <c r="D556">
        <v>5180</v>
      </c>
    </row>
    <row r="557" spans="3:4" x14ac:dyDescent="0.3">
      <c r="C557" t="s">
        <v>19</v>
      </c>
      <c r="D557">
        <v>5203</v>
      </c>
    </row>
    <row r="558" spans="3:4" x14ac:dyDescent="0.3">
      <c r="C558" t="s">
        <v>19</v>
      </c>
      <c r="D558">
        <v>5419</v>
      </c>
    </row>
    <row r="559" spans="3:4" x14ac:dyDescent="0.3">
      <c r="C559" t="s">
        <v>19</v>
      </c>
      <c r="D559">
        <v>5512</v>
      </c>
    </row>
    <row r="560" spans="3:4" x14ac:dyDescent="0.3">
      <c r="C560" t="s">
        <v>19</v>
      </c>
      <c r="D560">
        <v>5880</v>
      </c>
    </row>
    <row r="561" spans="3:4" x14ac:dyDescent="0.3">
      <c r="C561" t="s">
        <v>19</v>
      </c>
      <c r="D561">
        <v>5966</v>
      </c>
    </row>
    <row r="562" spans="3:4" x14ac:dyDescent="0.3">
      <c r="C562" t="s">
        <v>19</v>
      </c>
      <c r="D562">
        <v>6212</v>
      </c>
    </row>
    <row r="563" spans="3:4" x14ac:dyDescent="0.3">
      <c r="C563" t="s">
        <v>19</v>
      </c>
      <c r="D563">
        <v>6286</v>
      </c>
    </row>
    <row r="564" spans="3:4" x14ac:dyDescent="0.3">
      <c r="C564" t="s">
        <v>19</v>
      </c>
      <c r="D564">
        <v>6406</v>
      </c>
    </row>
    <row r="565" spans="3:4" x14ac:dyDescent="0.3">
      <c r="C565" t="s">
        <v>19</v>
      </c>
      <c r="D565">
        <v>6465</v>
      </c>
    </row>
    <row r="566" spans="3:4" x14ac:dyDescent="0.3">
      <c r="C566" t="s">
        <v>19</v>
      </c>
      <c r="D566">
        <v>7295</v>
      </c>
    </row>
  </sheetData>
  <sortState xmlns:xlrd2="http://schemas.microsoft.com/office/spreadsheetml/2017/richdata2" ref="A2:B1004">
    <sortCondition ref="B2:B1004"/>
  </sortState>
  <conditionalFormatting sqref="A2:A365 C2:C566 A931:A1001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PivotTable_Category</vt:lpstr>
      <vt:lpstr>PivotTable_Sub-category</vt:lpstr>
      <vt:lpstr>PivotTable_02</vt:lpstr>
      <vt:lpstr>Outcomes_Vs_Funding</vt:lpstr>
      <vt:lpstr>Backers_Count_SA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Thom's Laptop</cp:lastModifiedBy>
  <dcterms:created xsi:type="dcterms:W3CDTF">2021-09-29T18:52:28Z</dcterms:created>
  <dcterms:modified xsi:type="dcterms:W3CDTF">2023-06-15T19:52:28Z</dcterms:modified>
</cp:coreProperties>
</file>