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umbers" sheetId="1" r:id="rId1"/>
    <sheet name="PartCapability" sheetId="2" r:id="rId2"/>
    <sheet name="Parameters" sheetId="3" r:id="rId3"/>
    <sheet name="VLOOKUP_Resul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%"/>
    <numFmt numFmtId="165" formatCode="0.00000"/>
    <numFmt numFmtId="166" formatCode="00"/>
    <numFmt numFmtId="167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Data>
    <row r="1">
      <c r="A1" t="str">
        <v>PN</v>
      </c>
      <c r="B1" t="str">
        <v>Annual FH</v>
      </c>
      <c r="C1" t="str">
        <v>RRI</v>
      </c>
      <c r="D1" t="str">
        <v>Buy Price (USD)</v>
      </c>
      <c r="E1" t="str">
        <v>Aircraft Count</v>
      </c>
    </row>
    <row r="2">
      <c r="A2" t="str">
        <v>AR4709-13</v>
      </c>
      <c r="B2">
        <v>4000</v>
      </c>
      <c r="C2">
        <v>0</v>
      </c>
      <c r="D2">
        <v>19380</v>
      </c>
      <c r="E2">
        <v>60</v>
      </c>
    </row>
    <row r="3">
      <c r="A3" t="str">
        <v>AR4714-11</v>
      </c>
      <c r="B3">
        <v>4000</v>
      </c>
      <c r="C3">
        <v>0</v>
      </c>
      <c r="D3">
        <v>5877.333333333333</v>
      </c>
      <c r="E3">
        <v>60</v>
      </c>
    </row>
    <row r="4">
      <c r="A4" t="str">
        <v>AR4714-7</v>
      </c>
      <c r="B4">
        <v>4000</v>
      </c>
      <c r="C4">
        <v>0</v>
      </c>
      <c r="D4">
        <v>6100</v>
      </c>
      <c r="E4">
        <v>60</v>
      </c>
    </row>
    <row r="5">
      <c r="A5" t="str">
        <v>AR90122-5D605</v>
      </c>
      <c r="B5">
        <v>4000</v>
      </c>
      <c r="C5">
        <v>0</v>
      </c>
      <c r="D5">
        <v>117680</v>
      </c>
      <c r="E5">
        <v>60</v>
      </c>
    </row>
    <row r="6">
      <c r="A6" t="str">
        <v>Z014H010035C</v>
      </c>
      <c r="B6">
        <v>4000</v>
      </c>
      <c r="C6">
        <v>0</v>
      </c>
      <c r="D6">
        <v>140502.45</v>
      </c>
      <c r="E6">
        <v>60</v>
      </c>
    </row>
    <row r="7">
      <c r="A7" t="str">
        <v>Z043H0101110</v>
      </c>
      <c r="B7">
        <v>4000</v>
      </c>
      <c r="C7">
        <v>0</v>
      </c>
      <c r="D7">
        <v>7441.22</v>
      </c>
      <c r="E7">
        <v>60</v>
      </c>
    </row>
    <row r="8">
      <c r="A8" t="str">
        <v>Z111H0040131</v>
      </c>
      <c r="B8">
        <v>4000</v>
      </c>
      <c r="C8">
        <v>0</v>
      </c>
      <c r="D8">
        <v>8029.07</v>
      </c>
      <c r="E8">
        <v>60</v>
      </c>
    </row>
    <row r="9">
      <c r="A9" t="str">
        <v>Z145HA452120</v>
      </c>
      <c r="B9">
        <v>4000</v>
      </c>
      <c r="C9">
        <v>0</v>
      </c>
      <c r="D9">
        <v>76480</v>
      </c>
      <c r="E9">
        <v>60</v>
      </c>
    </row>
    <row r="10">
      <c r="A10" t="str">
        <v>Z212H0001110</v>
      </c>
      <c r="B10">
        <v>4000</v>
      </c>
      <c r="C10">
        <v>0</v>
      </c>
      <c r="D10">
        <v>2968.04</v>
      </c>
      <c r="E10">
        <v>60</v>
      </c>
    </row>
    <row r="11">
      <c r="A11" t="str">
        <v>Z212H0009110</v>
      </c>
      <c r="B11">
        <v>4000</v>
      </c>
      <c r="C11">
        <v>0</v>
      </c>
      <c r="D11">
        <v>4550</v>
      </c>
      <c r="E11">
        <v>60</v>
      </c>
    </row>
    <row r="12">
      <c r="A12" t="str">
        <v>Z213H0101111</v>
      </c>
      <c r="B12">
        <v>4000</v>
      </c>
      <c r="C12">
        <v>0</v>
      </c>
      <c r="D12">
        <v>8990</v>
      </c>
      <c r="E12">
        <v>60</v>
      </c>
    </row>
    <row r="13">
      <c r="A13" t="str">
        <v>Z233H0000110</v>
      </c>
      <c r="B13">
        <v>4000</v>
      </c>
      <c r="C13">
        <v>0</v>
      </c>
      <c r="D13">
        <v>1124.21</v>
      </c>
      <c r="E13">
        <v>60</v>
      </c>
    </row>
    <row r="14">
      <c r="A14" t="str">
        <v>Z233H0010110</v>
      </c>
      <c r="B14">
        <v>4000</v>
      </c>
      <c r="C14">
        <v>0</v>
      </c>
      <c r="D14">
        <v>1316.73</v>
      </c>
      <c r="E14">
        <v>60</v>
      </c>
    </row>
    <row r="15">
      <c r="A15" t="str">
        <v>Z315H0GA001E</v>
      </c>
      <c r="B15">
        <v>4000</v>
      </c>
      <c r="C15">
        <v>0</v>
      </c>
      <c r="D15">
        <v>11306.38</v>
      </c>
      <c r="E15">
        <v>60</v>
      </c>
    </row>
    <row r="16">
      <c r="A16" t="str">
        <v>Z318H015013E</v>
      </c>
      <c r="B16">
        <v>4000</v>
      </c>
      <c r="C16">
        <v>0</v>
      </c>
      <c r="D16">
        <v>7527.7</v>
      </c>
      <c r="E16">
        <v>60</v>
      </c>
    </row>
    <row r="17">
      <c r="A17" t="str">
        <v>Z318H017013E</v>
      </c>
      <c r="B17">
        <v>4000</v>
      </c>
      <c r="C17">
        <v>0</v>
      </c>
      <c r="D17">
        <v>7527.7</v>
      </c>
      <c r="E17">
        <v>60</v>
      </c>
    </row>
    <row r="18">
      <c r="A18" t="str">
        <v>Z318H037023E</v>
      </c>
      <c r="B18">
        <v>4000</v>
      </c>
      <c r="C18">
        <v>0</v>
      </c>
      <c r="D18">
        <v>9610</v>
      </c>
      <c r="E18">
        <v>60</v>
      </c>
    </row>
    <row r="19">
      <c r="A19" t="str">
        <v>Z318H078031E</v>
      </c>
      <c r="B19">
        <v>4000</v>
      </c>
      <c r="C19">
        <v>0</v>
      </c>
      <c r="D19">
        <v>4770</v>
      </c>
      <c r="E19">
        <v>60</v>
      </c>
    </row>
    <row r="20">
      <c r="A20" t="str">
        <v>350E053022727</v>
      </c>
      <c r="B20">
        <v>4000</v>
      </c>
      <c r="C20">
        <v>0</v>
      </c>
      <c r="D20">
        <v>15000</v>
      </c>
      <c r="E20">
        <v>60</v>
      </c>
    </row>
    <row r="21">
      <c r="A21" t="str">
        <v>350E5500207</v>
      </c>
      <c r="B21">
        <v>4000</v>
      </c>
      <c r="C21">
        <v>0</v>
      </c>
      <c r="D21">
        <v>141480</v>
      </c>
      <c r="E21">
        <v>60</v>
      </c>
    </row>
    <row r="22">
      <c r="A22" t="str">
        <v>35-0L0-1003-06</v>
      </c>
      <c r="B22">
        <v>4000</v>
      </c>
      <c r="C22">
        <v>0</v>
      </c>
      <c r="D22">
        <v>30379</v>
      </c>
      <c r="E22">
        <v>60</v>
      </c>
    </row>
    <row r="23">
      <c r="A23" t="str">
        <v>LA2T0G21006CA10</v>
      </c>
      <c r="B23">
        <v>4000</v>
      </c>
      <c r="C23">
        <v>0</v>
      </c>
      <c r="D23">
        <v>29125</v>
      </c>
      <c r="E23">
        <v>60</v>
      </c>
    </row>
    <row r="24">
      <c r="A24" t="str">
        <v>4100837G</v>
      </c>
      <c r="B24">
        <v>4000</v>
      </c>
      <c r="C24">
        <v>0</v>
      </c>
      <c r="D24">
        <v>17000</v>
      </c>
      <c r="E24">
        <v>60</v>
      </c>
    </row>
    <row r="25">
      <c r="A25" t="str">
        <v>4101099H</v>
      </c>
      <c r="B25">
        <v>4000</v>
      </c>
      <c r="C25">
        <v>0</v>
      </c>
      <c r="D25">
        <v>9950</v>
      </c>
      <c r="E25">
        <v>60</v>
      </c>
    </row>
    <row r="26">
      <c r="A26" t="str">
        <v>4500039F</v>
      </c>
      <c r="B26">
        <v>4000</v>
      </c>
      <c r="C26">
        <v>0</v>
      </c>
      <c r="D26">
        <v>13875</v>
      </c>
      <c r="E26">
        <v>60</v>
      </c>
    </row>
    <row r="27">
      <c r="A27" t="str">
        <v>4501259C</v>
      </c>
      <c r="B27">
        <v>4000</v>
      </c>
      <c r="C27">
        <v>0</v>
      </c>
      <c r="D27">
        <v>10630</v>
      </c>
      <c r="E27">
        <v>60</v>
      </c>
    </row>
    <row r="28">
      <c r="A28" t="str">
        <v>4504086</v>
      </c>
      <c r="B28">
        <v>4000</v>
      </c>
      <c r="C28">
        <v>0</v>
      </c>
      <c r="D28">
        <v>32450</v>
      </c>
      <c r="E28">
        <v>60</v>
      </c>
    </row>
    <row r="29">
      <c r="A29" t="str">
        <v>4950000</v>
      </c>
      <c r="B29">
        <v>4000</v>
      </c>
      <c r="C29">
        <v>0</v>
      </c>
      <c r="D29">
        <v>12380</v>
      </c>
      <c r="E29">
        <v>60</v>
      </c>
    </row>
    <row r="30">
      <c r="A30" t="str">
        <v>4952164</v>
      </c>
      <c r="B30">
        <v>4000</v>
      </c>
      <c r="C30">
        <v>0</v>
      </c>
      <c r="D30">
        <v>50810</v>
      </c>
      <c r="E30">
        <v>60</v>
      </c>
    </row>
    <row r="31">
      <c r="A31" t="str">
        <v>200301E00000510</v>
      </c>
      <c r="B31">
        <v>4000</v>
      </c>
      <c r="C31">
        <v>0</v>
      </c>
      <c r="D31">
        <v>52010</v>
      </c>
      <c r="E31">
        <v>60</v>
      </c>
    </row>
    <row r="32">
      <c r="A32" t="str">
        <v>2A522-10000-000</v>
      </c>
      <c r="B32">
        <v>4000</v>
      </c>
      <c r="C32">
        <v>0</v>
      </c>
      <c r="D32">
        <v>3780</v>
      </c>
      <c r="E32">
        <v>60</v>
      </c>
    </row>
    <row r="33">
      <c r="A33" t="str">
        <v>4188-01</v>
      </c>
      <c r="B33">
        <v>4000</v>
      </c>
      <c r="C33">
        <v>0</v>
      </c>
      <c r="D33">
        <v>13610</v>
      </c>
      <c r="E33">
        <v>60</v>
      </c>
    </row>
    <row r="34">
      <c r="A34" t="str">
        <v>AN3040-00</v>
      </c>
      <c r="B34">
        <v>4000</v>
      </c>
      <c r="C34">
        <v>0</v>
      </c>
      <c r="D34">
        <v>21870</v>
      </c>
      <c r="E34">
        <v>60</v>
      </c>
    </row>
    <row r="35">
      <c r="A35" t="str">
        <v>CC3067-00</v>
      </c>
      <c r="B35">
        <v>4000</v>
      </c>
      <c r="C35">
        <v>0</v>
      </c>
      <c r="D35">
        <v>7190</v>
      </c>
      <c r="E35">
        <v>60</v>
      </c>
    </row>
    <row r="36">
      <c r="A36" t="str">
        <v>VD3920</v>
      </c>
      <c r="B36">
        <v>4000</v>
      </c>
      <c r="C36">
        <v>0</v>
      </c>
      <c r="D36">
        <v>4880.7472727272725</v>
      </c>
      <c r="E36">
        <v>60</v>
      </c>
    </row>
    <row r="37">
      <c r="A37" t="str">
        <v>AE97048P</v>
      </c>
      <c r="B37">
        <v>4000</v>
      </c>
      <c r="C37">
        <v>0</v>
      </c>
      <c r="D37">
        <v>3600</v>
      </c>
      <c r="E37">
        <v>60</v>
      </c>
    </row>
    <row r="38">
      <c r="A38" t="str">
        <v>3031863-002</v>
      </c>
      <c r="B38">
        <v>4000</v>
      </c>
      <c r="C38">
        <v>0</v>
      </c>
      <c r="D38">
        <v>37313.97</v>
      </c>
      <c r="E38">
        <v>60</v>
      </c>
    </row>
    <row r="39">
      <c r="A39" t="str">
        <v>1158000-15</v>
      </c>
      <c r="B39">
        <v>4000</v>
      </c>
      <c r="C39">
        <v>0</v>
      </c>
      <c r="D39">
        <v>2977.42</v>
      </c>
      <c r="E39">
        <v>60</v>
      </c>
    </row>
    <row r="40">
      <c r="A40" t="str">
        <v>1158000-45</v>
      </c>
      <c r="B40">
        <v>4000</v>
      </c>
      <c r="C40">
        <v>0</v>
      </c>
      <c r="D40">
        <v>3191</v>
      </c>
      <c r="E40">
        <v>60</v>
      </c>
    </row>
    <row r="41">
      <c r="A41" t="str">
        <v>12M0134-1100</v>
      </c>
      <c r="B41">
        <v>4000</v>
      </c>
      <c r="C41">
        <v>0</v>
      </c>
      <c r="D41">
        <v>6460</v>
      </c>
      <c r="E41">
        <v>60</v>
      </c>
    </row>
    <row r="42">
      <c r="A42" t="str">
        <v>12M0172</v>
      </c>
      <c r="B42">
        <v>4000</v>
      </c>
      <c r="C42">
        <v>0</v>
      </c>
      <c r="D42">
        <v>12770</v>
      </c>
      <c r="E42">
        <v>60</v>
      </c>
    </row>
    <row r="43">
      <c r="A43" t="str">
        <v>12M0172-1100</v>
      </c>
      <c r="B43">
        <v>4000</v>
      </c>
      <c r="C43">
        <v>0</v>
      </c>
      <c r="D43">
        <v>12770</v>
      </c>
      <c r="E43">
        <v>60</v>
      </c>
    </row>
    <row r="44">
      <c r="A44" t="str">
        <v>21-0037-1100</v>
      </c>
      <c r="B44">
        <v>4000</v>
      </c>
      <c r="C44">
        <v>0</v>
      </c>
      <c r="D44">
        <v>2580.67</v>
      </c>
      <c r="E44">
        <v>60</v>
      </c>
    </row>
    <row r="45">
      <c r="A45" t="str">
        <v>21V0060</v>
      </c>
      <c r="B45">
        <v>4000</v>
      </c>
      <c r="C45">
        <v>0</v>
      </c>
      <c r="D45">
        <v>3290</v>
      </c>
      <c r="E45">
        <v>60</v>
      </c>
    </row>
    <row r="46">
      <c r="A46" t="str">
        <v>25K0037-1200</v>
      </c>
      <c r="B46">
        <v>4000</v>
      </c>
      <c r="C46">
        <v>0</v>
      </c>
      <c r="D46">
        <v>9470</v>
      </c>
      <c r="E46">
        <v>60</v>
      </c>
    </row>
    <row r="47">
      <c r="A47" t="str">
        <v>3022016-000</v>
      </c>
      <c r="B47">
        <v>4000</v>
      </c>
      <c r="C47">
        <v>0</v>
      </c>
      <c r="D47">
        <v>11917.95</v>
      </c>
      <c r="E47">
        <v>60</v>
      </c>
    </row>
    <row r="48">
      <c r="A48" t="str">
        <v>3022143-000</v>
      </c>
      <c r="B48">
        <v>4000</v>
      </c>
      <c r="C48">
        <v>0</v>
      </c>
      <c r="D48">
        <v>55027.94</v>
      </c>
      <c r="E48">
        <v>60</v>
      </c>
    </row>
    <row r="49">
      <c r="A49" t="str">
        <v>39-0043-1100</v>
      </c>
      <c r="B49">
        <v>4000</v>
      </c>
      <c r="C49">
        <v>0</v>
      </c>
      <c r="D49">
        <v>4839.66</v>
      </c>
      <c r="E49">
        <v>60</v>
      </c>
    </row>
    <row r="50">
      <c r="A50" t="str">
        <v>39-0044-1100</v>
      </c>
      <c r="B50">
        <v>4000</v>
      </c>
      <c r="C50">
        <v>0</v>
      </c>
      <c r="D50">
        <v>4839.66</v>
      </c>
      <c r="E50">
        <v>60</v>
      </c>
    </row>
    <row r="51">
      <c r="A51" t="str">
        <v>3901515</v>
      </c>
      <c r="B51">
        <v>4000</v>
      </c>
      <c r="C51">
        <v>0</v>
      </c>
      <c r="D51">
        <v>5248.41</v>
      </c>
      <c r="E51">
        <v>60</v>
      </c>
    </row>
    <row r="52">
      <c r="A52" t="str">
        <v>520913</v>
      </c>
      <c r="B52">
        <v>4000</v>
      </c>
      <c r="C52">
        <v>0</v>
      </c>
      <c r="D52">
        <v>140550</v>
      </c>
      <c r="E52">
        <v>60</v>
      </c>
    </row>
    <row r="53">
      <c r="A53" t="str">
        <v>521100</v>
      </c>
      <c r="B53">
        <v>4000</v>
      </c>
      <c r="C53">
        <v>0</v>
      </c>
      <c r="D53">
        <v>23826.1</v>
      </c>
      <c r="E53">
        <v>60</v>
      </c>
    </row>
    <row r="54">
      <c r="A54" t="str">
        <v>HTE190001-2</v>
      </c>
      <c r="B54">
        <v>4000</v>
      </c>
      <c r="C54">
        <v>0</v>
      </c>
      <c r="D54">
        <v>2141.6077999999998</v>
      </c>
      <c r="E54">
        <v>60</v>
      </c>
    </row>
    <row r="55">
      <c r="A55" t="str">
        <v>HTE200002-1</v>
      </c>
      <c r="B55">
        <v>4000</v>
      </c>
      <c r="C55">
        <v>0</v>
      </c>
      <c r="D55">
        <v>1817.4736842105262</v>
      </c>
      <c r="E55">
        <v>60</v>
      </c>
    </row>
    <row r="56">
      <c r="A56" t="str">
        <v>APE5110</v>
      </c>
      <c r="B56">
        <v>4000</v>
      </c>
      <c r="C56">
        <v>0</v>
      </c>
      <c r="D56">
        <v>21210</v>
      </c>
      <c r="E56">
        <v>60</v>
      </c>
    </row>
    <row r="57">
      <c r="A57" t="str">
        <v>BHC1060-04</v>
      </c>
      <c r="B57">
        <v>4000</v>
      </c>
      <c r="C57">
        <v>0</v>
      </c>
      <c r="D57">
        <v>1939.1694915254238</v>
      </c>
      <c r="E57">
        <v>60</v>
      </c>
    </row>
    <row r="58">
      <c r="A58" t="str">
        <v>C12CB0013</v>
      </c>
      <c r="B58">
        <v>4000</v>
      </c>
      <c r="C58">
        <v>0</v>
      </c>
      <c r="D58">
        <v>4682.160289855073</v>
      </c>
      <c r="E58">
        <v>60</v>
      </c>
    </row>
    <row r="59">
      <c r="A59" t="str">
        <v>1070D0000-02</v>
      </c>
      <c r="B59">
        <v>4000</v>
      </c>
      <c r="C59">
        <v>0</v>
      </c>
      <c r="D59">
        <v>87740</v>
      </c>
      <c r="E59">
        <v>60</v>
      </c>
    </row>
    <row r="60">
      <c r="A60" t="str">
        <v>1071D0000-02</v>
      </c>
      <c r="B60">
        <v>4000</v>
      </c>
      <c r="C60">
        <v>0</v>
      </c>
      <c r="D60">
        <v>86000</v>
      </c>
      <c r="E60">
        <v>60</v>
      </c>
    </row>
    <row r="61">
      <c r="A61" t="str">
        <v>1072E0000-02</v>
      </c>
      <c r="B61">
        <v>4000</v>
      </c>
      <c r="C61">
        <v>0</v>
      </c>
      <c r="D61">
        <v>86530</v>
      </c>
      <c r="E61">
        <v>60</v>
      </c>
    </row>
    <row r="62">
      <c r="A62" t="str">
        <v>1074D0000-02</v>
      </c>
      <c r="B62">
        <v>4000</v>
      </c>
      <c r="C62">
        <v>0</v>
      </c>
      <c r="D62">
        <v>84090</v>
      </c>
      <c r="E62">
        <v>60</v>
      </c>
    </row>
    <row r="63">
      <c r="A63" t="str">
        <v>1075A0000-02</v>
      </c>
      <c r="B63">
        <v>4000</v>
      </c>
      <c r="C63">
        <v>0</v>
      </c>
      <c r="D63">
        <v>80140</v>
      </c>
      <c r="E63">
        <v>60</v>
      </c>
    </row>
    <row r="64">
      <c r="A64" t="str">
        <v>788A0000-02</v>
      </c>
      <c r="B64">
        <v>4000</v>
      </c>
      <c r="C64">
        <v>0</v>
      </c>
      <c r="D64">
        <v>18470</v>
      </c>
      <c r="E64">
        <v>60</v>
      </c>
    </row>
    <row r="65">
      <c r="A65" t="str">
        <v>790A0000-02</v>
      </c>
      <c r="B65">
        <v>4000</v>
      </c>
      <c r="C65">
        <v>0</v>
      </c>
      <c r="D65">
        <v>16770</v>
      </c>
      <c r="E65">
        <v>60</v>
      </c>
    </row>
    <row r="66">
      <c r="A66" t="str">
        <v>801B3500-01</v>
      </c>
      <c r="B66">
        <v>4000</v>
      </c>
      <c r="C66">
        <v>0</v>
      </c>
      <c r="D66">
        <v>6730</v>
      </c>
      <c r="E66">
        <v>60</v>
      </c>
    </row>
    <row r="67">
      <c r="A67" t="str">
        <v>801D1700-02</v>
      </c>
      <c r="B67">
        <v>4000</v>
      </c>
      <c r="C67">
        <v>0</v>
      </c>
      <c r="D67">
        <v>7120</v>
      </c>
      <c r="E67">
        <v>60</v>
      </c>
    </row>
    <row r="68">
      <c r="A68" t="str">
        <v>827A0000-02</v>
      </c>
      <c r="B68">
        <v>4000</v>
      </c>
      <c r="C68">
        <v>0</v>
      </c>
      <c r="D68">
        <v>14270</v>
      </c>
      <c r="E68">
        <v>60</v>
      </c>
    </row>
    <row r="69">
      <c r="A69" t="str">
        <v>828A0000-02</v>
      </c>
      <c r="B69">
        <v>4000</v>
      </c>
      <c r="C69">
        <v>0</v>
      </c>
      <c r="D69">
        <v>8390</v>
      </c>
      <c r="E69">
        <v>60</v>
      </c>
    </row>
    <row r="70">
      <c r="A70" t="str">
        <v>833D2300-02</v>
      </c>
      <c r="B70">
        <v>4000</v>
      </c>
      <c r="C70">
        <v>0</v>
      </c>
      <c r="D70">
        <v>4870</v>
      </c>
      <c r="E70">
        <v>60</v>
      </c>
    </row>
    <row r="71">
      <c r="A71" t="str">
        <v>31073-110</v>
      </c>
      <c r="B71">
        <v>4000</v>
      </c>
      <c r="C71">
        <v>0</v>
      </c>
      <c r="D71">
        <v>6065.054528301887</v>
      </c>
      <c r="E71">
        <v>60</v>
      </c>
    </row>
    <row r="72">
      <c r="A72" t="str">
        <v>31075-840</v>
      </c>
      <c r="B72">
        <v>4000</v>
      </c>
      <c r="C72">
        <v>0</v>
      </c>
      <c r="D72">
        <v>8182.0726436781615</v>
      </c>
      <c r="E72">
        <v>60</v>
      </c>
    </row>
    <row r="73">
      <c r="A73" t="str">
        <v>31077-211</v>
      </c>
      <c r="B73">
        <v>4000</v>
      </c>
      <c r="C73">
        <v>0</v>
      </c>
      <c r="D73">
        <v>30420</v>
      </c>
      <c r="E73">
        <v>60</v>
      </c>
    </row>
    <row r="74">
      <c r="A74" t="str">
        <v>422082-400</v>
      </c>
      <c r="B74">
        <v>4000</v>
      </c>
      <c r="C74">
        <v>0</v>
      </c>
      <c r="D74">
        <v>62610</v>
      </c>
      <c r="E74">
        <v>60</v>
      </c>
    </row>
    <row r="75">
      <c r="A75" t="str">
        <v>47145-268</v>
      </c>
      <c r="B75">
        <v>4000</v>
      </c>
      <c r="C75">
        <v>0</v>
      </c>
      <c r="D75">
        <v>204645</v>
      </c>
      <c r="E75">
        <v>60</v>
      </c>
    </row>
    <row r="76">
      <c r="A76" t="str">
        <v>C19BQ0016</v>
      </c>
      <c r="B76">
        <v>4000</v>
      </c>
      <c r="C76">
        <v>0</v>
      </c>
      <c r="D76">
        <v>21170</v>
      </c>
      <c r="E76">
        <v>60</v>
      </c>
    </row>
    <row r="77">
      <c r="A77" t="str">
        <v>C19DS0016</v>
      </c>
      <c r="B77">
        <v>4000</v>
      </c>
      <c r="C77">
        <v>0</v>
      </c>
      <c r="D77">
        <v>22980</v>
      </c>
      <c r="E77">
        <v>60</v>
      </c>
    </row>
    <row r="78">
      <c r="A78" t="str">
        <v>C19DS0026</v>
      </c>
      <c r="B78">
        <v>4000</v>
      </c>
      <c r="C78">
        <v>0</v>
      </c>
      <c r="D78">
        <v>22840</v>
      </c>
      <c r="E78">
        <v>60</v>
      </c>
    </row>
    <row r="79">
      <c r="A79" t="str">
        <v>C51LM0020</v>
      </c>
      <c r="B79">
        <v>4000</v>
      </c>
      <c r="C79">
        <v>0</v>
      </c>
      <c r="D79">
        <v>4464.701212121213</v>
      </c>
      <c r="E79">
        <v>60</v>
      </c>
    </row>
    <row r="80">
      <c r="A80" t="str">
        <v>C82LL0010</v>
      </c>
      <c r="B80">
        <v>4000</v>
      </c>
      <c r="C80">
        <v>0</v>
      </c>
      <c r="D80">
        <v>1530</v>
      </c>
      <c r="E80">
        <v>60</v>
      </c>
    </row>
    <row r="81">
      <c r="A81" t="str">
        <v>D90ST2001-000</v>
      </c>
      <c r="B81">
        <v>4000</v>
      </c>
      <c r="C81">
        <v>0</v>
      </c>
      <c r="D81">
        <v>11420</v>
      </c>
      <c r="E81">
        <v>60</v>
      </c>
    </row>
    <row r="82">
      <c r="A82" t="str">
        <v>D90ST2002-000</v>
      </c>
      <c r="B82">
        <v>4000</v>
      </c>
      <c r="C82">
        <v>0</v>
      </c>
      <c r="D82">
        <v>11690</v>
      </c>
      <c r="E82">
        <v>60</v>
      </c>
    </row>
    <row r="83">
      <c r="A83" t="str">
        <v>D90ST2003-000</v>
      </c>
      <c r="B83">
        <v>4000</v>
      </c>
      <c r="C83">
        <v>0</v>
      </c>
      <c r="D83">
        <v>1709.6581818181817</v>
      </c>
      <c r="E83">
        <v>60</v>
      </c>
    </row>
    <row r="84">
      <c r="A84" t="str">
        <v>D90ST2004-000</v>
      </c>
      <c r="B84">
        <v>4000</v>
      </c>
      <c r="C84">
        <v>0</v>
      </c>
      <c r="D84">
        <v>2985.8945205479454</v>
      </c>
      <c r="E84">
        <v>60</v>
      </c>
    </row>
    <row r="85">
      <c r="A85" t="str">
        <v>2LA456884-01</v>
      </c>
      <c r="B85">
        <v>4000</v>
      </c>
      <c r="C85">
        <v>0</v>
      </c>
      <c r="D85">
        <v>21230</v>
      </c>
      <c r="E85">
        <v>60</v>
      </c>
    </row>
    <row r="86">
      <c r="A86" t="str">
        <v>2LA456884-02</v>
      </c>
      <c r="B86">
        <v>4000</v>
      </c>
      <c r="C86">
        <v>0</v>
      </c>
      <c r="D86">
        <v>21230</v>
      </c>
      <c r="E86">
        <v>60</v>
      </c>
    </row>
    <row r="87">
      <c r="A87" t="str">
        <v>8ES418864-01</v>
      </c>
      <c r="B87">
        <v>4000</v>
      </c>
      <c r="C87">
        <v>0</v>
      </c>
      <c r="D87">
        <v>7660</v>
      </c>
      <c r="E87">
        <v>30</v>
      </c>
    </row>
    <row r="88">
      <c r="A88" t="str">
        <v>8ES418864-02</v>
      </c>
      <c r="B88">
        <v>4000</v>
      </c>
      <c r="C88">
        <v>0</v>
      </c>
      <c r="D88">
        <v>7660</v>
      </c>
      <c r="E88">
        <v>30</v>
      </c>
    </row>
    <row r="89">
      <c r="A89" t="str">
        <v>8ES456513-01</v>
      </c>
      <c r="B89">
        <v>4000</v>
      </c>
      <c r="C89">
        <v>0</v>
      </c>
      <c r="D89">
        <v>6272.02625</v>
      </c>
      <c r="E89">
        <v>60</v>
      </c>
    </row>
    <row r="90">
      <c r="A90" t="str">
        <v>1718201</v>
      </c>
      <c r="B90">
        <v>4000</v>
      </c>
      <c r="C90">
        <v>0</v>
      </c>
      <c r="D90">
        <v>636633.3333333334</v>
      </c>
      <c r="E90">
        <v>60</v>
      </c>
    </row>
    <row r="91">
      <c r="A91" t="str">
        <v>5909780</v>
      </c>
      <c r="B91">
        <v>4000</v>
      </c>
      <c r="C91">
        <v>0</v>
      </c>
      <c r="D91">
        <v>19746.51</v>
      </c>
      <c r="E91">
        <v>60</v>
      </c>
    </row>
    <row r="92">
      <c r="A92" t="str">
        <v>767584M</v>
      </c>
      <c r="B92">
        <v>4000</v>
      </c>
      <c r="C92">
        <v>0</v>
      </c>
      <c r="D92">
        <v>9772.222222222223</v>
      </c>
      <c r="E92">
        <v>60</v>
      </c>
    </row>
    <row r="93">
      <c r="A93" t="str">
        <v>767669C</v>
      </c>
      <c r="B93">
        <v>4000</v>
      </c>
      <c r="C93">
        <v>0</v>
      </c>
      <c r="D93">
        <v>31218.96</v>
      </c>
      <c r="E93">
        <v>60</v>
      </c>
    </row>
    <row r="94">
      <c r="A94" t="str">
        <v>4500003M</v>
      </c>
      <c r="B94">
        <v>4000</v>
      </c>
      <c r="C94">
        <v>0</v>
      </c>
      <c r="D94">
        <v>129990</v>
      </c>
      <c r="E94">
        <v>60</v>
      </c>
    </row>
    <row r="95">
      <c r="A95" t="str">
        <v>4951652</v>
      </c>
      <c r="B95">
        <v>4000</v>
      </c>
      <c r="C95">
        <v>0</v>
      </c>
      <c r="D95">
        <v>30580</v>
      </c>
      <c r="E95">
        <v>60</v>
      </c>
    </row>
    <row r="96">
      <c r="A96" t="str">
        <v>H3841-13</v>
      </c>
      <c r="B96">
        <v>4000</v>
      </c>
      <c r="C96">
        <v>0</v>
      </c>
      <c r="D96">
        <v>46500</v>
      </c>
      <c r="E96">
        <v>60</v>
      </c>
    </row>
    <row r="97">
      <c r="A97" t="str">
        <v>H3841-14</v>
      </c>
      <c r="B97">
        <v>4000</v>
      </c>
      <c r="C97">
        <v>0</v>
      </c>
      <c r="D97">
        <v>127000.64</v>
      </c>
      <c r="E97">
        <v>60</v>
      </c>
    </row>
    <row r="98">
      <c r="A98" t="str">
        <v>N40-1C10135-101</v>
      </c>
      <c r="B98">
        <v>4000</v>
      </c>
      <c r="C98">
        <v>0</v>
      </c>
      <c r="D98">
        <v>2230</v>
      </c>
      <c r="E98">
        <v>60</v>
      </c>
    </row>
    <row r="99">
      <c r="A99" t="str">
        <v>N40-1C50212-102</v>
      </c>
      <c r="B99">
        <v>4000</v>
      </c>
      <c r="C99">
        <v>0</v>
      </c>
      <c r="D99">
        <v>2230</v>
      </c>
      <c r="E99">
        <v>60</v>
      </c>
    </row>
    <row r="100">
      <c r="A100" t="str">
        <v>066-01212-0102</v>
      </c>
      <c r="B100">
        <v>4000</v>
      </c>
      <c r="C100">
        <v>0</v>
      </c>
      <c r="D100">
        <v>40746.5625</v>
      </c>
      <c r="E100">
        <v>60</v>
      </c>
    </row>
    <row r="101">
      <c r="A101" t="str">
        <v>69000942-251</v>
      </c>
      <c r="B101">
        <v>4000</v>
      </c>
      <c r="C101">
        <v>0</v>
      </c>
      <c r="D101">
        <v>120110.55555555556</v>
      </c>
      <c r="E101">
        <v>30</v>
      </c>
    </row>
    <row r="102">
      <c r="A102" t="str">
        <v>69000942-252</v>
      </c>
      <c r="B102">
        <v>4000</v>
      </c>
      <c r="C102">
        <v>0</v>
      </c>
      <c r="D102">
        <v>145980</v>
      </c>
      <c r="E102">
        <v>30</v>
      </c>
    </row>
    <row r="103">
      <c r="A103" t="str">
        <v>940-0351-006</v>
      </c>
      <c r="B103">
        <v>4000</v>
      </c>
      <c r="C103">
        <v>0</v>
      </c>
      <c r="D103">
        <v>55199.5</v>
      </c>
      <c r="E103">
        <v>60</v>
      </c>
    </row>
    <row r="104">
      <c r="A104" t="str">
        <v>D50A000-100</v>
      </c>
      <c r="B104">
        <v>4000</v>
      </c>
      <c r="C104">
        <v>0</v>
      </c>
      <c r="D104">
        <v>42890</v>
      </c>
      <c r="E104">
        <v>60</v>
      </c>
    </row>
    <row r="105">
      <c r="A105" t="str">
        <v>PG1152BC02</v>
      </c>
      <c r="B105">
        <v>4000</v>
      </c>
      <c r="C105">
        <v>0</v>
      </c>
      <c r="D105">
        <v>25082.37072</v>
      </c>
      <c r="E105">
        <v>60</v>
      </c>
    </row>
    <row r="106">
      <c r="A106" t="str">
        <v>Z451H0002210</v>
      </c>
      <c r="B106">
        <v>4000</v>
      </c>
      <c r="C106">
        <v>0</v>
      </c>
      <c r="D106">
        <v>158490</v>
      </c>
      <c r="E106">
        <v>60</v>
      </c>
    </row>
    <row r="107">
      <c r="A107" t="str">
        <v>Z934H0503110</v>
      </c>
      <c r="B107">
        <v>4000</v>
      </c>
      <c r="C107">
        <v>0</v>
      </c>
      <c r="D107">
        <v>7780</v>
      </c>
      <c r="E107">
        <v>60</v>
      </c>
    </row>
    <row r="108">
      <c r="A108" t="str">
        <v>1263C0000-01</v>
      </c>
      <c r="B108">
        <v>4000</v>
      </c>
      <c r="C108">
        <v>0</v>
      </c>
      <c r="D108">
        <v>93350</v>
      </c>
      <c r="E108">
        <v>60</v>
      </c>
    </row>
    <row r="109">
      <c r="A109" t="str">
        <v>1312B0000-02</v>
      </c>
      <c r="B109">
        <v>4000</v>
      </c>
      <c r="C109">
        <v>0</v>
      </c>
      <c r="D109">
        <v>6872.835384615385</v>
      </c>
      <c r="E109">
        <v>60</v>
      </c>
    </row>
    <row r="110">
      <c r="A110" t="str">
        <v>1806D0000-02</v>
      </c>
      <c r="B110">
        <v>4000</v>
      </c>
      <c r="C110">
        <v>0</v>
      </c>
      <c r="D110">
        <v>47423.22</v>
      </c>
      <c r="E110">
        <v>60</v>
      </c>
    </row>
    <row r="111">
      <c r="A111" t="str">
        <v>1809A0000-01</v>
      </c>
      <c r="B111">
        <v>4000</v>
      </c>
      <c r="C111">
        <v>0</v>
      </c>
      <c r="D111">
        <v>17137.14085106383</v>
      </c>
      <c r="E111">
        <v>60</v>
      </c>
    </row>
    <row r="112">
      <c r="A112" t="str">
        <v>2056D0000-01</v>
      </c>
      <c r="B112">
        <v>4000</v>
      </c>
      <c r="C112">
        <v>0</v>
      </c>
      <c r="D112">
        <v>11380.37</v>
      </c>
      <c r="E112">
        <v>60</v>
      </c>
    </row>
    <row r="113">
      <c r="A113" t="str">
        <v>3957A0000-03</v>
      </c>
      <c r="B113">
        <v>4000</v>
      </c>
      <c r="C113">
        <v>0</v>
      </c>
      <c r="D113">
        <v>13791.73</v>
      </c>
      <c r="E113">
        <v>60</v>
      </c>
    </row>
    <row r="114">
      <c r="A114" t="str">
        <v>3958A0000-01</v>
      </c>
      <c r="B114">
        <v>4000</v>
      </c>
      <c r="C114">
        <v>0</v>
      </c>
      <c r="D114">
        <v>11721.59</v>
      </c>
      <c r="E114">
        <v>60</v>
      </c>
    </row>
    <row r="115">
      <c r="A115" t="str">
        <v>3959B0000K01</v>
      </c>
      <c r="B115">
        <v>4000</v>
      </c>
      <c r="C115">
        <v>0</v>
      </c>
      <c r="D115">
        <v>40220</v>
      </c>
      <c r="E115">
        <v>60</v>
      </c>
    </row>
    <row r="116">
      <c r="A116" t="str">
        <v>3961A0000K01</v>
      </c>
      <c r="B116">
        <v>4000</v>
      </c>
      <c r="C116">
        <v>0</v>
      </c>
      <c r="D116">
        <v>13767.76</v>
      </c>
      <c r="E116">
        <v>60</v>
      </c>
    </row>
    <row r="117">
      <c r="A117" t="str">
        <v>70418A020101</v>
      </c>
      <c r="B117">
        <v>4000</v>
      </c>
      <c r="C117">
        <v>0</v>
      </c>
      <c r="D117">
        <v>27000</v>
      </c>
      <c r="E117">
        <v>60</v>
      </c>
    </row>
    <row r="118">
      <c r="A118" t="str">
        <v>70629A010001</v>
      </c>
      <c r="B118">
        <v>4000</v>
      </c>
      <c r="C118">
        <v>0</v>
      </c>
      <c r="D118">
        <v>76515.93</v>
      </c>
      <c r="E118">
        <v>60</v>
      </c>
    </row>
    <row r="119">
      <c r="A119" t="str">
        <v>70645A030001</v>
      </c>
      <c r="B119">
        <v>4000</v>
      </c>
      <c r="C119">
        <v>0</v>
      </c>
      <c r="D119">
        <v>48290</v>
      </c>
      <c r="E119">
        <v>60</v>
      </c>
    </row>
    <row r="120">
      <c r="A120" t="str">
        <v>70646A010001</v>
      </c>
      <c r="B120">
        <v>4000</v>
      </c>
      <c r="C120">
        <v>0</v>
      </c>
      <c r="D120">
        <v>48199.65</v>
      </c>
      <c r="E120">
        <v>60</v>
      </c>
    </row>
    <row r="121">
      <c r="A121" t="str">
        <v>70647A010001</v>
      </c>
      <c r="B121">
        <v>4000</v>
      </c>
      <c r="C121">
        <v>0</v>
      </c>
      <c r="D121">
        <v>28880</v>
      </c>
      <c r="E121">
        <v>60</v>
      </c>
    </row>
    <row r="122">
      <c r="A122" t="str">
        <v>70649A010001</v>
      </c>
      <c r="B122">
        <v>4000</v>
      </c>
      <c r="C122">
        <v>0</v>
      </c>
      <c r="D122">
        <v>11100</v>
      </c>
      <c r="E122">
        <v>60</v>
      </c>
    </row>
    <row r="123">
      <c r="A123" t="str">
        <v>70654A020001</v>
      </c>
      <c r="B123">
        <v>4000</v>
      </c>
      <c r="C123">
        <v>0</v>
      </c>
      <c r="D123">
        <v>21729.14</v>
      </c>
      <c r="E123">
        <v>60</v>
      </c>
    </row>
    <row r="124">
      <c r="A124" t="str">
        <v>70853A010001</v>
      </c>
      <c r="B124">
        <v>4000</v>
      </c>
      <c r="C124">
        <v>0</v>
      </c>
      <c r="D124">
        <v>26378.6</v>
      </c>
      <c r="E124">
        <v>60</v>
      </c>
    </row>
    <row r="125">
      <c r="A125" t="str">
        <v>71103A010201</v>
      </c>
      <c r="B125">
        <v>4000</v>
      </c>
      <c r="C125">
        <v>0</v>
      </c>
      <c r="D125">
        <v>107450</v>
      </c>
      <c r="E125">
        <v>60</v>
      </c>
    </row>
    <row r="126">
      <c r="A126" t="str">
        <v>747C0000-01</v>
      </c>
      <c r="B126">
        <v>4000</v>
      </c>
      <c r="C126">
        <v>0</v>
      </c>
      <c r="D126">
        <v>8600</v>
      </c>
      <c r="E126">
        <v>60</v>
      </c>
    </row>
    <row r="127">
      <c r="A127" t="str">
        <v>753D0000-01</v>
      </c>
      <c r="B127">
        <v>4000</v>
      </c>
      <c r="C127">
        <v>0</v>
      </c>
      <c r="D127">
        <v>27685.9</v>
      </c>
      <c r="E127">
        <v>60</v>
      </c>
    </row>
    <row r="128">
      <c r="A128" t="str">
        <v>754D0000-01</v>
      </c>
      <c r="B128">
        <v>4000</v>
      </c>
      <c r="C128">
        <v>0</v>
      </c>
      <c r="D128">
        <v>9500</v>
      </c>
      <c r="E128">
        <v>60</v>
      </c>
    </row>
    <row r="129">
      <c r="A129" t="str">
        <v>755D0000-01</v>
      </c>
      <c r="B129">
        <v>4000</v>
      </c>
      <c r="C129">
        <v>0</v>
      </c>
      <c r="D129">
        <v>17758.99</v>
      </c>
      <c r="E129">
        <v>60</v>
      </c>
    </row>
    <row r="130">
      <c r="A130" t="str">
        <v>756A0000-07</v>
      </c>
      <c r="B130">
        <v>4000</v>
      </c>
      <c r="C130">
        <v>0</v>
      </c>
      <c r="D130">
        <v>24610</v>
      </c>
      <c r="E130">
        <v>60</v>
      </c>
    </row>
    <row r="131">
      <c r="A131" t="str">
        <v>B17CA1042</v>
      </c>
      <c r="B131">
        <v>4000</v>
      </c>
      <c r="C131">
        <v>0</v>
      </c>
      <c r="D131">
        <v>19237.5</v>
      </c>
      <c r="E131">
        <v>60</v>
      </c>
    </row>
    <row r="132">
      <c r="A132" t="str">
        <v>1553A9900-03</v>
      </c>
      <c r="B132">
        <v>4000</v>
      </c>
      <c r="C132">
        <v>0</v>
      </c>
      <c r="D132">
        <v>37949.7</v>
      </c>
      <c r="E132">
        <v>60</v>
      </c>
    </row>
    <row r="133">
      <c r="A133" t="str">
        <v>1554A9900-02</v>
      </c>
      <c r="B133">
        <v>4000</v>
      </c>
      <c r="C133">
        <v>0</v>
      </c>
      <c r="D133">
        <v>43214.89</v>
      </c>
      <c r="E133">
        <v>60</v>
      </c>
    </row>
    <row r="134">
      <c r="A134" t="str">
        <v>1555B9900-01</v>
      </c>
      <c r="B134">
        <v>4000</v>
      </c>
      <c r="C134">
        <v>0</v>
      </c>
      <c r="D134">
        <v>59000</v>
      </c>
      <c r="E134">
        <v>60</v>
      </c>
    </row>
    <row r="135">
      <c r="A135" t="str">
        <v>1556A9900-04</v>
      </c>
      <c r="B135">
        <v>4000</v>
      </c>
      <c r="C135">
        <v>0</v>
      </c>
      <c r="D135">
        <v>29673.73</v>
      </c>
      <c r="E135">
        <v>60</v>
      </c>
    </row>
    <row r="136">
      <c r="A136" t="str">
        <v>1559A9900-03</v>
      </c>
      <c r="B136">
        <v>4000</v>
      </c>
      <c r="C136">
        <v>0</v>
      </c>
      <c r="D136">
        <v>37949.7</v>
      </c>
      <c r="E136">
        <v>60</v>
      </c>
    </row>
    <row r="137">
      <c r="A137" t="str">
        <v>1905A0000-01</v>
      </c>
      <c r="B137">
        <v>4000</v>
      </c>
      <c r="C137">
        <v>0</v>
      </c>
      <c r="D137">
        <v>7674.74</v>
      </c>
      <c r="E137">
        <v>60</v>
      </c>
    </row>
    <row r="138">
      <c r="A138" t="str">
        <v>2000A1391K01</v>
      </c>
      <c r="B138">
        <v>4000</v>
      </c>
      <c r="C138">
        <v>0</v>
      </c>
      <c r="D138">
        <v>10490.54</v>
      </c>
      <c r="E138">
        <v>60</v>
      </c>
    </row>
    <row r="139">
      <c r="A139" t="str">
        <v>3863D0000-01</v>
      </c>
      <c r="B139">
        <v>4000</v>
      </c>
      <c r="C139">
        <v>0</v>
      </c>
      <c r="D139">
        <v>6130</v>
      </c>
      <c r="E139">
        <v>60</v>
      </c>
    </row>
    <row r="140">
      <c r="A140" t="str">
        <v>5751A0000-02</v>
      </c>
      <c r="B140">
        <v>4000</v>
      </c>
      <c r="C140">
        <v>0</v>
      </c>
      <c r="D140">
        <v>5540</v>
      </c>
      <c r="E140">
        <v>60</v>
      </c>
    </row>
    <row r="141">
      <c r="A141" t="str">
        <v>786A0000-14</v>
      </c>
      <c r="B141">
        <v>4000</v>
      </c>
      <c r="C141">
        <v>0</v>
      </c>
      <c r="D141">
        <v>131004.13599999998</v>
      </c>
      <c r="E141">
        <v>60</v>
      </c>
    </row>
    <row r="142">
      <c r="A142" t="str">
        <v>786A2000-03</v>
      </c>
      <c r="B142">
        <v>4000</v>
      </c>
      <c r="C142">
        <v>0</v>
      </c>
      <c r="D142">
        <v>13660</v>
      </c>
      <c r="E142">
        <v>60</v>
      </c>
    </row>
    <row r="143">
      <c r="A143" t="str">
        <v>787A0000-11</v>
      </c>
      <c r="B143">
        <v>4000</v>
      </c>
      <c r="C143">
        <v>0</v>
      </c>
      <c r="D143">
        <v>53393.16</v>
      </c>
      <c r="E143">
        <v>60</v>
      </c>
    </row>
    <row r="144">
      <c r="A144" t="str">
        <v>812A0000-02</v>
      </c>
      <c r="B144">
        <v>4000</v>
      </c>
      <c r="C144">
        <v>0</v>
      </c>
      <c r="D144">
        <v>56090</v>
      </c>
      <c r="E144">
        <v>60</v>
      </c>
    </row>
    <row r="145">
      <c r="A145" t="str">
        <v>812A0001-01</v>
      </c>
      <c r="B145">
        <v>4000</v>
      </c>
      <c r="C145">
        <v>0</v>
      </c>
      <c r="D145">
        <v>14990</v>
      </c>
      <c r="E145">
        <v>60</v>
      </c>
    </row>
    <row r="146">
      <c r="A146" t="str">
        <v>829D0000-02</v>
      </c>
      <c r="B146">
        <v>4000</v>
      </c>
      <c r="C146">
        <v>0</v>
      </c>
      <c r="D146">
        <v>27930</v>
      </c>
      <c r="E146">
        <v>60</v>
      </c>
    </row>
    <row r="147">
      <c r="A147" t="str">
        <v>830E0000-01</v>
      </c>
      <c r="B147">
        <v>4000</v>
      </c>
      <c r="C147">
        <v>0</v>
      </c>
      <c r="D147">
        <v>23301.03</v>
      </c>
      <c r="E147">
        <v>60</v>
      </c>
    </row>
    <row r="148">
      <c r="A148" t="str">
        <v>831C0000-03</v>
      </c>
      <c r="B148">
        <v>4000</v>
      </c>
      <c r="C148">
        <v>0</v>
      </c>
      <c r="D148">
        <v>25608.28</v>
      </c>
      <c r="E148">
        <v>60</v>
      </c>
    </row>
    <row r="149">
      <c r="A149" t="str">
        <v>9028A0004-01</v>
      </c>
      <c r="B149">
        <v>4000</v>
      </c>
      <c r="C149">
        <v>0</v>
      </c>
      <c r="D149">
        <v>2032.7694736842104</v>
      </c>
      <c r="E149">
        <v>60</v>
      </c>
    </row>
    <row r="150">
      <c r="A150" t="str">
        <v>S4-3402180</v>
      </c>
      <c r="B150">
        <v>4000</v>
      </c>
      <c r="C150">
        <v>0</v>
      </c>
      <c r="D150">
        <v>8707.61</v>
      </c>
      <c r="E150">
        <v>60</v>
      </c>
    </row>
    <row r="151">
      <c r="A151" t="str">
        <v>14330-375</v>
      </c>
      <c r="B151">
        <v>4000</v>
      </c>
      <c r="C151">
        <v>0</v>
      </c>
      <c r="D151">
        <v>32490</v>
      </c>
      <c r="E151">
        <v>60</v>
      </c>
    </row>
    <row r="152">
      <c r="A152" t="str">
        <v>14330-514-205</v>
      </c>
      <c r="B152">
        <v>4000</v>
      </c>
      <c r="C152">
        <v>0</v>
      </c>
      <c r="D152">
        <v>24310</v>
      </c>
      <c r="E152">
        <v>60</v>
      </c>
    </row>
    <row r="153">
      <c r="A153" t="str">
        <v>14330-514-206</v>
      </c>
      <c r="B153">
        <v>4000</v>
      </c>
      <c r="C153">
        <v>0</v>
      </c>
      <c r="D153">
        <v>23326.523999999998</v>
      </c>
      <c r="E153">
        <v>30</v>
      </c>
    </row>
    <row r="154">
      <c r="A154" t="str">
        <v>14330-514-208</v>
      </c>
      <c r="B154">
        <v>4000</v>
      </c>
      <c r="C154">
        <v>0</v>
      </c>
      <c r="D154">
        <v>24310</v>
      </c>
      <c r="E154">
        <v>30</v>
      </c>
    </row>
    <row r="155">
      <c r="A155" t="str">
        <v>14403-125</v>
      </c>
      <c r="B155">
        <v>4000</v>
      </c>
      <c r="C155">
        <v>0</v>
      </c>
      <c r="D155">
        <v>6430</v>
      </c>
      <c r="E155">
        <v>60</v>
      </c>
    </row>
    <row r="156">
      <c r="A156" t="str">
        <v>A68793-007</v>
      </c>
      <c r="B156">
        <v>4000</v>
      </c>
      <c r="C156">
        <v>0</v>
      </c>
      <c r="D156">
        <v>13570</v>
      </c>
      <c r="E156">
        <v>60</v>
      </c>
    </row>
    <row r="157">
      <c r="A157" t="str">
        <v>A68982-004</v>
      </c>
      <c r="B157">
        <v>4000</v>
      </c>
      <c r="C157">
        <v>0</v>
      </c>
      <c r="D157">
        <v>7666.666666666667</v>
      </c>
      <c r="E157">
        <v>60</v>
      </c>
    </row>
    <row r="158">
      <c r="A158" t="str">
        <v>A88004-005</v>
      </c>
      <c r="B158">
        <v>4000</v>
      </c>
      <c r="C158">
        <v>0</v>
      </c>
      <c r="D158">
        <v>6180</v>
      </c>
      <c r="E158">
        <v>60</v>
      </c>
    </row>
    <row r="159">
      <c r="A159" t="str">
        <v>20781-02</v>
      </c>
      <c r="B159">
        <v>4000</v>
      </c>
      <c r="C159">
        <v>0</v>
      </c>
      <c r="D159">
        <v>12368.05</v>
      </c>
      <c r="E159">
        <v>60</v>
      </c>
    </row>
    <row r="160">
      <c r="A160" t="str">
        <v>20790-20BA</v>
      </c>
      <c r="B160">
        <v>4000</v>
      </c>
      <c r="C160">
        <v>0</v>
      </c>
      <c r="D160">
        <v>101975</v>
      </c>
      <c r="E160">
        <v>60</v>
      </c>
    </row>
    <row r="161">
      <c r="A161" t="str">
        <v>23545-01BA</v>
      </c>
      <c r="B161">
        <v>4000</v>
      </c>
      <c r="C161">
        <v>0</v>
      </c>
      <c r="D161">
        <v>29452.11</v>
      </c>
      <c r="E161">
        <v>60</v>
      </c>
    </row>
    <row r="162">
      <c r="A162" t="str">
        <v>23948-01AA</v>
      </c>
      <c r="B162">
        <v>4000</v>
      </c>
      <c r="C162">
        <v>0</v>
      </c>
      <c r="D162">
        <v>35079.365000000005</v>
      </c>
      <c r="E162">
        <v>60</v>
      </c>
    </row>
    <row r="163">
      <c r="A163" t="str">
        <v>24441-01AB</v>
      </c>
      <c r="B163">
        <v>4000</v>
      </c>
      <c r="C163">
        <v>0</v>
      </c>
      <c r="D163">
        <v>67620.5025</v>
      </c>
      <c r="E163">
        <v>60</v>
      </c>
    </row>
    <row r="164">
      <c r="A164" t="str">
        <v>25225-01</v>
      </c>
      <c r="B164">
        <v>4000</v>
      </c>
      <c r="C164">
        <v>0</v>
      </c>
      <c r="D164">
        <v>19030</v>
      </c>
      <c r="E164">
        <v>60</v>
      </c>
    </row>
    <row r="165">
      <c r="A165" t="str">
        <v>25226-01AA</v>
      </c>
      <c r="B165">
        <v>4000</v>
      </c>
      <c r="C165">
        <v>0</v>
      </c>
      <c r="D165">
        <v>19370</v>
      </c>
      <c r="E165">
        <v>60</v>
      </c>
    </row>
    <row r="166">
      <c r="A166" t="str">
        <v>4063-16082-3</v>
      </c>
      <c r="B166">
        <v>4000</v>
      </c>
      <c r="C166">
        <v>0</v>
      </c>
      <c r="D166">
        <v>8493.160273972604</v>
      </c>
      <c r="E166">
        <v>60</v>
      </c>
    </row>
    <row r="167">
      <c r="A167" t="str">
        <v>600615-00-503</v>
      </c>
      <c r="B167">
        <v>4000</v>
      </c>
      <c r="C167">
        <v>0</v>
      </c>
      <c r="D167">
        <v>20731.33</v>
      </c>
      <c r="E167">
        <v>60</v>
      </c>
    </row>
    <row r="168">
      <c r="A168" t="str">
        <v>600629-00-501</v>
      </c>
      <c r="B168">
        <v>4000</v>
      </c>
      <c r="C168">
        <v>0</v>
      </c>
      <c r="D168">
        <v>10512.55</v>
      </c>
      <c r="E168">
        <v>60</v>
      </c>
    </row>
    <row r="169">
      <c r="A169" t="str">
        <v>600700-00-502</v>
      </c>
      <c r="B169">
        <v>4000</v>
      </c>
      <c r="C169">
        <v>0</v>
      </c>
      <c r="D169">
        <v>15990</v>
      </c>
      <c r="E169">
        <v>60</v>
      </c>
    </row>
    <row r="170">
      <c r="A170" t="str">
        <v>6610-15946-2</v>
      </c>
      <c r="B170">
        <v>4000</v>
      </c>
      <c r="C170">
        <v>0</v>
      </c>
      <c r="D170">
        <v>7910</v>
      </c>
      <c r="E170">
        <v>60</v>
      </c>
    </row>
    <row r="171">
      <c r="A171" t="str">
        <v>6610-18520</v>
      </c>
      <c r="B171">
        <v>4000</v>
      </c>
      <c r="C171">
        <v>0</v>
      </c>
      <c r="D171">
        <v>7710</v>
      </c>
      <c r="E171">
        <v>60</v>
      </c>
    </row>
    <row r="172">
      <c r="A172" t="str">
        <v>6610-20560-01</v>
      </c>
      <c r="B172">
        <v>4000</v>
      </c>
      <c r="C172">
        <v>0</v>
      </c>
      <c r="D172">
        <v>8093.48</v>
      </c>
      <c r="E172">
        <v>60</v>
      </c>
    </row>
    <row r="173">
      <c r="A173" t="str">
        <v>9024-15704-03</v>
      </c>
      <c r="B173">
        <v>4000</v>
      </c>
      <c r="C173">
        <v>0</v>
      </c>
      <c r="D173">
        <v>7891.337333333333</v>
      </c>
      <c r="E173">
        <v>60</v>
      </c>
    </row>
    <row r="174">
      <c r="A174" t="str">
        <v>FE412000208</v>
      </c>
      <c r="B174">
        <v>4000</v>
      </c>
      <c r="C174">
        <v>0</v>
      </c>
      <c r="D174">
        <v>93880</v>
      </c>
      <c r="E174">
        <v>60</v>
      </c>
    </row>
    <row r="175">
      <c r="A175" t="str">
        <v>FE412000209</v>
      </c>
      <c r="B175">
        <v>4000</v>
      </c>
      <c r="C175">
        <v>0</v>
      </c>
      <c r="D175">
        <v>93880</v>
      </c>
      <c r="E175">
        <v>60</v>
      </c>
    </row>
    <row r="176">
      <c r="A176" t="str">
        <v>FE459100002</v>
      </c>
      <c r="B176">
        <v>4000</v>
      </c>
      <c r="C176">
        <v>0</v>
      </c>
      <c r="D176">
        <v>107810</v>
      </c>
      <c r="E176">
        <v>60</v>
      </c>
    </row>
    <row r="177">
      <c r="A177" t="str">
        <v>FE459200002</v>
      </c>
      <c r="B177">
        <v>4000</v>
      </c>
      <c r="C177">
        <v>0</v>
      </c>
      <c r="D177">
        <v>68100</v>
      </c>
      <c r="E177">
        <v>60</v>
      </c>
    </row>
    <row r="178">
      <c r="A178" t="str">
        <v>FE520000000</v>
      </c>
      <c r="B178">
        <v>4000</v>
      </c>
      <c r="C178">
        <v>0</v>
      </c>
      <c r="D178">
        <v>31560</v>
      </c>
      <c r="E178">
        <v>60</v>
      </c>
    </row>
    <row r="179">
      <c r="A179" t="str">
        <v>622-5130-830</v>
      </c>
      <c r="B179">
        <v>4000</v>
      </c>
      <c r="C179">
        <v>0</v>
      </c>
      <c r="D179">
        <v>17500</v>
      </c>
      <c r="E179">
        <v>60</v>
      </c>
    </row>
    <row r="180">
      <c r="A180" t="str">
        <v>622-5133-006</v>
      </c>
      <c r="B180">
        <v>4000</v>
      </c>
      <c r="C180">
        <v>0</v>
      </c>
      <c r="D180">
        <v>10610</v>
      </c>
      <c r="E180">
        <v>60</v>
      </c>
    </row>
    <row r="181">
      <c r="A181" t="str">
        <v>622-5135-821</v>
      </c>
      <c r="B181">
        <v>4000</v>
      </c>
      <c r="C181">
        <v>0</v>
      </c>
      <c r="D181">
        <v>80612</v>
      </c>
      <c r="E181">
        <v>60</v>
      </c>
    </row>
    <row r="182">
      <c r="A182" t="str">
        <v>822-0334-020</v>
      </c>
      <c r="B182">
        <v>4000</v>
      </c>
      <c r="C182">
        <v>0</v>
      </c>
      <c r="D182">
        <v>21217.5</v>
      </c>
      <c r="E182">
        <v>30</v>
      </c>
    </row>
    <row r="183">
      <c r="A183" t="str">
        <v>822-0987-003</v>
      </c>
      <c r="B183">
        <v>4000</v>
      </c>
      <c r="C183">
        <v>0</v>
      </c>
      <c r="D183">
        <v>90592</v>
      </c>
      <c r="E183">
        <v>30</v>
      </c>
    </row>
    <row r="184">
      <c r="A184" t="str">
        <v>822-0987-020</v>
      </c>
      <c r="B184">
        <v>4000</v>
      </c>
      <c r="C184">
        <v>0</v>
      </c>
      <c r="D184">
        <v>98724</v>
      </c>
      <c r="E184">
        <v>30</v>
      </c>
    </row>
    <row r="185">
      <c r="A185" t="str">
        <v>822-1710-411</v>
      </c>
      <c r="B185">
        <v>4000</v>
      </c>
      <c r="C185">
        <v>0</v>
      </c>
      <c r="D185">
        <v>132620.83333333334</v>
      </c>
      <c r="E185">
        <v>60</v>
      </c>
    </row>
    <row r="186">
      <c r="A186" t="str">
        <v>822-2127-301</v>
      </c>
      <c r="B186">
        <v>4000</v>
      </c>
      <c r="C186">
        <v>0</v>
      </c>
      <c r="D186">
        <v>103920</v>
      </c>
      <c r="E186">
        <v>60</v>
      </c>
    </row>
    <row r="187">
      <c r="A187" t="str">
        <v>822-2131-303</v>
      </c>
      <c r="B187">
        <v>4000</v>
      </c>
      <c r="C187">
        <v>0</v>
      </c>
      <c r="D187">
        <v>81540</v>
      </c>
      <c r="E187">
        <v>60</v>
      </c>
    </row>
    <row r="188">
      <c r="A188" t="str">
        <v>822-2325-020</v>
      </c>
      <c r="B188">
        <v>4000</v>
      </c>
      <c r="C188">
        <v>0</v>
      </c>
      <c r="D188">
        <v>41199</v>
      </c>
      <c r="E188">
        <v>60</v>
      </c>
    </row>
    <row r="189">
      <c r="A189" t="str">
        <v>822-2365-024</v>
      </c>
      <c r="B189">
        <v>4000</v>
      </c>
      <c r="C189">
        <v>0</v>
      </c>
      <c r="D189">
        <v>44110</v>
      </c>
      <c r="E189">
        <v>30</v>
      </c>
    </row>
    <row r="190">
      <c r="A190" t="str">
        <v>822-2532-300</v>
      </c>
      <c r="B190">
        <v>4000</v>
      </c>
      <c r="C190">
        <v>0</v>
      </c>
      <c r="D190">
        <v>133158.33333333334</v>
      </c>
      <c r="E190">
        <v>60</v>
      </c>
    </row>
    <row r="191">
      <c r="A191" t="str">
        <v>822-2763-020</v>
      </c>
      <c r="B191">
        <v>4000</v>
      </c>
      <c r="C191">
        <v>0</v>
      </c>
      <c r="D191">
        <v>61375</v>
      </c>
      <c r="E191">
        <v>60</v>
      </c>
    </row>
    <row r="192">
      <c r="A192" t="str">
        <v>822-3150-301</v>
      </c>
      <c r="B192">
        <v>4000</v>
      </c>
      <c r="C192">
        <v>0</v>
      </c>
      <c r="D192">
        <v>95370</v>
      </c>
      <c r="E192">
        <v>60</v>
      </c>
    </row>
    <row r="193">
      <c r="A193" t="str">
        <v>822-3613-100</v>
      </c>
      <c r="B193">
        <v>4000</v>
      </c>
      <c r="C193">
        <v>0</v>
      </c>
      <c r="D193">
        <v>48166.666666666664</v>
      </c>
      <c r="E193">
        <v>60</v>
      </c>
    </row>
    <row r="194">
      <c r="A194" t="str">
        <v>0871NA7</v>
      </c>
      <c r="B194">
        <v>4000</v>
      </c>
      <c r="C194">
        <v>0</v>
      </c>
      <c r="D194">
        <v>30910</v>
      </c>
      <c r="E194">
        <v>60</v>
      </c>
    </row>
    <row r="195">
      <c r="A195" t="str">
        <v>733902-1-2</v>
      </c>
      <c r="B195">
        <v>4000</v>
      </c>
      <c r="C195">
        <v>0</v>
      </c>
      <c r="D195">
        <v>18718.43</v>
      </c>
      <c r="E195">
        <v>60</v>
      </c>
    </row>
    <row r="196">
      <c r="A196" t="str">
        <v>733903-2-2</v>
      </c>
      <c r="B196">
        <v>4000</v>
      </c>
      <c r="C196">
        <v>0</v>
      </c>
      <c r="D196">
        <v>17482.68</v>
      </c>
      <c r="E196">
        <v>60</v>
      </c>
    </row>
    <row r="197">
      <c r="A197" t="str">
        <v>L95F100-603</v>
      </c>
      <c r="B197">
        <v>4000</v>
      </c>
      <c r="C197">
        <v>0</v>
      </c>
      <c r="D197">
        <v>5160.95</v>
      </c>
      <c r="E197">
        <v>60</v>
      </c>
    </row>
    <row r="198">
      <c r="A198" t="str">
        <v>BA16501-01</v>
      </c>
      <c r="B198">
        <v>4000</v>
      </c>
      <c r="C198">
        <v>0</v>
      </c>
      <c r="D198">
        <v>95557.122</v>
      </c>
      <c r="E198">
        <v>60</v>
      </c>
    </row>
    <row r="199">
      <c r="A199" t="str">
        <v>S1820513-29</v>
      </c>
      <c r="B199">
        <v>4000</v>
      </c>
      <c r="C199">
        <v>0</v>
      </c>
      <c r="D199">
        <v>4870</v>
      </c>
      <c r="E199">
        <v>60</v>
      </c>
    </row>
    <row r="200">
      <c r="A200" t="str">
        <v>196PN01Y02</v>
      </c>
      <c r="B200">
        <v>4000</v>
      </c>
      <c r="C200">
        <v>0</v>
      </c>
      <c r="D200">
        <v>4460.333333333333</v>
      </c>
      <c r="E200">
        <v>60</v>
      </c>
    </row>
    <row r="201">
      <c r="A201" t="str">
        <v>263309339-0300</v>
      </c>
      <c r="B201">
        <v>4000</v>
      </c>
      <c r="C201">
        <v>0</v>
      </c>
      <c r="D201">
        <v>34360</v>
      </c>
      <c r="E201">
        <v>60</v>
      </c>
    </row>
    <row r="202">
      <c r="A202" t="str">
        <v>267TS11Y00</v>
      </c>
      <c r="B202">
        <v>4000</v>
      </c>
      <c r="C202">
        <v>0</v>
      </c>
      <c r="D202">
        <v>5700</v>
      </c>
      <c r="E202">
        <v>60</v>
      </c>
    </row>
    <row r="203">
      <c r="A203" t="str">
        <v>310ZN01Y01</v>
      </c>
      <c r="B203">
        <v>4000</v>
      </c>
      <c r="C203">
        <v>0</v>
      </c>
      <c r="D203">
        <v>5890</v>
      </c>
      <c r="E203">
        <v>60</v>
      </c>
    </row>
    <row r="204">
      <c r="A204" t="str">
        <v>335TS08Y01</v>
      </c>
      <c r="B204">
        <v>4000</v>
      </c>
      <c r="C204">
        <v>0</v>
      </c>
      <c r="D204">
        <v>14389.8675</v>
      </c>
      <c r="E204">
        <v>60</v>
      </c>
    </row>
    <row r="205">
      <c r="A205" t="str">
        <v>ADLU100</v>
      </c>
      <c r="B205">
        <v>4000</v>
      </c>
      <c r="C205">
        <v>0</v>
      </c>
      <c r="D205">
        <v>80871.79</v>
      </c>
      <c r="E205">
        <v>60</v>
      </c>
    </row>
    <row r="206">
      <c r="A206" t="str">
        <v>EDLRB100</v>
      </c>
      <c r="B206">
        <v>4000</v>
      </c>
      <c r="C206">
        <v>0</v>
      </c>
      <c r="D206">
        <v>37440</v>
      </c>
      <c r="E206">
        <v>60</v>
      </c>
    </row>
    <row r="207">
      <c r="A207" t="str">
        <v>10-450701-000</v>
      </c>
      <c r="B207">
        <v>4000</v>
      </c>
      <c r="C207">
        <v>0</v>
      </c>
      <c r="D207">
        <v>32400</v>
      </c>
      <c r="E207">
        <v>60</v>
      </c>
    </row>
    <row r="208">
      <c r="A208" t="str">
        <v>22715-000-02</v>
      </c>
      <c r="B208">
        <v>4000</v>
      </c>
      <c r="C208">
        <v>0</v>
      </c>
      <c r="D208">
        <v>3583.3333333333335</v>
      </c>
      <c r="E208">
        <v>60</v>
      </c>
    </row>
    <row r="209">
      <c r="A209" t="str">
        <v>762080-1</v>
      </c>
      <c r="B209">
        <v>4000</v>
      </c>
      <c r="C209">
        <v>0</v>
      </c>
      <c r="D209">
        <v>1327.25</v>
      </c>
      <c r="E209">
        <v>60</v>
      </c>
    </row>
    <row r="210">
      <c r="A210" t="str">
        <v>C20105000-2</v>
      </c>
      <c r="B210">
        <v>4000</v>
      </c>
      <c r="C210">
        <v>0</v>
      </c>
      <c r="D210">
        <v>5500</v>
      </c>
      <c r="E210">
        <v>60</v>
      </c>
    </row>
    <row r="211">
      <c r="A211" t="str">
        <v>C24736100-1</v>
      </c>
      <c r="B211">
        <v>4000</v>
      </c>
      <c r="C211">
        <v>0</v>
      </c>
      <c r="D211">
        <v>51837.5</v>
      </c>
      <c r="E211">
        <v>60</v>
      </c>
    </row>
    <row r="212">
      <c r="A212" t="str">
        <v>C24737002-4</v>
      </c>
      <c r="B212">
        <v>4000</v>
      </c>
      <c r="C212">
        <v>0</v>
      </c>
      <c r="D212">
        <v>34480</v>
      </c>
      <c r="E212">
        <v>60</v>
      </c>
    </row>
    <row r="213">
      <c r="A213" t="str">
        <v>C24837102-2</v>
      </c>
      <c r="B213">
        <v>4000</v>
      </c>
      <c r="C213">
        <v>0</v>
      </c>
      <c r="D213">
        <v>39500</v>
      </c>
      <c r="E213">
        <v>60</v>
      </c>
    </row>
    <row r="214">
      <c r="A214" t="str">
        <v>C24993000</v>
      </c>
      <c r="B214">
        <v>4000</v>
      </c>
      <c r="C214">
        <v>0</v>
      </c>
      <c r="D214">
        <v>9960</v>
      </c>
      <c r="E214">
        <v>60</v>
      </c>
    </row>
    <row r="215">
      <c r="A215" t="str">
        <v>C24998000</v>
      </c>
      <c r="B215">
        <v>4000</v>
      </c>
      <c r="C215">
        <v>0</v>
      </c>
      <c r="D215">
        <v>14000</v>
      </c>
      <c r="E215">
        <v>60</v>
      </c>
    </row>
    <row r="216">
      <c r="A216" t="str">
        <v>C25243102</v>
      </c>
      <c r="B216">
        <v>4000</v>
      </c>
      <c r="C216">
        <v>0</v>
      </c>
      <c r="D216">
        <v>7790</v>
      </c>
      <c r="E216">
        <v>60</v>
      </c>
    </row>
    <row r="217">
      <c r="A217" t="str">
        <v>D24001000</v>
      </c>
      <c r="B217">
        <v>4000</v>
      </c>
      <c r="C217">
        <v>0</v>
      </c>
      <c r="D217">
        <v>45625.357142857145</v>
      </c>
      <c r="E217">
        <v>60</v>
      </c>
    </row>
    <row r="218">
      <c r="A218" t="str">
        <v>D24005000-1</v>
      </c>
      <c r="B218">
        <v>4000</v>
      </c>
      <c r="C218">
        <v>0</v>
      </c>
      <c r="D218">
        <v>53080</v>
      </c>
      <c r="E218">
        <v>60</v>
      </c>
    </row>
    <row r="219">
      <c r="A219" t="str">
        <v>D24006000-1</v>
      </c>
      <c r="B219">
        <v>4000</v>
      </c>
      <c r="C219">
        <v>0</v>
      </c>
      <c r="D219">
        <v>53080</v>
      </c>
      <c r="E219">
        <v>60</v>
      </c>
    </row>
    <row r="220">
      <c r="A220" t="str">
        <v>D24157000</v>
      </c>
      <c r="B220">
        <v>4000</v>
      </c>
      <c r="C220">
        <v>0</v>
      </c>
      <c r="D220">
        <v>14480</v>
      </c>
      <c r="E220">
        <v>60</v>
      </c>
    </row>
    <row r="221">
      <c r="A221" t="str">
        <v>E21324000-2</v>
      </c>
      <c r="B221">
        <v>4000</v>
      </c>
      <c r="C221">
        <v>0</v>
      </c>
      <c r="D221">
        <v>4730.833333333333</v>
      </c>
      <c r="E221">
        <v>60</v>
      </c>
    </row>
    <row r="222">
      <c r="A222" t="str">
        <v>E21326000-2</v>
      </c>
      <c r="B222">
        <v>4000</v>
      </c>
      <c r="C222">
        <v>0</v>
      </c>
      <c r="D222">
        <v>31200</v>
      </c>
      <c r="E222">
        <v>60</v>
      </c>
    </row>
    <row r="223">
      <c r="A223" t="str">
        <v>E21327408</v>
      </c>
      <c r="B223">
        <v>4000</v>
      </c>
      <c r="C223">
        <v>0</v>
      </c>
      <c r="D223">
        <v>236305.36</v>
      </c>
      <c r="E223">
        <v>60</v>
      </c>
    </row>
    <row r="224">
      <c r="A224" t="str">
        <v>E21328003</v>
      </c>
      <c r="B224">
        <v>4000</v>
      </c>
      <c r="C224">
        <v>0</v>
      </c>
      <c r="D224">
        <v>24480</v>
      </c>
      <c r="E224">
        <v>60</v>
      </c>
    </row>
    <row r="225">
      <c r="A225" t="str">
        <v>E21330001-1</v>
      </c>
      <c r="B225">
        <v>4000</v>
      </c>
      <c r="C225">
        <v>0</v>
      </c>
      <c r="D225">
        <v>31200</v>
      </c>
      <c r="E225">
        <v>60</v>
      </c>
    </row>
    <row r="226">
      <c r="A226" t="str">
        <v>E21336000-1</v>
      </c>
      <c r="B226">
        <v>4000</v>
      </c>
      <c r="C226">
        <v>0</v>
      </c>
      <c r="D226">
        <v>22410.32</v>
      </c>
      <c r="E226">
        <v>60</v>
      </c>
    </row>
    <row r="227">
      <c r="A227" t="str">
        <v>10-385401-001</v>
      </c>
      <c r="B227">
        <v>4000</v>
      </c>
      <c r="C227">
        <v>0</v>
      </c>
      <c r="D227">
        <v>18500</v>
      </c>
      <c r="E227">
        <v>60</v>
      </c>
    </row>
    <row r="228">
      <c r="A228" t="str">
        <v>10-386001-001</v>
      </c>
      <c r="B228">
        <v>4000</v>
      </c>
      <c r="C228">
        <v>0</v>
      </c>
      <c r="D228">
        <v>64160</v>
      </c>
      <c r="E228">
        <v>60</v>
      </c>
    </row>
    <row r="229">
      <c r="A229" t="str">
        <v>10-451702-000</v>
      </c>
      <c r="B229">
        <v>4000</v>
      </c>
      <c r="C229">
        <v>0</v>
      </c>
      <c r="D229">
        <v>54190</v>
      </c>
      <c r="E229">
        <v>60</v>
      </c>
    </row>
    <row r="230">
      <c r="A230" t="str">
        <v>10-452701-000</v>
      </c>
      <c r="B230">
        <v>4000</v>
      </c>
      <c r="C230">
        <v>0</v>
      </c>
      <c r="D230">
        <v>12630</v>
      </c>
      <c r="E230">
        <v>60</v>
      </c>
    </row>
    <row r="231">
      <c r="A231" t="str">
        <v>10-458301-000</v>
      </c>
      <c r="B231">
        <v>4000</v>
      </c>
      <c r="C231">
        <v>0</v>
      </c>
      <c r="D231">
        <v>5230</v>
      </c>
      <c r="E231">
        <v>60</v>
      </c>
    </row>
    <row r="232">
      <c r="A232" t="str">
        <v>10-458501-000</v>
      </c>
      <c r="B232">
        <v>4000</v>
      </c>
      <c r="C232">
        <v>0</v>
      </c>
      <c r="D232">
        <v>6540</v>
      </c>
      <c r="E232">
        <v>60</v>
      </c>
    </row>
    <row r="233">
      <c r="A233" t="str">
        <v>10-458701-001</v>
      </c>
      <c r="B233">
        <v>4000</v>
      </c>
      <c r="C233">
        <v>0</v>
      </c>
      <c r="D233">
        <v>19040</v>
      </c>
      <c r="E233">
        <v>60</v>
      </c>
    </row>
    <row r="234">
      <c r="A234" t="str">
        <v>10-458801-001</v>
      </c>
      <c r="B234">
        <v>4000</v>
      </c>
      <c r="C234">
        <v>0</v>
      </c>
      <c r="D234">
        <v>19040</v>
      </c>
      <c r="E234">
        <v>60</v>
      </c>
    </row>
    <row r="235">
      <c r="A235" t="str">
        <v>10-458901-001</v>
      </c>
      <c r="B235">
        <v>4000</v>
      </c>
      <c r="C235">
        <v>0</v>
      </c>
      <c r="D235">
        <v>14510</v>
      </c>
      <c r="E235">
        <v>60</v>
      </c>
    </row>
    <row r="236">
      <c r="A236" t="str">
        <v>10-459001-001</v>
      </c>
      <c r="B236">
        <v>4000</v>
      </c>
      <c r="C236">
        <v>0</v>
      </c>
      <c r="D236">
        <v>14510</v>
      </c>
      <c r="E236">
        <v>60</v>
      </c>
    </row>
    <row r="237">
      <c r="A237" t="str">
        <v>D23076000-3</v>
      </c>
      <c r="B237">
        <v>4000</v>
      </c>
      <c r="C237">
        <v>0</v>
      </c>
      <c r="D237">
        <v>22410</v>
      </c>
      <c r="E237">
        <v>60</v>
      </c>
    </row>
    <row r="238">
      <c r="A238" t="str">
        <v>D23081020</v>
      </c>
      <c r="B238">
        <v>4000</v>
      </c>
      <c r="C238">
        <v>0</v>
      </c>
      <c r="D238">
        <v>16890</v>
      </c>
      <c r="E238">
        <v>60</v>
      </c>
    </row>
    <row r="239">
      <c r="A239" t="str">
        <v>D23116000</v>
      </c>
      <c r="B239">
        <v>4000</v>
      </c>
      <c r="C239">
        <v>0</v>
      </c>
      <c r="D239">
        <v>7160</v>
      </c>
      <c r="E239">
        <v>60</v>
      </c>
    </row>
    <row r="240">
      <c r="A240" t="str">
        <v>D23119751-1</v>
      </c>
      <c r="B240">
        <v>4000</v>
      </c>
      <c r="C240">
        <v>0</v>
      </c>
      <c r="D240">
        <v>13750</v>
      </c>
      <c r="E240">
        <v>60</v>
      </c>
    </row>
    <row r="241">
      <c r="A241" t="str">
        <v>16800-01-00</v>
      </c>
      <c r="B241">
        <v>4000</v>
      </c>
      <c r="C241">
        <v>0</v>
      </c>
      <c r="D241">
        <v>22500</v>
      </c>
      <c r="E241">
        <v>60</v>
      </c>
    </row>
    <row r="242">
      <c r="A242" t="str">
        <v>AE1819B00</v>
      </c>
      <c r="B242">
        <v>4000</v>
      </c>
      <c r="C242">
        <v>0</v>
      </c>
      <c r="D242">
        <v>39995</v>
      </c>
      <c r="E242">
        <v>60</v>
      </c>
    </row>
    <row r="243">
      <c r="A243" t="str">
        <v>V2T127D</v>
      </c>
      <c r="B243">
        <v>4000</v>
      </c>
      <c r="C243">
        <v>0</v>
      </c>
      <c r="D243">
        <v>3230.2048148148147</v>
      </c>
      <c r="E243">
        <v>60</v>
      </c>
    </row>
    <row r="244">
      <c r="A244" t="str">
        <v>V2T152D</v>
      </c>
      <c r="B244">
        <v>4000</v>
      </c>
      <c r="C244">
        <v>0</v>
      </c>
      <c r="D244">
        <v>4170.569117647059</v>
      </c>
      <c r="E244">
        <v>60</v>
      </c>
    </row>
    <row r="245">
      <c r="A245" t="str">
        <v>VFT210B00</v>
      </c>
      <c r="B245">
        <v>4000</v>
      </c>
      <c r="C245">
        <v>0</v>
      </c>
      <c r="D245">
        <v>13439.7125</v>
      </c>
      <c r="E245">
        <v>30</v>
      </c>
    </row>
    <row r="246">
      <c r="A246" t="str">
        <v>VFT210B01</v>
      </c>
      <c r="B246">
        <v>4000</v>
      </c>
      <c r="C246">
        <v>0</v>
      </c>
      <c r="D246">
        <v>22350</v>
      </c>
      <c r="E246">
        <v>30</v>
      </c>
    </row>
    <row r="247">
      <c r="A247" t="str">
        <v>VFT300B00</v>
      </c>
      <c r="B247">
        <v>4000</v>
      </c>
      <c r="C247">
        <v>0</v>
      </c>
      <c r="D247">
        <v>15893.529411764706</v>
      </c>
      <c r="E247">
        <v>60</v>
      </c>
    </row>
    <row r="248">
      <c r="A248" t="str">
        <v>20700-300</v>
      </c>
      <c r="B248">
        <v>4000</v>
      </c>
      <c r="C248">
        <v>0</v>
      </c>
      <c r="D248">
        <v>1990</v>
      </c>
      <c r="E248">
        <v>60</v>
      </c>
    </row>
    <row r="249">
      <c r="A249" t="str">
        <v>AL1000</v>
      </c>
      <c r="B249">
        <v>4000</v>
      </c>
      <c r="C249">
        <v>0</v>
      </c>
      <c r="D249">
        <v>13568.58</v>
      </c>
      <c r="E249">
        <v>60</v>
      </c>
    </row>
    <row r="250">
      <c r="A250" t="str">
        <v>D05000</v>
      </c>
      <c r="B250">
        <v>4000</v>
      </c>
      <c r="C250">
        <v>0</v>
      </c>
      <c r="D250">
        <v>4136.304615384615</v>
      </c>
      <c r="E250">
        <v>60</v>
      </c>
    </row>
    <row r="251">
      <c r="A251" t="str">
        <v>E20000</v>
      </c>
      <c r="B251">
        <v>4000</v>
      </c>
      <c r="C251">
        <v>0</v>
      </c>
      <c r="D251">
        <v>4333.333333333333</v>
      </c>
      <c r="E251">
        <v>60</v>
      </c>
    </row>
    <row r="252">
      <c r="A252" t="str">
        <v>10173-0302</v>
      </c>
      <c r="B252">
        <v>4000</v>
      </c>
      <c r="C252">
        <v>0</v>
      </c>
      <c r="D252">
        <v>9710</v>
      </c>
      <c r="E252">
        <v>60</v>
      </c>
    </row>
    <row r="253">
      <c r="A253" t="str">
        <v>10176-0102</v>
      </c>
      <c r="B253">
        <v>4000</v>
      </c>
      <c r="C253">
        <v>0</v>
      </c>
      <c r="D253">
        <v>21580</v>
      </c>
      <c r="E253">
        <v>60</v>
      </c>
    </row>
    <row r="254">
      <c r="A254" t="str">
        <v>20150-0101</v>
      </c>
      <c r="B254">
        <v>4000</v>
      </c>
      <c r="C254">
        <v>0</v>
      </c>
      <c r="D254">
        <v>10770</v>
      </c>
      <c r="E254">
        <v>60</v>
      </c>
    </row>
    <row r="255">
      <c r="A255" t="str">
        <v>30042-0601</v>
      </c>
      <c r="B255">
        <v>4000</v>
      </c>
      <c r="C255">
        <v>0</v>
      </c>
      <c r="D255">
        <v>13550.986666666666</v>
      </c>
      <c r="E255">
        <v>60</v>
      </c>
    </row>
    <row r="256">
      <c r="A256" t="str">
        <v>30320-0401</v>
      </c>
      <c r="B256">
        <v>4000</v>
      </c>
      <c r="C256">
        <v>0</v>
      </c>
      <c r="D256">
        <v>91514.53</v>
      </c>
      <c r="E256">
        <v>60</v>
      </c>
    </row>
    <row r="257">
      <c r="A257" t="str">
        <v>59127-0101</v>
      </c>
      <c r="B257">
        <v>4000</v>
      </c>
      <c r="C257">
        <v>0</v>
      </c>
      <c r="D257">
        <v>6230</v>
      </c>
      <c r="E257">
        <v>60</v>
      </c>
    </row>
    <row r="258">
      <c r="A258" t="str">
        <v>59128-0101</v>
      </c>
      <c r="B258">
        <v>4000</v>
      </c>
      <c r="C258">
        <v>0</v>
      </c>
      <c r="D258">
        <v>6230</v>
      </c>
      <c r="E258">
        <v>60</v>
      </c>
    </row>
    <row r="259">
      <c r="A259" t="str">
        <v>4279198</v>
      </c>
      <c r="B259">
        <v>4000</v>
      </c>
      <c r="C259">
        <v>0</v>
      </c>
      <c r="D259">
        <v>17860</v>
      </c>
      <c r="E259">
        <v>60</v>
      </c>
    </row>
    <row r="260">
      <c r="A260" t="str">
        <v>4279204</v>
      </c>
      <c r="B260">
        <v>4000</v>
      </c>
      <c r="C260">
        <v>0</v>
      </c>
      <c r="D260">
        <v>17860</v>
      </c>
      <c r="E260">
        <v>60</v>
      </c>
    </row>
    <row r="261">
      <c r="A261" t="str">
        <v>405045-00001</v>
      </c>
      <c r="B261">
        <v>4000</v>
      </c>
      <c r="C261">
        <v>0</v>
      </c>
      <c r="D261">
        <v>112260</v>
      </c>
      <c r="E261">
        <v>60</v>
      </c>
    </row>
    <row r="262">
      <c r="A262" t="str">
        <v>ACP4380AA120101</v>
      </c>
      <c r="B262">
        <v>4000</v>
      </c>
      <c r="C262">
        <v>0</v>
      </c>
      <c r="D262">
        <v>29980</v>
      </c>
      <c r="E262">
        <v>30</v>
      </c>
    </row>
    <row r="263">
      <c r="A263" t="str">
        <v>ACP4380AA130101</v>
      </c>
      <c r="B263">
        <v>4000</v>
      </c>
      <c r="C263">
        <v>0</v>
      </c>
      <c r="D263">
        <v>30640</v>
      </c>
      <c r="E263">
        <v>30</v>
      </c>
    </row>
    <row r="264">
      <c r="A264" t="str">
        <v>AMU4382AA110101</v>
      </c>
      <c r="B264">
        <v>4000</v>
      </c>
      <c r="C264">
        <v>0</v>
      </c>
      <c r="D264">
        <v>57680</v>
      </c>
      <c r="E264">
        <v>60</v>
      </c>
    </row>
    <row r="265">
      <c r="A265" t="str">
        <v>RMP4381AA110101</v>
      </c>
      <c r="B265">
        <v>4000</v>
      </c>
      <c r="C265">
        <v>0</v>
      </c>
      <c r="D265">
        <v>52010</v>
      </c>
      <c r="E265">
        <v>60</v>
      </c>
    </row>
    <row r="266">
      <c r="A266" t="str">
        <v>1982660116</v>
      </c>
      <c r="B266">
        <v>4000</v>
      </c>
      <c r="C266">
        <v>0</v>
      </c>
      <c r="D266">
        <v>101950</v>
      </c>
      <c r="E266">
        <v>60</v>
      </c>
    </row>
    <row r="267">
      <c r="A267" t="str">
        <v>35-0L5-1107-09</v>
      </c>
      <c r="B267">
        <v>4000</v>
      </c>
      <c r="C267">
        <v>0</v>
      </c>
      <c r="D267">
        <v>22143</v>
      </c>
      <c r="E267">
        <v>60</v>
      </c>
    </row>
    <row r="268">
      <c r="A268" t="str">
        <v>35-1H5-1002</v>
      </c>
      <c r="B268">
        <v>4000</v>
      </c>
      <c r="C268">
        <v>0</v>
      </c>
      <c r="D268">
        <v>12432</v>
      </c>
      <c r="E268">
        <v>60</v>
      </c>
    </row>
    <row r="269">
      <c r="A269" t="str">
        <v>3945120300</v>
      </c>
      <c r="B269">
        <v>4000</v>
      </c>
      <c r="C269">
        <v>0</v>
      </c>
      <c r="D269">
        <v>150050</v>
      </c>
      <c r="E269">
        <v>60</v>
      </c>
    </row>
    <row r="270">
      <c r="A270" t="str">
        <v>87292325V07</v>
      </c>
      <c r="B270">
        <v>4000</v>
      </c>
      <c r="C270">
        <v>0</v>
      </c>
      <c r="D270">
        <v>5409.375</v>
      </c>
      <c r="E270">
        <v>60</v>
      </c>
    </row>
    <row r="271">
      <c r="A271" t="str">
        <v>B372EAM0200</v>
      </c>
      <c r="B271">
        <v>4000</v>
      </c>
      <c r="C271">
        <v>0</v>
      </c>
      <c r="D271">
        <v>139090</v>
      </c>
      <c r="E271">
        <v>60</v>
      </c>
    </row>
    <row r="272">
      <c r="A272" t="str">
        <v>C12850AC03</v>
      </c>
      <c r="B272">
        <v>4000</v>
      </c>
      <c r="C272">
        <v>0</v>
      </c>
      <c r="D272">
        <v>90470.53571428571</v>
      </c>
      <c r="E272">
        <v>60</v>
      </c>
    </row>
    <row r="273">
      <c r="A273" t="str">
        <v>C12860AA08</v>
      </c>
      <c r="B273">
        <v>4000</v>
      </c>
      <c r="C273">
        <v>0</v>
      </c>
      <c r="D273">
        <v>73038</v>
      </c>
      <c r="E273">
        <v>60</v>
      </c>
    </row>
    <row r="274">
      <c r="A274" t="str">
        <v>C13153EA02</v>
      </c>
      <c r="B274">
        <v>4000</v>
      </c>
      <c r="C274">
        <v>0</v>
      </c>
      <c r="D274">
        <v>122500</v>
      </c>
      <c r="E274">
        <v>60</v>
      </c>
    </row>
    <row r="275">
      <c r="A275" t="str">
        <v>C18456AAA01</v>
      </c>
      <c r="B275">
        <v>4000</v>
      </c>
      <c r="C275">
        <v>0</v>
      </c>
      <c r="D275">
        <v>53697</v>
      </c>
      <c r="E275">
        <v>60</v>
      </c>
    </row>
    <row r="276">
      <c r="A276" t="str">
        <v>C19625BA</v>
      </c>
      <c r="B276">
        <v>4000</v>
      </c>
      <c r="C276">
        <v>0</v>
      </c>
      <c r="D276">
        <v>110000</v>
      </c>
      <c r="E276">
        <v>60</v>
      </c>
    </row>
    <row r="277">
      <c r="A277" t="str">
        <v>C19628AD</v>
      </c>
      <c r="B277">
        <v>4000</v>
      </c>
      <c r="C277">
        <v>0</v>
      </c>
      <c r="D277">
        <v>107200</v>
      </c>
      <c r="E277">
        <v>60</v>
      </c>
    </row>
    <row r="278">
      <c r="A278" t="str">
        <v>C19643AD</v>
      </c>
      <c r="B278">
        <v>4000</v>
      </c>
      <c r="C278">
        <v>0</v>
      </c>
      <c r="D278">
        <v>107200</v>
      </c>
      <c r="E278">
        <v>60</v>
      </c>
    </row>
    <row r="279">
      <c r="A279" t="str">
        <v>C19755BA01</v>
      </c>
      <c r="B279">
        <v>4000</v>
      </c>
      <c r="C279">
        <v>0</v>
      </c>
      <c r="D279">
        <v>123585.29411764706</v>
      </c>
      <c r="E279">
        <v>60</v>
      </c>
    </row>
    <row r="280">
      <c r="A280" t="str">
        <v>C49AA0222</v>
      </c>
      <c r="B280">
        <v>4000</v>
      </c>
      <c r="C280">
        <v>0</v>
      </c>
      <c r="D280">
        <v>13030</v>
      </c>
      <c r="E280">
        <v>60</v>
      </c>
    </row>
    <row r="281">
      <c r="A281" t="str">
        <v>MXP801-21</v>
      </c>
      <c r="B281">
        <v>4000</v>
      </c>
      <c r="C281">
        <v>0</v>
      </c>
      <c r="D281">
        <v>4941.93</v>
      </c>
      <c r="E281">
        <v>60</v>
      </c>
    </row>
    <row r="282">
      <c r="A282" t="str">
        <v>RCF6717</v>
      </c>
      <c r="B282">
        <v>4000</v>
      </c>
      <c r="C282">
        <v>0</v>
      </c>
      <c r="D282">
        <v>9474.51</v>
      </c>
      <c r="E282">
        <v>60</v>
      </c>
    </row>
  </sheetData>
  <ignoredErrors>
    <ignoredError numberStoredAsText="1" sqref="A1:E2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98"/>
  <sheetViews>
    <sheetView workbookViewId="0"/>
  </sheetViews>
  <sheetData>
    <row r="1">
      <c r="A1" t="str">
        <v>No</v>
      </c>
      <c r="B1" t="str">
        <v>PNR</v>
      </c>
      <c r="C1" t="str">
        <v>OEM</v>
      </c>
      <c r="D1" t="str">
        <v>ATA</v>
      </c>
      <c r="E1" t="str">
        <v>ADT</v>
      </c>
      <c r="F1" t="str">
        <v>SPC</v>
      </c>
      <c r="G1" t="str">
        <v>ESS</v>
      </c>
      <c r="H1" t="str">
        <v>MTBUR</v>
      </c>
      <c r="I1" t="str">
        <v>QPA</v>
      </c>
      <c r="J1" t="str">
        <v>MLP</v>
      </c>
      <c r="K1" t="str">
        <v>MLP Source</v>
      </c>
      <c r="L1" t="str">
        <v>Buy Price</v>
      </c>
      <c r="M1" t="str">
        <v>Buy Price Source</v>
      </c>
      <c r="N1" t="str">
        <v>Buy price/MLP %</v>
      </c>
      <c r="O1" t="str">
        <v>Include/Exclude from Repair Run</v>
      </c>
      <c r="P1" t="str">
        <v>Include/Exclude from IP Run</v>
      </c>
      <c r="Q1" t="str">
        <v>Grp A,B,C</v>
      </c>
      <c r="R1" t="str">
        <v>SPT</v>
      </c>
      <c r="S1" t="str">
        <v>To support MBH? (Bo Rong)</v>
      </c>
      <c r="T1" t="str">
        <v>Remarks (Bo Rong)</v>
      </c>
      <c r="U1" t="str">
        <v>FAM Class</v>
      </c>
      <c r="V1" t="str">
        <v>FAM Class Count</v>
      </c>
      <c r="W1" t="str">
        <v>Can you provide repair suport  for this part? (YES/NO)</v>
      </c>
      <c r="X1" t="str">
        <v>Can you repair it internally within your own MRO, or external subcontracor?</v>
      </c>
      <c r="Y1" t="str">
        <v>MRO Cage Code</v>
      </c>
      <c r="Z1" t="str">
        <v>MRO Location</v>
      </c>
    </row>
    <row r="2">
      <c r="A2">
        <v>155</v>
      </c>
      <c r="B2" t="str">
        <v>25225-01</v>
      </c>
      <c r="C2" t="str">
        <v>NORD-MICRO GMBH &amp; CO OHG</v>
      </c>
      <c r="D2" t="str">
        <v>21</v>
      </c>
      <c r="E2" t="str">
        <v>HEATER-DUCT</v>
      </c>
      <c r="F2" t="str">
        <v>2</v>
      </c>
      <c r="G2" t="str">
        <v>3</v>
      </c>
      <c r="H2">
        <v>48000</v>
      </c>
      <c r="I2">
        <v>2</v>
      </c>
      <c r="J2">
        <v>19030</v>
      </c>
      <c r="K2" t="str">
        <v>Airbus web 23/3/26</v>
      </c>
      <c r="L2">
        <v>19030</v>
      </c>
      <c r="M2" t="str">
        <v>Airbus web 23/3/26</v>
      </c>
      <c r="N2">
        <v>1</v>
      </c>
      <c r="O2" t="str">
        <v>Include</v>
      </c>
      <c r="P2" t="str">
        <v>Include</v>
      </c>
      <c r="Q2" t="str">
        <v>Grp C (Others)</v>
      </c>
      <c r="R2">
        <v>30</v>
      </c>
      <c r="S2" t="str">
        <v/>
      </c>
      <c r="T2" t="str">
        <v/>
      </c>
      <c r="U2" t="str">
        <v>A320-FAM001</v>
      </c>
      <c r="V2">
        <v>1</v>
      </c>
      <c r="W2" t="str">
        <v/>
      </c>
      <c r="X2" t="str">
        <v/>
      </c>
      <c r="Y2" t="str">
        <v/>
      </c>
      <c r="Z2" t="str">
        <v/>
      </c>
    </row>
    <row r="3">
      <c r="A3">
        <v>158</v>
      </c>
      <c r="B3" t="str">
        <v>405005-00000</v>
      </c>
      <c r="C3" t="str">
        <v>THALES AEROSPACE COMMUNICATIONS</v>
      </c>
      <c r="D3" t="str">
        <v>23</v>
      </c>
      <c r="E3" t="str">
        <v>ANTENNA-LOW GAIN</v>
      </c>
      <c r="F3" t="str">
        <v>6</v>
      </c>
      <c r="G3" t="str">
        <v>2</v>
      </c>
      <c r="H3">
        <v>99750</v>
      </c>
      <c r="I3">
        <v>1</v>
      </c>
      <c r="J3">
        <v>72640</v>
      </c>
      <c r="K3" t="str">
        <v>Airbus web 23/3/26</v>
      </c>
      <c r="L3">
        <v>72640</v>
      </c>
      <c r="M3" t="str">
        <v>Airbus web 23/3/26</v>
      </c>
      <c r="N3">
        <v>1</v>
      </c>
      <c r="O3" t="str">
        <v>Exclude</v>
      </c>
      <c r="P3" t="str">
        <v>Exclude</v>
      </c>
      <c r="Q3" t="str">
        <v/>
      </c>
      <c r="R3" t="str">
        <v/>
      </c>
      <c r="S3" t="str">
        <v>No</v>
      </c>
      <c r="T3" t="str">
        <v>Reference to JAL experience</v>
      </c>
      <c r="U3" t="str">
        <v>A320-FAM002</v>
      </c>
      <c r="V3">
        <v>1</v>
      </c>
      <c r="W3" t="str">
        <v/>
      </c>
      <c r="X3" t="str">
        <v/>
      </c>
      <c r="Y3" t="str">
        <v/>
      </c>
      <c r="Z3" t="str">
        <v/>
      </c>
    </row>
    <row r="4">
      <c r="A4">
        <v>276</v>
      </c>
      <c r="B4" t="str">
        <v>Z934H0503110</v>
      </c>
      <c r="C4" t="str">
        <v>KID SYSTEME GMBH</v>
      </c>
      <c r="D4" t="str">
        <v>23</v>
      </c>
      <c r="E4" t="str">
        <v>CAMERA-CDSS</v>
      </c>
      <c r="F4" t="str">
        <v>2</v>
      </c>
      <c r="G4" t="str">
        <v>3</v>
      </c>
      <c r="H4">
        <v>86400</v>
      </c>
      <c r="I4">
        <v>1</v>
      </c>
      <c r="J4">
        <v>7780</v>
      </c>
      <c r="K4" t="str">
        <v>Airbus web 23/3/26</v>
      </c>
      <c r="L4">
        <v>7780</v>
      </c>
      <c r="M4" t="str">
        <v>Airbus web 23/3/26</v>
      </c>
      <c r="N4">
        <v>1</v>
      </c>
      <c r="O4" t="str">
        <v>Include</v>
      </c>
      <c r="P4" t="str">
        <v>Include</v>
      </c>
      <c r="Q4" t="str">
        <v>Grp C (Others)</v>
      </c>
      <c r="R4">
        <v>30</v>
      </c>
      <c r="S4" t="str">
        <v/>
      </c>
      <c r="T4" t="str">
        <v/>
      </c>
      <c r="U4" t="str">
        <v>A320-FAM003</v>
      </c>
      <c r="V4">
        <v>1</v>
      </c>
      <c r="W4" t="str">
        <v/>
      </c>
      <c r="X4" t="str">
        <v/>
      </c>
      <c r="Y4" t="str">
        <v/>
      </c>
      <c r="Z4" t="str">
        <v/>
      </c>
    </row>
    <row r="5">
      <c r="A5">
        <v>307</v>
      </c>
      <c r="B5" t="str">
        <v>Z318H078031E</v>
      </c>
      <c r="C5" t="str">
        <v>AIRBUS OPERATIONS GMBH</v>
      </c>
      <c r="D5" t="str">
        <v>23</v>
      </c>
      <c r="E5" t="str">
        <v>PANEL-INFORMATION</v>
      </c>
      <c r="F5" t="str">
        <v>2</v>
      </c>
      <c r="G5" t="str">
        <v>3</v>
      </c>
      <c r="H5">
        <v>90000</v>
      </c>
      <c r="I5">
        <v>1</v>
      </c>
      <c r="J5">
        <v>4770</v>
      </c>
      <c r="K5" t="str">
        <v>Airbus web 23/3/26</v>
      </c>
      <c r="L5">
        <v>4770</v>
      </c>
      <c r="M5" t="str">
        <v>Airbus web 23/3/26</v>
      </c>
      <c r="N5">
        <v>1</v>
      </c>
      <c r="O5" t="str">
        <v>Include</v>
      </c>
      <c r="P5" t="str">
        <v>Include</v>
      </c>
      <c r="Q5" t="str">
        <v>Grp C (Others)</v>
      </c>
      <c r="R5">
        <v>30</v>
      </c>
      <c r="S5" t="str">
        <v/>
      </c>
      <c r="T5" t="str">
        <v/>
      </c>
      <c r="U5" t="str">
        <v>A320-FAM004</v>
      </c>
      <c r="V5">
        <v>1</v>
      </c>
      <c r="W5" t="str">
        <v/>
      </c>
      <c r="X5" t="str">
        <v/>
      </c>
      <c r="Y5" t="str">
        <v/>
      </c>
      <c r="Z5" t="str">
        <v/>
      </c>
    </row>
    <row r="6">
      <c r="A6">
        <v>92</v>
      </c>
      <c r="B6" t="str">
        <v>Z318H015013E</v>
      </c>
      <c r="C6" t="str">
        <v>AIRBUS OPERATIONS GMBH</v>
      </c>
      <c r="D6" t="str">
        <v>23</v>
      </c>
      <c r="E6" t="str">
        <v>PSU-PASSENGER SERVICE UNIT</v>
      </c>
      <c r="F6" t="str">
        <v>2</v>
      </c>
      <c r="G6" t="str">
        <v>3</v>
      </c>
      <c r="H6">
        <v>90000</v>
      </c>
      <c r="I6">
        <v>10</v>
      </c>
      <c r="J6">
        <v>7527.7</v>
      </c>
      <c r="K6" t="str">
        <v>Airbus C9072 Catalogue 2026</v>
      </c>
      <c r="L6">
        <v>7527.7</v>
      </c>
      <c r="M6" t="str">
        <v>Airbus C9072 Catalogue 2026</v>
      </c>
      <c r="N6">
        <v>1</v>
      </c>
      <c r="O6" t="str">
        <v>Include</v>
      </c>
      <c r="P6" t="str">
        <v>Include</v>
      </c>
      <c r="Q6" t="str">
        <v>Grp C (Others)</v>
      </c>
      <c r="R6">
        <v>30</v>
      </c>
      <c r="S6" t="str">
        <v/>
      </c>
      <c r="T6" t="str">
        <v/>
      </c>
      <c r="U6" t="str">
        <v>A320-FAM005</v>
      </c>
      <c r="V6">
        <v>1</v>
      </c>
      <c r="W6" t="str">
        <v/>
      </c>
      <c r="X6" t="str">
        <v/>
      </c>
      <c r="Y6" t="str">
        <v/>
      </c>
      <c r="Z6" t="str">
        <v/>
      </c>
    </row>
    <row r="7">
      <c r="A7">
        <v>52</v>
      </c>
      <c r="B7" t="str">
        <v>Z318H017013E</v>
      </c>
      <c r="C7" t="str">
        <v>AIRBUS OPERATIONS GMBH</v>
      </c>
      <c r="D7" t="str">
        <v>23</v>
      </c>
      <c r="E7" t="str">
        <v>PSU-PASSENGER SERVICE UNIT</v>
      </c>
      <c r="F7" t="str">
        <v>2</v>
      </c>
      <c r="G7" t="str">
        <v>3</v>
      </c>
      <c r="H7">
        <v>90000</v>
      </c>
      <c r="I7">
        <v>36</v>
      </c>
      <c r="J7">
        <v>7527.7</v>
      </c>
      <c r="K7" t="str">
        <v>Airbus C9072 Catalogue 2026</v>
      </c>
      <c r="L7">
        <v>7527.7</v>
      </c>
      <c r="M7" t="str">
        <v>Airbus C9072 Catalogue 2026</v>
      </c>
      <c r="N7">
        <v>1</v>
      </c>
      <c r="O7" t="str">
        <v>Include</v>
      </c>
      <c r="P7" t="str">
        <v>Include</v>
      </c>
      <c r="Q7" t="str">
        <v>Grp C (Others)</v>
      </c>
      <c r="R7">
        <v>30</v>
      </c>
      <c r="S7" t="str">
        <v/>
      </c>
      <c r="T7" t="str">
        <v/>
      </c>
      <c r="U7" t="str">
        <v>A320-FAM006</v>
      </c>
      <c r="V7">
        <v>1</v>
      </c>
      <c r="W7" t="str">
        <v/>
      </c>
      <c r="X7" t="str">
        <v/>
      </c>
      <c r="Y7" t="str">
        <v/>
      </c>
      <c r="Z7" t="str">
        <v/>
      </c>
    </row>
    <row r="8">
      <c r="A8">
        <v>83</v>
      </c>
      <c r="B8" t="str">
        <v>Z318H037023E</v>
      </c>
      <c r="C8" t="str">
        <v>AIRBUS OPERATIONS GMBH</v>
      </c>
      <c r="D8" t="str">
        <v>23</v>
      </c>
      <c r="E8" t="str">
        <v>PSU-PASSENGER SERVICE UNIT</v>
      </c>
      <c r="F8" t="str">
        <v>2</v>
      </c>
      <c r="G8" t="str">
        <v>3</v>
      </c>
      <c r="H8">
        <v>90000</v>
      </c>
      <c r="I8">
        <v>22</v>
      </c>
      <c r="J8">
        <v>9610</v>
      </c>
      <c r="K8" t="str">
        <v>Airbus web 23/3/26</v>
      </c>
      <c r="L8">
        <v>9610</v>
      </c>
      <c r="M8" t="str">
        <v>Airbus web 23/3/26</v>
      </c>
      <c r="N8">
        <v>1</v>
      </c>
      <c r="O8" t="str">
        <v>Include</v>
      </c>
      <c r="P8" t="str">
        <v>Include</v>
      </c>
      <c r="Q8" t="str">
        <v>Grp C (Others)</v>
      </c>
      <c r="R8">
        <v>30</v>
      </c>
      <c r="S8" t="str">
        <v/>
      </c>
      <c r="T8" t="str">
        <v/>
      </c>
      <c r="U8" t="str">
        <v>A320-FAM007</v>
      </c>
      <c r="V8">
        <v>1</v>
      </c>
      <c r="W8" t="str">
        <v/>
      </c>
      <c r="X8" t="str">
        <v/>
      </c>
      <c r="Y8" t="str">
        <v/>
      </c>
      <c r="Z8" t="str">
        <v/>
      </c>
    </row>
    <row r="9">
      <c r="A9">
        <v>49</v>
      </c>
      <c r="B9" t="str">
        <v>RMP4381AA110101</v>
      </c>
      <c r="C9" t="str">
        <v>THALES AEROSPACE COMMUNICATIONS</v>
      </c>
      <c r="D9" t="str">
        <v>23</v>
      </c>
      <c r="E9" t="str">
        <v>RMP-RADIO MANAGEMENT PANEL</v>
      </c>
      <c r="F9" t="str">
        <v>2</v>
      </c>
      <c r="G9" t="str">
        <v>1</v>
      </c>
      <c r="H9">
        <v>23400</v>
      </c>
      <c r="I9">
        <v>2</v>
      </c>
      <c r="J9">
        <v>52010</v>
      </c>
      <c r="K9" t="str">
        <v>Airbus web 23/3/26</v>
      </c>
      <c r="L9">
        <v>52010</v>
      </c>
      <c r="M9" t="str">
        <v>Airbus web 23/3/26</v>
      </c>
      <c r="N9">
        <v>1</v>
      </c>
      <c r="O9" t="str">
        <v>Exclude (BTB with Thales)</v>
      </c>
      <c r="P9" t="str">
        <v>Include</v>
      </c>
      <c r="Q9" t="str">
        <v>Grp B (OEM)</v>
      </c>
      <c r="R9">
        <v>30</v>
      </c>
      <c r="S9" t="str">
        <v/>
      </c>
      <c r="T9" t="str">
        <v>Thales</v>
      </c>
      <c r="U9" t="str">
        <v>A320-FAM008</v>
      </c>
      <c r="V9">
        <v>1</v>
      </c>
      <c r="W9" t="str">
        <v/>
      </c>
      <c r="X9" t="str">
        <v/>
      </c>
      <c r="Y9" t="str">
        <v/>
      </c>
      <c r="Z9" t="str">
        <v/>
      </c>
    </row>
    <row r="10">
      <c r="A10">
        <v>61</v>
      </c>
      <c r="B10" t="str">
        <v>405045-00001</v>
      </c>
      <c r="C10" t="str">
        <v>THALES AEROSPACE COMMUNICATIONS</v>
      </c>
      <c r="D10" t="str">
        <v>23</v>
      </c>
      <c r="E10" t="str">
        <v>SDU-SATELLITE DATA UNIT</v>
      </c>
      <c r="F10" t="str">
        <v>6</v>
      </c>
      <c r="G10" t="str">
        <v>2</v>
      </c>
      <c r="H10">
        <v>29925</v>
      </c>
      <c r="I10">
        <v>1</v>
      </c>
      <c r="J10">
        <v>112260</v>
      </c>
      <c r="K10" t="str">
        <v>Airbus web 23/3/26</v>
      </c>
      <c r="L10">
        <v>112260</v>
      </c>
      <c r="M10" t="str">
        <v>Airbus web 23/3/26</v>
      </c>
      <c r="N10">
        <v>1</v>
      </c>
      <c r="O10" t="str">
        <v>Include</v>
      </c>
      <c r="P10" t="str">
        <v>Include</v>
      </c>
      <c r="Q10" t="str">
        <v>Grp C (Others)</v>
      </c>
      <c r="R10">
        <v>30</v>
      </c>
      <c r="S10" t="str">
        <v/>
      </c>
      <c r="T10" t="str">
        <v/>
      </c>
      <c r="U10" t="str">
        <v>A320-FAM009</v>
      </c>
      <c r="V10">
        <v>1</v>
      </c>
      <c r="W10" t="str">
        <v/>
      </c>
      <c r="X10" t="str">
        <v/>
      </c>
      <c r="Y10" t="str">
        <v/>
      </c>
      <c r="Z10" t="str">
        <v/>
      </c>
    </row>
    <row r="11">
      <c r="A11">
        <v>313</v>
      </c>
      <c r="B11" t="str">
        <v>1J520-10140-000</v>
      </c>
      <c r="C11" t="str">
        <v>DIEHL AEROSPACE GMBH</v>
      </c>
      <c r="D11" t="str">
        <v>25</v>
      </c>
      <c r="E11" t="str">
        <v>CLEDU-CABIN LED UNIT</v>
      </c>
      <c r="F11" t="str">
        <v>2</v>
      </c>
      <c r="G11" t="str">
        <v>3</v>
      </c>
      <c r="H11">
        <v>57600</v>
      </c>
      <c r="I11">
        <v>1</v>
      </c>
      <c r="J11">
        <v>2020</v>
      </c>
      <c r="K11" t="str">
        <v>Airbus web 23/3/26</v>
      </c>
      <c r="L11">
        <v>2020</v>
      </c>
      <c r="M11" t="str">
        <v>Airbus web 23/3/26</v>
      </c>
      <c r="N11">
        <v>1</v>
      </c>
      <c r="O11" t="str">
        <v>Exclude</v>
      </c>
      <c r="P11" t="str">
        <v>Exclude</v>
      </c>
      <c r="Q11" t="str">
        <v/>
      </c>
      <c r="R11" t="str">
        <v/>
      </c>
      <c r="S11" t="str">
        <v>No</v>
      </c>
      <c r="T11" t="str">
        <v>High BER Rate</v>
      </c>
      <c r="U11" t="str">
        <v>A320-FAM010</v>
      </c>
      <c r="V11">
        <v>1</v>
      </c>
      <c r="W11" t="str">
        <v/>
      </c>
      <c r="X11" t="str">
        <v/>
      </c>
      <c r="Y11" t="str">
        <v/>
      </c>
      <c r="Z11" t="str">
        <v/>
      </c>
    </row>
    <row r="12">
      <c r="A12">
        <v>279</v>
      </c>
      <c r="B12" t="str">
        <v>1J520-10180-000</v>
      </c>
      <c r="C12" t="str">
        <v>DIEHL AEROSPACE GMBH</v>
      </c>
      <c r="D12" t="str">
        <v>25</v>
      </c>
      <c r="E12" t="str">
        <v>CLEDU-CABIN LED UNIT</v>
      </c>
      <c r="F12" t="str">
        <v>2</v>
      </c>
      <c r="G12" t="str">
        <v>3</v>
      </c>
      <c r="H12">
        <v>57600</v>
      </c>
      <c r="I12">
        <v>3</v>
      </c>
      <c r="J12">
        <v>1520</v>
      </c>
      <c r="K12" t="str">
        <v>Airbus web 23/3/26</v>
      </c>
      <c r="L12">
        <v>1520</v>
      </c>
      <c r="M12" t="str">
        <v>Airbus web 23/3/26</v>
      </c>
      <c r="N12">
        <v>1</v>
      </c>
      <c r="O12" t="str">
        <v>Exclude</v>
      </c>
      <c r="P12" t="str">
        <v>Exclude</v>
      </c>
      <c r="Q12" t="str">
        <v/>
      </c>
      <c r="R12" t="str">
        <v/>
      </c>
      <c r="S12" t="str">
        <v>No</v>
      </c>
      <c r="T12" t="str">
        <v>High BER Rate</v>
      </c>
      <c r="U12" t="str">
        <v>A320-FAM011</v>
      </c>
      <c r="V12">
        <v>1</v>
      </c>
      <c r="W12" t="str">
        <v/>
      </c>
      <c r="X12" t="str">
        <v/>
      </c>
      <c r="Y12" t="str">
        <v/>
      </c>
      <c r="Z12" t="str">
        <v/>
      </c>
    </row>
    <row r="13">
      <c r="A13">
        <v>374</v>
      </c>
      <c r="B13" t="str">
        <v>1J520-10260-000</v>
      </c>
      <c r="C13" t="str">
        <v>DIEHL AEROSPACE GMBH</v>
      </c>
      <c r="D13" t="str">
        <v>25</v>
      </c>
      <c r="E13" t="str">
        <v>CLEDU-CABIN LED UNIT</v>
      </c>
      <c r="F13" t="str">
        <v>2</v>
      </c>
      <c r="G13" t="str">
        <v>3</v>
      </c>
      <c r="H13">
        <v>999999</v>
      </c>
      <c r="I13">
        <v>3</v>
      </c>
      <c r="J13">
        <v>1520</v>
      </c>
      <c r="K13" t="str">
        <v>Airbus web 23/3/26</v>
      </c>
      <c r="L13">
        <v>1520</v>
      </c>
      <c r="M13" t="str">
        <v>Airbus web 23/3/26</v>
      </c>
      <c r="N13">
        <v>1</v>
      </c>
      <c r="O13" t="str">
        <v>Exclude</v>
      </c>
      <c r="P13" t="str">
        <v>Exclude</v>
      </c>
      <c r="Q13" t="str">
        <v/>
      </c>
      <c r="R13" t="str">
        <v/>
      </c>
      <c r="S13" t="str">
        <v>No</v>
      </c>
      <c r="T13" t="str">
        <v>High BER Rate</v>
      </c>
      <c r="U13" t="str">
        <v>A320-FAM012</v>
      </c>
      <c r="V13">
        <v>1</v>
      </c>
      <c r="W13" t="str">
        <v/>
      </c>
      <c r="X13" t="str">
        <v/>
      </c>
      <c r="Y13" t="str">
        <v/>
      </c>
      <c r="Z13" t="str">
        <v/>
      </c>
    </row>
    <row r="14">
      <c r="A14">
        <v>384</v>
      </c>
      <c r="B14" t="str">
        <v>T900200</v>
      </c>
      <c r="C14" t="str">
        <v>SAFRAN CABIN GERMANY GMBH</v>
      </c>
      <c r="D14" t="str">
        <v>25</v>
      </c>
      <c r="E14" t="str">
        <v>COMPACTOR-TRASH</v>
      </c>
      <c r="F14" t="str">
        <v>2</v>
      </c>
      <c r="G14" t="str">
        <v>3</v>
      </c>
      <c r="H14">
        <v>11250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 t="str">
        <v>Exclude</v>
      </c>
      <c r="P14" t="str">
        <v>Exclude</v>
      </c>
      <c r="Q14" t="str">
        <v/>
      </c>
      <c r="R14" t="str">
        <v/>
      </c>
      <c r="S14" t="str">
        <v>No</v>
      </c>
      <c r="T14" t="str">
        <v>High Removal</v>
      </c>
      <c r="U14" t="str">
        <v>A320-FAM013</v>
      </c>
      <c r="V14">
        <v>2</v>
      </c>
      <c r="W14" t="str">
        <v/>
      </c>
      <c r="X14" t="str">
        <v/>
      </c>
      <c r="Y14" t="str">
        <v/>
      </c>
      <c r="Z14" t="str">
        <v/>
      </c>
    </row>
    <row r="15">
      <c r="A15">
        <v>385</v>
      </c>
      <c r="B15" t="str">
        <v>T900501</v>
      </c>
      <c r="C15" t="str">
        <v>SAFRAN CABIN GERMANY GMBH</v>
      </c>
      <c r="D15" t="str">
        <v>25</v>
      </c>
      <c r="E15" t="str">
        <v>COMPACTOR-TRASH</v>
      </c>
      <c r="F15" t="str">
        <v>2</v>
      </c>
      <c r="G15" t="str">
        <v>3</v>
      </c>
      <c r="H15">
        <v>11250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 t="str">
        <v>Exclude</v>
      </c>
      <c r="P15" t="str">
        <v>Exclude</v>
      </c>
      <c r="Q15" t="str">
        <v/>
      </c>
      <c r="R15" t="str">
        <v/>
      </c>
      <c r="S15" t="str">
        <v>No</v>
      </c>
      <c r="T15" t="str">
        <v>High Removal</v>
      </c>
      <c r="U15" t="str">
        <v>A320-FAM013</v>
      </c>
      <c r="V15">
        <v>2</v>
      </c>
      <c r="W15" t="str">
        <v/>
      </c>
      <c r="X15" t="str">
        <v/>
      </c>
      <c r="Y15" t="str">
        <v/>
      </c>
      <c r="Z15" t="str">
        <v/>
      </c>
    </row>
    <row r="16">
      <c r="A16">
        <v>329</v>
      </c>
      <c r="B16" t="str">
        <v>22C15L120700009</v>
      </c>
      <c r="C16" t="str">
        <v>BE AEROSPACE SYSTEMS GMBH</v>
      </c>
      <c r="D16" t="str">
        <v>25</v>
      </c>
      <c r="E16" t="str">
        <v>CONTAINER ASSY-CHEMICAL OXYGEN,TWO MASK</v>
      </c>
      <c r="F16" t="str">
        <v>2</v>
      </c>
      <c r="G16" t="str">
        <v>2</v>
      </c>
      <c r="H16">
        <v>194400</v>
      </c>
      <c r="I16">
        <v>3</v>
      </c>
      <c r="J16">
        <v>1830</v>
      </c>
      <c r="K16" t="str">
        <v>Airbus web 23/3/26</v>
      </c>
      <c r="L16">
        <v>1830</v>
      </c>
      <c r="M16" t="str">
        <v>Airbus web 23/3/26</v>
      </c>
      <c r="N16">
        <v>1</v>
      </c>
      <c r="O16" t="str">
        <v>Exclude</v>
      </c>
      <c r="P16" t="str">
        <v>Exclude</v>
      </c>
      <c r="Q16" t="str">
        <v/>
      </c>
      <c r="R16" t="str">
        <v/>
      </c>
      <c r="S16" t="str">
        <v>No</v>
      </c>
      <c r="T16" t="str">
        <v>Typically not supported under MBH</v>
      </c>
      <c r="U16" t="str">
        <v>A320-FAM014</v>
      </c>
      <c r="V16">
        <v>2</v>
      </c>
      <c r="W16" t="str">
        <v/>
      </c>
      <c r="X16" t="str">
        <v/>
      </c>
      <c r="Y16" t="str">
        <v/>
      </c>
      <c r="Z16" t="str">
        <v/>
      </c>
    </row>
    <row r="17">
      <c r="A17">
        <v>340</v>
      </c>
      <c r="B17" t="str">
        <v>22C15L150700009</v>
      </c>
      <c r="C17" t="str">
        <v>BE AEROSPACE SYSTEMS GMBH</v>
      </c>
      <c r="D17" t="str">
        <v>25</v>
      </c>
      <c r="E17" t="str">
        <v>CONTAINER ASSY-CHEMICAL OXYGEN,TWO MASK</v>
      </c>
      <c r="F17" t="str">
        <v>2</v>
      </c>
      <c r="G17" t="str">
        <v>2</v>
      </c>
      <c r="H17">
        <v>390000</v>
      </c>
      <c r="I17">
        <v>4</v>
      </c>
      <c r="J17">
        <v>1830</v>
      </c>
      <c r="K17" t="str">
        <v>Airbus web 23/3/26</v>
      </c>
      <c r="L17">
        <v>1830</v>
      </c>
      <c r="M17" t="str">
        <v>Airbus web 23/3/26</v>
      </c>
      <c r="N17">
        <v>1</v>
      </c>
      <c r="O17" t="str">
        <v>Exclude</v>
      </c>
      <c r="P17" t="str">
        <v>Exclude</v>
      </c>
      <c r="Q17" t="str">
        <v/>
      </c>
      <c r="R17" t="str">
        <v/>
      </c>
      <c r="S17" t="str">
        <v>No</v>
      </c>
      <c r="T17" t="str">
        <v>Typically not supported under MBH</v>
      </c>
      <c r="U17" t="str">
        <v>A320-FAM014</v>
      </c>
      <c r="V17">
        <v>2</v>
      </c>
      <c r="W17" t="str">
        <v/>
      </c>
      <c r="X17" t="str">
        <v/>
      </c>
      <c r="Y17" t="str">
        <v/>
      </c>
      <c r="Z17" t="str">
        <v/>
      </c>
    </row>
    <row r="18">
      <c r="A18">
        <v>170</v>
      </c>
      <c r="B18" t="str">
        <v>25226-01AA</v>
      </c>
      <c r="C18" t="str">
        <v>NORD-MICRO GMBH &amp; CO OHG</v>
      </c>
      <c r="D18" t="str">
        <v>21</v>
      </c>
      <c r="E18" t="str">
        <v>CONTROLLER-HEAT</v>
      </c>
      <c r="F18" t="str">
        <v>2</v>
      </c>
      <c r="G18" t="str">
        <v>2</v>
      </c>
      <c r="H18">
        <v>60000</v>
      </c>
      <c r="I18">
        <v>2</v>
      </c>
      <c r="J18">
        <v>19370</v>
      </c>
      <c r="K18" t="str">
        <v>Airbus web 23/3/26</v>
      </c>
      <c r="L18">
        <v>19370</v>
      </c>
      <c r="M18" t="str">
        <v>Airbus web 23/3/26</v>
      </c>
      <c r="N18">
        <v>1</v>
      </c>
      <c r="O18" t="str">
        <v>Include</v>
      </c>
      <c r="P18" t="str">
        <v>Include</v>
      </c>
      <c r="Q18" t="str">
        <v>Grp C (Others)</v>
      </c>
      <c r="R18">
        <v>30</v>
      </c>
      <c r="S18" t="str">
        <v/>
      </c>
      <c r="T18" t="str">
        <v/>
      </c>
      <c r="U18" t="str">
        <v>A320-FAM016</v>
      </c>
      <c r="V18">
        <v>1</v>
      </c>
      <c r="W18" t="str">
        <v/>
      </c>
      <c r="X18" t="str">
        <v/>
      </c>
      <c r="Y18" t="str">
        <v/>
      </c>
      <c r="Z18" t="str">
        <v/>
      </c>
    </row>
    <row r="19">
      <c r="A19">
        <v>391</v>
      </c>
      <c r="B19" t="str">
        <v>FE459100002</v>
      </c>
      <c r="C19" t="str">
        <v>RATIER-FIGEAC</v>
      </c>
      <c r="D19" t="str">
        <v>27</v>
      </c>
      <c r="E19" t="str">
        <v>RBPU-RUDDER AND BRAKE PEDAL UNIT,CAPT</v>
      </c>
      <c r="F19" t="str">
        <v>2</v>
      </c>
      <c r="G19" t="str">
        <v>2</v>
      </c>
      <c r="H19">
        <v>37800</v>
      </c>
      <c r="I19">
        <v>1</v>
      </c>
      <c r="J19">
        <v>107810</v>
      </c>
      <c r="K19" t="str">
        <v>Airbus web 23/3/26</v>
      </c>
      <c r="L19">
        <v>107810</v>
      </c>
      <c r="M19" t="str">
        <v>Airbus web 23/3/26</v>
      </c>
      <c r="N19">
        <v>1</v>
      </c>
      <c r="O19" t="str">
        <v>Include</v>
      </c>
      <c r="P19" t="str">
        <v>Include</v>
      </c>
      <c r="Q19" t="str">
        <v>Grp C (Others)</v>
      </c>
      <c r="R19">
        <v>30</v>
      </c>
      <c r="S19" t="str">
        <v/>
      </c>
      <c r="T19" t="str">
        <v/>
      </c>
      <c r="U19" t="str">
        <v>A320-FAM017</v>
      </c>
      <c r="V19">
        <v>1</v>
      </c>
      <c r="W19" t="str">
        <v/>
      </c>
      <c r="X19" t="str">
        <v/>
      </c>
      <c r="Y19" t="str">
        <v/>
      </c>
      <c r="Z19" t="str">
        <v/>
      </c>
    </row>
    <row r="20">
      <c r="A20">
        <v>392</v>
      </c>
      <c r="B20" t="str">
        <v>FE459200002</v>
      </c>
      <c r="C20" t="str">
        <v>RATIER-FIGEAC</v>
      </c>
      <c r="D20" t="str">
        <v>27</v>
      </c>
      <c r="E20" t="str">
        <v>RBPU-RUDDER AND BRAKE PEDAL UNIT,F0</v>
      </c>
      <c r="F20" t="str">
        <v>2</v>
      </c>
      <c r="G20" t="str">
        <v>2</v>
      </c>
      <c r="H20">
        <v>86400</v>
      </c>
      <c r="I20">
        <v>1</v>
      </c>
      <c r="J20">
        <v>68100</v>
      </c>
      <c r="K20" t="str">
        <v>Airbus web 23/3/26</v>
      </c>
      <c r="L20">
        <v>68100</v>
      </c>
      <c r="M20" t="str">
        <v>Airbus web 23/3/26</v>
      </c>
      <c r="N20">
        <v>1</v>
      </c>
      <c r="O20" t="str">
        <v>Include</v>
      </c>
      <c r="P20" t="str">
        <v>Include</v>
      </c>
      <c r="Q20" t="str">
        <v>Grp C (Others)</v>
      </c>
      <c r="R20">
        <v>30</v>
      </c>
      <c r="S20" t="str">
        <v/>
      </c>
      <c r="T20" t="str">
        <v/>
      </c>
      <c r="U20" t="str">
        <v>A320-FAM018</v>
      </c>
      <c r="V20">
        <v>1</v>
      </c>
      <c r="W20" t="str">
        <v/>
      </c>
      <c r="X20" t="str">
        <v/>
      </c>
      <c r="Y20" t="str">
        <v/>
      </c>
      <c r="Z20" t="str">
        <v/>
      </c>
    </row>
    <row r="21">
      <c r="A21">
        <v>183</v>
      </c>
      <c r="B21" t="str">
        <v>812A0001-01</v>
      </c>
      <c r="C21" t="str">
        <v>LIEBHERR-AEROSPACE LINDENBERG</v>
      </c>
      <c r="D21" t="str">
        <v>27</v>
      </c>
      <c r="E21" t="str">
        <v>SERVOVALVE</v>
      </c>
      <c r="F21" t="str">
        <v>2</v>
      </c>
      <c r="G21" t="str">
        <v>2</v>
      </c>
      <c r="H21">
        <v>98336</v>
      </c>
      <c r="I21">
        <v>3</v>
      </c>
      <c r="J21">
        <v>14990</v>
      </c>
      <c r="K21" t="str">
        <v>Airbus web 23/3/26</v>
      </c>
      <c r="L21">
        <v>14990</v>
      </c>
      <c r="M21" t="str">
        <v>Airbus web 23/3/26</v>
      </c>
      <c r="N21">
        <v>1</v>
      </c>
      <c r="O21" t="str">
        <v>Exclude (BTB with Liebherr)</v>
      </c>
      <c r="P21" t="str">
        <v>Include</v>
      </c>
      <c r="Q21" t="str">
        <v>Grp B (OEM)</v>
      </c>
      <c r="R21">
        <v>30</v>
      </c>
      <c r="S21" t="str">
        <v/>
      </c>
      <c r="T21" t="str">
        <v>Liebherr</v>
      </c>
      <c r="U21" t="str">
        <v>A320-FAM019</v>
      </c>
      <c r="V21">
        <v>1</v>
      </c>
      <c r="W21" t="str">
        <v/>
      </c>
      <c r="X21" t="str">
        <v/>
      </c>
      <c r="Y21" t="str">
        <v/>
      </c>
      <c r="Z21" t="str">
        <v/>
      </c>
    </row>
    <row r="22">
      <c r="A22">
        <v>227</v>
      </c>
      <c r="B22" t="str">
        <v>3863D0000-01</v>
      </c>
      <c r="C22" t="str">
        <v>LIEBHERR-AEROSPACE LINDENBERG</v>
      </c>
      <c r="D22" t="str">
        <v>27</v>
      </c>
      <c r="E22" t="str">
        <v>TRANSDUCER,PRESSURE,FLUID-HYDRAULIC</v>
      </c>
      <c r="F22" t="str">
        <v>2</v>
      </c>
      <c r="G22" t="str">
        <v>3</v>
      </c>
      <c r="H22">
        <v>152000</v>
      </c>
      <c r="I22">
        <v>6</v>
      </c>
      <c r="J22">
        <v>6130</v>
      </c>
      <c r="K22" t="str">
        <v>Airbus web 23/3/26</v>
      </c>
      <c r="L22">
        <v>6130</v>
      </c>
      <c r="M22" t="str">
        <v>Airbus web 23/3/26</v>
      </c>
      <c r="N22">
        <v>1</v>
      </c>
      <c r="O22" t="str">
        <v>Exclude (BTB with Liebherr)</v>
      </c>
      <c r="P22" t="str">
        <v>Include</v>
      </c>
      <c r="Q22" t="str">
        <v>Grp B (OEM)</v>
      </c>
      <c r="R22">
        <v>30</v>
      </c>
      <c r="S22" t="str">
        <v/>
      </c>
      <c r="T22" t="str">
        <v>Liebherr</v>
      </c>
      <c r="U22" t="str">
        <v>A320-FAM020</v>
      </c>
      <c r="V22">
        <v>1</v>
      </c>
      <c r="W22" t="str">
        <v/>
      </c>
      <c r="X22" t="str">
        <v/>
      </c>
      <c r="Y22" t="str">
        <v/>
      </c>
      <c r="Z22" t="str">
        <v/>
      </c>
    </row>
    <row r="23">
      <c r="A23">
        <v>267</v>
      </c>
      <c r="B23" t="str">
        <v>12M0172</v>
      </c>
      <c r="C23" t="str">
        <v>EATON LIMITED</v>
      </c>
      <c r="D23" t="str">
        <v>28</v>
      </c>
      <c r="E23" t="str">
        <v>FUEL-TRANSFER VALVE</v>
      </c>
      <c r="F23" t="str">
        <v>2</v>
      </c>
      <c r="G23" t="str">
        <v>2</v>
      </c>
      <c r="H23">
        <v>210000</v>
      </c>
      <c r="I23">
        <v>2</v>
      </c>
      <c r="J23">
        <v>12770</v>
      </c>
      <c r="K23" t="str">
        <v>Airbus web 23/3/26</v>
      </c>
      <c r="L23">
        <v>12770</v>
      </c>
      <c r="M23" t="str">
        <v>Airbus web 23/3/26</v>
      </c>
      <c r="N23">
        <v>1</v>
      </c>
      <c r="O23" t="str">
        <v>Include</v>
      </c>
      <c r="P23" t="str">
        <v>Include</v>
      </c>
      <c r="Q23" t="str">
        <v>Grp C (Others)</v>
      </c>
      <c r="R23">
        <v>30</v>
      </c>
      <c r="S23" t="str">
        <v/>
      </c>
      <c r="T23" t="str">
        <v/>
      </c>
      <c r="U23" t="str">
        <v>A320-FAM021</v>
      </c>
      <c r="V23">
        <v>1</v>
      </c>
      <c r="W23" t="str">
        <v/>
      </c>
      <c r="X23" t="str">
        <v/>
      </c>
      <c r="Y23" t="str">
        <v/>
      </c>
      <c r="Z23" t="str">
        <v/>
      </c>
    </row>
    <row r="24">
      <c r="A24">
        <v>305</v>
      </c>
      <c r="B24" t="str">
        <v>59127-0101</v>
      </c>
      <c r="C24" t="str">
        <v>SIMMONDS PRECISION PRODUCTS INC</v>
      </c>
      <c r="D24" t="str">
        <v>28</v>
      </c>
      <c r="E24" t="str">
        <v>HARNESS 4S</v>
      </c>
      <c r="F24" t="str">
        <v>6</v>
      </c>
      <c r="G24" t="str">
        <v>1</v>
      </c>
      <c r="H24">
        <v>117345</v>
      </c>
      <c r="I24">
        <v>1</v>
      </c>
      <c r="J24">
        <v>6230</v>
      </c>
      <c r="K24" t="str">
        <v>Airbus web 23/3/26</v>
      </c>
      <c r="L24">
        <v>6230</v>
      </c>
      <c r="M24" t="str">
        <v>Airbus web 23/3/26</v>
      </c>
      <c r="N24">
        <v>1</v>
      </c>
      <c r="O24" t="str">
        <v>Include</v>
      </c>
      <c r="P24" t="str">
        <v>Include</v>
      </c>
      <c r="Q24" t="str">
        <v>Grp C (Others)</v>
      </c>
      <c r="R24">
        <v>30</v>
      </c>
      <c r="S24" t="str">
        <v/>
      </c>
      <c r="T24" t="str">
        <v/>
      </c>
      <c r="U24" t="str">
        <v>A320-FAM022</v>
      </c>
      <c r="V24">
        <v>1</v>
      </c>
      <c r="W24" t="str">
        <v/>
      </c>
      <c r="X24" t="str">
        <v/>
      </c>
      <c r="Y24" t="str">
        <v/>
      </c>
      <c r="Z24" t="str">
        <v/>
      </c>
    </row>
    <row r="25">
      <c r="A25">
        <v>306</v>
      </c>
      <c r="B25" t="str">
        <v>59128-0101</v>
      </c>
      <c r="C25" t="str">
        <v>SIMMONDS PRECISION PRODUCTS INC</v>
      </c>
      <c r="D25" t="str">
        <v>28</v>
      </c>
      <c r="E25" t="str">
        <v>HARNESS 5S</v>
      </c>
      <c r="F25" t="str">
        <v>6</v>
      </c>
      <c r="G25" t="str">
        <v>1</v>
      </c>
      <c r="H25">
        <v>117345</v>
      </c>
      <c r="I25">
        <v>1</v>
      </c>
      <c r="J25">
        <v>6230</v>
      </c>
      <c r="K25" t="str">
        <v>Airbus web 23/3/26</v>
      </c>
      <c r="L25">
        <v>6230</v>
      </c>
      <c r="M25" t="str">
        <v>Airbus web 23/3/26</v>
      </c>
      <c r="N25">
        <v>1</v>
      </c>
      <c r="O25" t="str">
        <v>Include</v>
      </c>
      <c r="P25" t="str">
        <v>Include</v>
      </c>
      <c r="Q25" t="str">
        <v>Grp C (Others)</v>
      </c>
      <c r="R25">
        <v>30</v>
      </c>
      <c r="S25" t="str">
        <v/>
      </c>
      <c r="T25" t="str">
        <v/>
      </c>
      <c r="U25" t="str">
        <v>A320-FAM023</v>
      </c>
      <c r="V25">
        <v>1</v>
      </c>
      <c r="W25" t="str">
        <v/>
      </c>
      <c r="X25" t="str">
        <v/>
      </c>
      <c r="Y25" t="str">
        <v/>
      </c>
      <c r="Z25" t="str">
        <v/>
      </c>
    </row>
    <row r="26">
      <c r="A26">
        <v>343</v>
      </c>
      <c r="B26" t="str">
        <v>25K0037-1200</v>
      </c>
      <c r="C26" t="str">
        <v>EATON LIMITED</v>
      </c>
      <c r="D26" t="str">
        <v>28</v>
      </c>
      <c r="E26" t="str">
        <v>REFUEL VALVE CANISTER</v>
      </c>
      <c r="F26" t="str">
        <v>2</v>
      </c>
      <c r="G26" t="str">
        <v>2</v>
      </c>
      <c r="H26">
        <v>630882</v>
      </c>
      <c r="I26">
        <v>1</v>
      </c>
      <c r="J26">
        <v>9470</v>
      </c>
      <c r="K26" t="str">
        <v>Airbus web 23/3/26</v>
      </c>
      <c r="L26">
        <v>9470</v>
      </c>
      <c r="M26" t="str">
        <v>Airbus web 23/3/26</v>
      </c>
      <c r="N26">
        <v>1</v>
      </c>
      <c r="O26" t="str">
        <v>Include</v>
      </c>
      <c r="P26" t="str">
        <v>Include</v>
      </c>
      <c r="Q26" t="str">
        <v>Grp C (Others)</v>
      </c>
      <c r="R26">
        <v>30</v>
      </c>
      <c r="S26" t="str">
        <v/>
      </c>
      <c r="T26" t="str">
        <v/>
      </c>
      <c r="U26" t="str">
        <v>A320-FAM024</v>
      </c>
      <c r="V26">
        <v>1</v>
      </c>
      <c r="W26" t="str">
        <v/>
      </c>
      <c r="X26" t="str">
        <v/>
      </c>
      <c r="Y26" t="str">
        <v/>
      </c>
      <c r="Z26" t="str">
        <v/>
      </c>
    </row>
    <row r="27">
      <c r="A27">
        <v>393</v>
      </c>
      <c r="B27" t="str">
        <v>12M0172-1100</v>
      </c>
      <c r="C27" t="str">
        <v>EATON LIMITED</v>
      </c>
      <c r="D27" t="str">
        <v>28</v>
      </c>
      <c r="E27" t="str">
        <v>VALVE FUEL, TRANSFER</v>
      </c>
      <c r="F27" t="str">
        <v>2</v>
      </c>
      <c r="G27" t="str">
        <v>2</v>
      </c>
      <c r="H27">
        <v>210000</v>
      </c>
      <c r="I27">
        <v>2</v>
      </c>
      <c r="J27">
        <v>12770</v>
      </c>
      <c r="K27" t="str">
        <v>Airbus web 24/3/26 12M0172</v>
      </c>
      <c r="L27">
        <v>12770</v>
      </c>
      <c r="M27" t="str">
        <v>Airbus web 24/3/26 12M0172</v>
      </c>
      <c r="N27">
        <v>1</v>
      </c>
      <c r="O27" t="str">
        <v>Include</v>
      </c>
      <c r="P27" t="str">
        <v>Include</v>
      </c>
      <c r="Q27" t="str">
        <v>Grp C (Others)</v>
      </c>
      <c r="R27">
        <v>30</v>
      </c>
      <c r="S27" t="str">
        <v/>
      </c>
      <c r="T27" t="str">
        <v/>
      </c>
      <c r="U27" t="str">
        <v>A320-FAM025</v>
      </c>
      <c r="V27">
        <v>1</v>
      </c>
      <c r="W27" t="str">
        <v/>
      </c>
      <c r="X27" t="str">
        <v/>
      </c>
      <c r="Y27" t="str">
        <v/>
      </c>
      <c r="Z27" t="str">
        <v/>
      </c>
    </row>
    <row r="28">
      <c r="A28">
        <v>277</v>
      </c>
      <c r="B28" t="str">
        <v>12M0134-1100</v>
      </c>
      <c r="C28" t="str">
        <v>EATON LIMITED</v>
      </c>
      <c r="D28" t="str">
        <v>28</v>
      </c>
      <c r="E28" t="str">
        <v>VALVE-LP FUEL</v>
      </c>
      <c r="F28" t="str">
        <v>2</v>
      </c>
      <c r="G28" t="str">
        <v>1</v>
      </c>
      <c r="H28">
        <v>190391</v>
      </c>
      <c r="I28">
        <v>3</v>
      </c>
      <c r="J28">
        <v>6460</v>
      </c>
      <c r="K28" t="str">
        <v>Airbus web 23/3/26</v>
      </c>
      <c r="L28">
        <v>6460</v>
      </c>
      <c r="M28" t="str">
        <v>Airbus web 23/3/26</v>
      </c>
      <c r="N28">
        <v>1</v>
      </c>
      <c r="O28" t="str">
        <v>Include</v>
      </c>
      <c r="P28" t="str">
        <v>Include</v>
      </c>
      <c r="Q28" t="str">
        <v>Grp C (Others)</v>
      </c>
      <c r="R28">
        <v>30</v>
      </c>
      <c r="S28" t="str">
        <v/>
      </c>
      <c r="T28" t="str">
        <v/>
      </c>
      <c r="U28" t="str">
        <v>A320-FAM026</v>
      </c>
      <c r="V28">
        <v>1</v>
      </c>
      <c r="W28" t="str">
        <v/>
      </c>
      <c r="X28" t="str">
        <v/>
      </c>
      <c r="Y28" t="str">
        <v/>
      </c>
      <c r="Z28" t="str">
        <v/>
      </c>
    </row>
    <row r="29">
      <c r="A29">
        <v>254</v>
      </c>
      <c r="B29" t="str">
        <v>Z212H0009110</v>
      </c>
      <c r="C29" t="str">
        <v>AIRBUS OPERATIONS GMBH</v>
      </c>
      <c r="D29" t="str">
        <v>30</v>
      </c>
      <c r="E29" t="str">
        <v>CONTROL UNIT</v>
      </c>
      <c r="F29" t="str">
        <v>2</v>
      </c>
      <c r="G29" t="str">
        <v>3</v>
      </c>
      <c r="H29">
        <v>30000</v>
      </c>
      <c r="I29">
        <v>1</v>
      </c>
      <c r="J29">
        <v>4550</v>
      </c>
      <c r="K29" t="str">
        <v>Airbus web 23/3/26</v>
      </c>
      <c r="L29">
        <v>4550</v>
      </c>
      <c r="M29" t="str">
        <v>Airbus web 23/3/26</v>
      </c>
      <c r="N29">
        <v>1</v>
      </c>
      <c r="O29" t="str">
        <v>Include</v>
      </c>
      <c r="P29" t="str">
        <v>Include</v>
      </c>
      <c r="Q29" t="str">
        <v>Grp C (Others)</v>
      </c>
      <c r="R29">
        <v>30</v>
      </c>
      <c r="S29" t="str">
        <v/>
      </c>
      <c r="T29" t="str">
        <v/>
      </c>
      <c r="U29" t="str">
        <v>A320-FAM027</v>
      </c>
      <c r="V29">
        <v>1</v>
      </c>
      <c r="W29" t="str">
        <v/>
      </c>
      <c r="X29" t="str">
        <v/>
      </c>
      <c r="Y29" t="str">
        <v/>
      </c>
      <c r="Z29" t="str">
        <v/>
      </c>
    </row>
    <row r="30">
      <c r="A30">
        <v>131</v>
      </c>
      <c r="B30" t="str">
        <v>Z213H0101111</v>
      </c>
      <c r="C30" t="str">
        <v>AIRBUS OPERATIONS GMBH</v>
      </c>
      <c r="D30" t="str">
        <v>30</v>
      </c>
      <c r="E30" t="str">
        <v>UNIT-CONTROL</v>
      </c>
      <c r="F30" t="str">
        <v>2</v>
      </c>
      <c r="G30" t="str">
        <v>3</v>
      </c>
      <c r="H30">
        <v>30000</v>
      </c>
      <c r="I30">
        <v>4</v>
      </c>
      <c r="J30">
        <v>8990</v>
      </c>
      <c r="K30" t="str">
        <v>Airbus web 23/3/26</v>
      </c>
      <c r="L30">
        <v>8990</v>
      </c>
      <c r="M30" t="str">
        <v>Airbus web 23/3/26</v>
      </c>
      <c r="N30">
        <v>1</v>
      </c>
      <c r="O30" t="str">
        <v>Include</v>
      </c>
      <c r="P30" t="str">
        <v>Include</v>
      </c>
      <c r="Q30" t="str">
        <v>Grp C (Others)</v>
      </c>
      <c r="R30">
        <v>30</v>
      </c>
      <c r="S30" t="str">
        <v/>
      </c>
      <c r="T30" t="str">
        <v/>
      </c>
      <c r="U30" t="str">
        <v>A320-FAM028</v>
      </c>
      <c r="V30">
        <v>1</v>
      </c>
      <c r="W30" t="str">
        <v/>
      </c>
      <c r="X30" t="str">
        <v/>
      </c>
      <c r="Y30" t="str">
        <v/>
      </c>
      <c r="Z30" t="str">
        <v/>
      </c>
    </row>
    <row r="31">
      <c r="A31">
        <v>120</v>
      </c>
      <c r="B31" t="str">
        <v>C19628AD</v>
      </c>
      <c r="C31" t="str">
        <v>THALES AVS FRANCE SAS</v>
      </c>
      <c r="D31" t="str">
        <v>31</v>
      </c>
      <c r="E31" t="str">
        <v>HCU-HEAD UP COMBINIER UNIT CAPTAIN</v>
      </c>
      <c r="F31" t="str">
        <v>6</v>
      </c>
      <c r="G31" t="str">
        <v>2</v>
      </c>
      <c r="H31">
        <v>86535</v>
      </c>
      <c r="I31">
        <v>1</v>
      </c>
      <c r="J31">
        <v>107200</v>
      </c>
      <c r="K31" t="str">
        <v>Airbus web 23/3/26</v>
      </c>
      <c r="L31">
        <v>107200</v>
      </c>
      <c r="M31" t="str">
        <v>Airbus web 23/3/26</v>
      </c>
      <c r="N31">
        <v>1</v>
      </c>
      <c r="O31" t="str">
        <v>Exclude (BTB with Thales)</v>
      </c>
      <c r="P31" t="str">
        <v>Include</v>
      </c>
      <c r="Q31" t="str">
        <v>Grp B (OEM)</v>
      </c>
      <c r="R31">
        <v>30</v>
      </c>
      <c r="S31" t="str">
        <v/>
      </c>
      <c r="T31" t="str">
        <v>Thales</v>
      </c>
      <c r="U31" t="str">
        <v>A320-FAM029</v>
      </c>
      <c r="V31">
        <v>1</v>
      </c>
      <c r="W31" t="str">
        <v/>
      </c>
      <c r="X31" t="str">
        <v/>
      </c>
      <c r="Y31" t="str">
        <v/>
      </c>
      <c r="Z31" t="str">
        <v/>
      </c>
    </row>
    <row r="32">
      <c r="A32">
        <v>121</v>
      </c>
      <c r="B32" t="str">
        <v>C19643AD</v>
      </c>
      <c r="C32" t="str">
        <v>THALES AVS FRANCE SAS</v>
      </c>
      <c r="D32" t="str">
        <v>31</v>
      </c>
      <c r="E32" t="str">
        <v>HCU-HEAD-UP COMBINER UNIT FIRST OFFICER</v>
      </c>
      <c r="F32" t="str">
        <v>6</v>
      </c>
      <c r="G32" t="str">
        <v>2</v>
      </c>
      <c r="H32">
        <v>86535</v>
      </c>
      <c r="I32">
        <v>1</v>
      </c>
      <c r="J32">
        <v>107200</v>
      </c>
      <c r="K32" t="str">
        <v>Airbus web 23/3/26</v>
      </c>
      <c r="L32">
        <v>107200</v>
      </c>
      <c r="M32" t="str">
        <v>Airbus web 23/3/26</v>
      </c>
      <c r="N32">
        <v>1</v>
      </c>
      <c r="O32" t="str">
        <v>Exclude (BTB with Thales)</v>
      </c>
      <c r="P32" t="str">
        <v>Include</v>
      </c>
      <c r="Q32" t="str">
        <v>Grp B (OEM)</v>
      </c>
      <c r="R32">
        <v>30</v>
      </c>
      <c r="S32" t="str">
        <v/>
      </c>
      <c r="T32" t="str">
        <v>Thales</v>
      </c>
      <c r="U32" t="str">
        <v>A320-FAM030</v>
      </c>
      <c r="V32">
        <v>1</v>
      </c>
      <c r="W32" t="str">
        <v/>
      </c>
      <c r="X32" t="str">
        <v/>
      </c>
      <c r="Y32" t="str">
        <v/>
      </c>
      <c r="Z32" t="str">
        <v/>
      </c>
    </row>
    <row r="33">
      <c r="A33">
        <v>341</v>
      </c>
      <c r="B33" t="str">
        <v>10-458301-000</v>
      </c>
      <c r="C33" t="str">
        <v>SAFRAN LANDING SYSTEMS (SAS)</v>
      </c>
      <c r="D33" t="str">
        <v>32</v>
      </c>
      <c r="E33" t="str">
        <v>HARNESS, 1M AXLE</v>
      </c>
      <c r="F33" t="str">
        <v>2</v>
      </c>
      <c r="G33" t="str">
        <v>1</v>
      </c>
      <c r="H33">
        <v>500000</v>
      </c>
      <c r="I33">
        <v>2</v>
      </c>
      <c r="J33">
        <v>5230</v>
      </c>
      <c r="K33" t="str">
        <v>Airbus web 23/3/26</v>
      </c>
      <c r="L33">
        <v>5230</v>
      </c>
      <c r="M33" t="str">
        <v>Airbus web 23/3/26</v>
      </c>
      <c r="N33">
        <v>1</v>
      </c>
      <c r="O33" t="str">
        <v>Include</v>
      </c>
      <c r="P33" t="str">
        <v>Include</v>
      </c>
      <c r="Q33" t="str">
        <v>Grp C (Others)</v>
      </c>
      <c r="R33">
        <v>30</v>
      </c>
      <c r="S33" t="str">
        <v/>
      </c>
      <c r="T33" t="str">
        <v/>
      </c>
      <c r="U33" t="str">
        <v>A320-FAM031</v>
      </c>
      <c r="V33">
        <v>1</v>
      </c>
      <c r="W33" t="str">
        <v/>
      </c>
      <c r="X33" t="str">
        <v/>
      </c>
      <c r="Y33" t="str">
        <v/>
      </c>
      <c r="Z33" t="str">
        <v/>
      </c>
    </row>
    <row r="34">
      <c r="A34">
        <v>337</v>
      </c>
      <c r="B34" t="str">
        <v>10-458501-000</v>
      </c>
      <c r="C34" t="str">
        <v>SAFRAN LANDING SYSTEMS (SAS)</v>
      </c>
      <c r="D34" t="str">
        <v>32</v>
      </c>
      <c r="E34" t="str">
        <v>HARNESS, 2M AXLE</v>
      </c>
      <c r="F34" t="str">
        <v>2</v>
      </c>
      <c r="G34" t="str">
        <v>1</v>
      </c>
      <c r="H34">
        <v>500000</v>
      </c>
      <c r="I34">
        <v>2</v>
      </c>
      <c r="J34">
        <v>6540</v>
      </c>
      <c r="K34" t="str">
        <v>Airbus web 23/3/26</v>
      </c>
      <c r="L34">
        <v>6540</v>
      </c>
      <c r="M34" t="str">
        <v>Airbus web 23/3/26</v>
      </c>
      <c r="N34">
        <v>1</v>
      </c>
      <c r="O34" t="str">
        <v>Include</v>
      </c>
      <c r="P34" t="str">
        <v>Include</v>
      </c>
      <c r="Q34" t="str">
        <v>Grp C (Others)</v>
      </c>
      <c r="R34">
        <v>30</v>
      </c>
      <c r="S34" t="str">
        <v/>
      </c>
      <c r="T34" t="str">
        <v/>
      </c>
      <c r="U34" t="str">
        <v>A320-FAM032</v>
      </c>
      <c r="V34">
        <v>1</v>
      </c>
      <c r="W34" t="str">
        <v/>
      </c>
      <c r="X34" t="str">
        <v/>
      </c>
      <c r="Y34" t="str">
        <v/>
      </c>
      <c r="Z34" t="str">
        <v/>
      </c>
    </row>
    <row r="35">
      <c r="A35">
        <v>296</v>
      </c>
      <c r="B35" t="str">
        <v>10-385401-001</v>
      </c>
      <c r="C35" t="str">
        <v>SAFRAN LANDING SYSTEMS (SAS)</v>
      </c>
      <c r="D35" t="str">
        <v>32</v>
      </c>
      <c r="E35" t="str">
        <v>HARNESS-2M ELECTRICAL</v>
      </c>
      <c r="F35" t="str">
        <v>2</v>
      </c>
      <c r="G35" t="str">
        <v>3</v>
      </c>
      <c r="H35">
        <v>297900</v>
      </c>
      <c r="I35">
        <v>1</v>
      </c>
      <c r="J35">
        <v>18500</v>
      </c>
      <c r="K35" t="str">
        <v>Airbus web 23/3/26</v>
      </c>
      <c r="L35">
        <v>18500</v>
      </c>
      <c r="M35" t="str">
        <v>Airbus web 23/3/26</v>
      </c>
      <c r="N35">
        <v>1</v>
      </c>
      <c r="O35" t="str">
        <v>Include</v>
      </c>
      <c r="P35" t="str">
        <v>Include</v>
      </c>
      <c r="Q35" t="str">
        <v>Grp C (Others)</v>
      </c>
      <c r="R35">
        <v>30</v>
      </c>
      <c r="S35" t="str">
        <v/>
      </c>
      <c r="T35" t="str">
        <v/>
      </c>
      <c r="U35" t="str">
        <v>A320-FAM033</v>
      </c>
      <c r="V35">
        <v>1</v>
      </c>
      <c r="W35" t="str">
        <v/>
      </c>
      <c r="X35" t="str">
        <v/>
      </c>
      <c r="Y35" t="str">
        <v/>
      </c>
      <c r="Z35" t="str">
        <v/>
      </c>
    </row>
    <row r="36">
      <c r="A36">
        <v>93</v>
      </c>
      <c r="B36" t="str">
        <v>10-386001-001</v>
      </c>
      <c r="C36" t="str">
        <v>SAFRAN LANDING SYSTEMS (SAS)</v>
      </c>
      <c r="D36" t="str">
        <v>32</v>
      </c>
      <c r="E36" t="str">
        <v>RETRACTION ACTUATOR COMPLETE</v>
      </c>
      <c r="F36" t="str">
        <v>2</v>
      </c>
      <c r="G36" t="str">
        <v>1</v>
      </c>
      <c r="H36">
        <v>37500</v>
      </c>
      <c r="I36">
        <v>1</v>
      </c>
      <c r="J36">
        <v>64160</v>
      </c>
      <c r="K36" t="str">
        <v>Airbus web 23/3/26</v>
      </c>
      <c r="L36">
        <v>64160</v>
      </c>
      <c r="M36" t="str">
        <v>Airbus web 23/3/26</v>
      </c>
      <c r="N36">
        <v>1</v>
      </c>
      <c r="O36" t="str">
        <v>Include</v>
      </c>
      <c r="P36" t="str">
        <v>Include</v>
      </c>
      <c r="Q36" t="str">
        <v>Grp C (Others)</v>
      </c>
      <c r="R36">
        <v>30</v>
      </c>
      <c r="S36" t="str">
        <v/>
      </c>
      <c r="T36" t="str">
        <v/>
      </c>
      <c r="U36" t="str">
        <v>A320-FAM038</v>
      </c>
      <c r="V36">
        <v>1</v>
      </c>
      <c r="W36" t="str">
        <v/>
      </c>
      <c r="X36" t="str">
        <v/>
      </c>
      <c r="Y36" t="str">
        <v/>
      </c>
      <c r="Z36" t="str">
        <v/>
      </c>
    </row>
    <row r="37">
      <c r="A37">
        <v>247</v>
      </c>
      <c r="B37" t="str">
        <v>2A522-10000-000</v>
      </c>
      <c r="C37" t="str">
        <v>DIEHL AEROSPACE GMBH</v>
      </c>
      <c r="D37" t="str">
        <v>33</v>
      </c>
      <c r="E37" t="str">
        <v>PSU-MINI EMERGENCY POWER SUPPLY UNIT,LIGHT</v>
      </c>
      <c r="F37" t="str">
        <v>2</v>
      </c>
      <c r="G37" t="str">
        <v>3</v>
      </c>
      <c r="H37">
        <v>90000</v>
      </c>
      <c r="I37">
        <v>4</v>
      </c>
      <c r="J37">
        <v>3780</v>
      </c>
      <c r="K37" t="str">
        <v>Airbus web 23/3/26</v>
      </c>
      <c r="L37">
        <v>3780</v>
      </c>
      <c r="M37" t="str">
        <v>Airbus web 23/3/26</v>
      </c>
      <c r="N37">
        <v>1</v>
      </c>
      <c r="O37" t="str">
        <v>Include</v>
      </c>
      <c r="P37" t="str">
        <v>Include</v>
      </c>
      <c r="Q37" t="str">
        <v>Grp C (Others)</v>
      </c>
      <c r="R37">
        <v>30</v>
      </c>
      <c r="S37" t="str">
        <v/>
      </c>
      <c r="T37" t="str">
        <v/>
      </c>
      <c r="U37" t="str">
        <v>A320-FAM039</v>
      </c>
      <c r="V37">
        <v>1</v>
      </c>
      <c r="W37" t="str">
        <v/>
      </c>
      <c r="X37" t="str">
        <v/>
      </c>
      <c r="Y37" t="str">
        <v/>
      </c>
      <c r="Z37" t="str">
        <v/>
      </c>
    </row>
    <row r="38">
      <c r="A38">
        <v>159</v>
      </c>
      <c r="B38" t="str">
        <v>2LA456884-01</v>
      </c>
      <c r="C38" t="str">
        <v>GOODRICH LIGHTING SYSTEMS GMBH</v>
      </c>
      <c r="D38" t="str">
        <v>33</v>
      </c>
      <c r="E38" t="str">
        <v/>
      </c>
      <c r="F38" t="str">
        <v>2</v>
      </c>
      <c r="G38" t="str">
        <v>3</v>
      </c>
      <c r="H38">
        <v>24881</v>
      </c>
      <c r="I38">
        <v>1</v>
      </c>
      <c r="J38">
        <v>21230</v>
      </c>
      <c r="K38" t="str">
        <v>Airbus web 23/3/26</v>
      </c>
      <c r="L38">
        <v>21230</v>
      </c>
      <c r="M38" t="str">
        <v>Airbus web 23/3/26</v>
      </c>
      <c r="N38">
        <v>1</v>
      </c>
      <c r="O38" t="str">
        <v>Include</v>
      </c>
      <c r="P38" t="str">
        <v>Include</v>
      </c>
      <c r="Q38" t="str">
        <v>Grp C (Others)</v>
      </c>
      <c r="R38">
        <v>30</v>
      </c>
      <c r="S38" t="str">
        <v/>
      </c>
      <c r="T38" t="str">
        <v/>
      </c>
      <c r="U38" t="str">
        <v>A320-FAM040</v>
      </c>
      <c r="V38">
        <v>1</v>
      </c>
      <c r="W38" t="str">
        <v/>
      </c>
      <c r="X38" t="str">
        <v/>
      </c>
      <c r="Y38" t="str">
        <v/>
      </c>
      <c r="Z38" t="str">
        <v/>
      </c>
    </row>
    <row r="39">
      <c r="A39">
        <v>141</v>
      </c>
      <c r="B39" t="str">
        <v>2LA456884-02</v>
      </c>
      <c r="C39" t="str">
        <v>GOODRICH LIGHTING SYSTEMS GMBH</v>
      </c>
      <c r="D39" t="str">
        <v>33</v>
      </c>
      <c r="E39" t="str">
        <v/>
      </c>
      <c r="F39" t="str">
        <v>2</v>
      </c>
      <c r="G39" t="str">
        <v>3</v>
      </c>
      <c r="H39">
        <v>24881</v>
      </c>
      <c r="I39">
        <v>1</v>
      </c>
      <c r="J39">
        <v>21230</v>
      </c>
      <c r="K39" t="str">
        <v>Airbus web 23/3/26</v>
      </c>
      <c r="L39">
        <v>21230</v>
      </c>
      <c r="M39" t="str">
        <v>Airbus web 23/3/26</v>
      </c>
      <c r="N39">
        <v>1</v>
      </c>
      <c r="O39" t="str">
        <v>Include</v>
      </c>
      <c r="P39" t="str">
        <v>Include</v>
      </c>
      <c r="Q39" t="str">
        <v>Grp C (Others)</v>
      </c>
      <c r="R39">
        <v>30</v>
      </c>
      <c r="S39" t="str">
        <v/>
      </c>
      <c r="T39" t="str">
        <v/>
      </c>
      <c r="U39" t="str">
        <v>A320-FAM041</v>
      </c>
      <c r="V39">
        <v>1</v>
      </c>
      <c r="W39" t="str">
        <v/>
      </c>
      <c r="X39" t="str">
        <v/>
      </c>
      <c r="Y39" t="str">
        <v/>
      </c>
      <c r="Z39" t="str">
        <v/>
      </c>
    </row>
    <row r="40">
      <c r="A40">
        <v>78</v>
      </c>
      <c r="B40" t="str">
        <v>822-3150-301</v>
      </c>
      <c r="C40" t="str">
        <v>ROCKWELL COLLINS INC</v>
      </c>
      <c r="D40" t="str">
        <v>34</v>
      </c>
      <c r="E40" t="str">
        <v>TRANSCEIVER-WEATHER RADAR</v>
      </c>
      <c r="F40" t="str">
        <v>2</v>
      </c>
      <c r="G40" t="str">
        <v>2</v>
      </c>
      <c r="H40">
        <v>36000</v>
      </c>
      <c r="I40">
        <v>1</v>
      </c>
      <c r="J40">
        <v>95370</v>
      </c>
      <c r="K40" t="str">
        <v>Airbus web 23/3/26</v>
      </c>
      <c r="L40">
        <v>95370</v>
      </c>
      <c r="M40" t="str">
        <v>Airbus web 23/3/26</v>
      </c>
      <c r="N40">
        <v>1</v>
      </c>
      <c r="O40" t="str">
        <v>Include</v>
      </c>
      <c r="P40" t="str">
        <v>Include</v>
      </c>
      <c r="Q40" t="str">
        <v>Grp C (Others)</v>
      </c>
      <c r="R40">
        <v>30</v>
      </c>
      <c r="S40" t="str">
        <v/>
      </c>
      <c r="T40" t="str">
        <v>Rockwell Collins</v>
      </c>
      <c r="U40" t="str">
        <v>A320-FAM042</v>
      </c>
      <c r="V40">
        <v>1</v>
      </c>
      <c r="W40" t="str">
        <v/>
      </c>
      <c r="X40" t="str">
        <v/>
      </c>
      <c r="Y40" t="str">
        <v/>
      </c>
      <c r="Z40" t="str">
        <v/>
      </c>
    </row>
    <row r="41">
      <c r="A41">
        <v>208</v>
      </c>
      <c r="B41" t="str">
        <v>CC3067-00</v>
      </c>
      <c r="C41" t="str">
        <v>DIEHL AVIATION GILCHING GMBH</v>
      </c>
      <c r="D41" t="str">
        <v>38</v>
      </c>
      <c r="E41" t="str">
        <v>CABLE-CONTROL</v>
      </c>
      <c r="F41" t="str">
        <v>2</v>
      </c>
      <c r="G41" t="str">
        <v>2</v>
      </c>
      <c r="H41">
        <v>25500</v>
      </c>
      <c r="I41">
        <v>1</v>
      </c>
      <c r="J41">
        <v>7190</v>
      </c>
      <c r="K41" t="str">
        <v>Airbus web 23/3/26</v>
      </c>
      <c r="L41">
        <v>7190</v>
      </c>
      <c r="M41" t="str">
        <v>Airbus web 23/3/26</v>
      </c>
      <c r="N41">
        <v>1</v>
      </c>
      <c r="O41" t="str">
        <v>Include</v>
      </c>
      <c r="P41" t="str">
        <v>Include</v>
      </c>
      <c r="Q41" t="str">
        <v>Grp C (Others)</v>
      </c>
      <c r="R41">
        <v>30</v>
      </c>
      <c r="S41" t="str">
        <v/>
      </c>
      <c r="T41" t="str">
        <v/>
      </c>
      <c r="U41" t="str">
        <v>A320-FAM043</v>
      </c>
      <c r="V41">
        <v>1</v>
      </c>
      <c r="W41" t="str">
        <v/>
      </c>
      <c r="X41" t="str">
        <v/>
      </c>
      <c r="Y41" t="str">
        <v/>
      </c>
      <c r="Z41" t="str">
        <v/>
      </c>
    </row>
    <row r="42">
      <c r="A42">
        <v>180</v>
      </c>
      <c r="B42" t="str">
        <v>AN3040-00</v>
      </c>
      <c r="C42" t="str">
        <v>DIEHL AVIATION GILCHING GMBH</v>
      </c>
      <c r="D42" t="str">
        <v>38</v>
      </c>
      <c r="E42" t="str">
        <v>PANEL-INDICATION</v>
      </c>
      <c r="F42" t="str">
        <v>2</v>
      </c>
      <c r="G42" t="str">
        <v>2</v>
      </c>
      <c r="H42">
        <v>45000</v>
      </c>
      <c r="I42">
        <v>1</v>
      </c>
      <c r="J42">
        <v>21870</v>
      </c>
      <c r="K42" t="str">
        <v>Airbus web 23/3/26</v>
      </c>
      <c r="L42">
        <v>21870</v>
      </c>
      <c r="M42" t="str">
        <v>Airbus web 23/3/26</v>
      </c>
      <c r="N42">
        <v>1</v>
      </c>
      <c r="O42" t="str">
        <v>Include</v>
      </c>
      <c r="P42" t="str">
        <v>Include</v>
      </c>
      <c r="Q42" t="str">
        <v>Grp C (Others)</v>
      </c>
      <c r="R42">
        <v>30</v>
      </c>
      <c r="S42" t="str">
        <v/>
      </c>
      <c r="T42" t="str">
        <v/>
      </c>
      <c r="U42" t="str">
        <v>A320-FAM044</v>
      </c>
      <c r="V42">
        <v>1</v>
      </c>
      <c r="W42" t="str">
        <v/>
      </c>
      <c r="X42" t="str">
        <v/>
      </c>
      <c r="Y42" t="str">
        <v/>
      </c>
      <c r="Z42" t="str">
        <v/>
      </c>
    </row>
    <row r="43">
      <c r="A43">
        <v>85</v>
      </c>
      <c r="B43" t="str">
        <v>822-3613-100</v>
      </c>
      <c r="C43" t="str">
        <v>ROCKWELL COLLINS INC</v>
      </c>
      <c r="D43" t="str">
        <v>46</v>
      </c>
      <c r="E43" t="str">
        <v>FOMAX UNIT</v>
      </c>
      <c r="F43" t="str">
        <v>2</v>
      </c>
      <c r="G43" t="str">
        <v>2</v>
      </c>
      <c r="H43">
        <v>24000</v>
      </c>
      <c r="I43">
        <v>1</v>
      </c>
      <c r="J43">
        <v>57232</v>
      </c>
      <c r="K43" t="str">
        <v>Rockwell Collins List Price 2026</v>
      </c>
      <c r="L43">
        <v>48166.666666666664</v>
      </c>
      <c r="M43" t="str">
        <v>2025 RFQ AVG</v>
      </c>
      <c r="N43">
        <v>0.8416037647935887</v>
      </c>
      <c r="O43" t="str">
        <v>Include</v>
      </c>
      <c r="P43" t="str">
        <v>Include</v>
      </c>
      <c r="Q43" t="str">
        <v>Grp C (Others)</v>
      </c>
      <c r="R43">
        <v>30</v>
      </c>
      <c r="S43" t="str">
        <v/>
      </c>
      <c r="T43" t="str">
        <v>Rockwell Collins</v>
      </c>
      <c r="U43" t="str">
        <v>A320-FAM045</v>
      </c>
      <c r="V43">
        <v>1</v>
      </c>
      <c r="W43" t="str">
        <v/>
      </c>
      <c r="X43" t="str">
        <v/>
      </c>
      <c r="Y43" t="str">
        <v/>
      </c>
      <c r="Z43" t="str">
        <v/>
      </c>
    </row>
    <row r="44">
      <c r="A44">
        <v>198</v>
      </c>
      <c r="B44" t="str">
        <v>AL1000</v>
      </c>
      <c r="C44" t="str">
        <v>SAM GMBH</v>
      </c>
      <c r="D44" t="str">
        <v>52</v>
      </c>
      <c r="E44" t="str">
        <v>ACTUATOR-FLIGHT LOCK L FWD OVERWING DOOR</v>
      </c>
      <c r="F44" t="str">
        <v>2</v>
      </c>
      <c r="G44" t="str">
        <v>2</v>
      </c>
      <c r="H44">
        <v>76000</v>
      </c>
      <c r="I44">
        <v>4</v>
      </c>
      <c r="J44">
        <v>13568.58</v>
      </c>
      <c r="K44" t="str">
        <v>Satair web 24/3/23</v>
      </c>
      <c r="L44">
        <v>13568.58</v>
      </c>
      <c r="M44" t="str">
        <v>Satair web 24/3/23</v>
      </c>
      <c r="N44">
        <v>1</v>
      </c>
      <c r="O44" t="str">
        <v>Include</v>
      </c>
      <c r="P44" t="str">
        <v>Include</v>
      </c>
      <c r="Q44" t="str">
        <v>Grp C (Others)</v>
      </c>
      <c r="R44">
        <v>30</v>
      </c>
      <c r="S44" t="str">
        <v/>
      </c>
      <c r="T44" t="str">
        <v/>
      </c>
      <c r="U44" t="str">
        <v>A320-FAM046</v>
      </c>
      <c r="V44">
        <v>1</v>
      </c>
      <c r="W44" t="str">
        <v/>
      </c>
      <c r="X44" t="str">
        <v/>
      </c>
      <c r="Y44" t="str">
        <v/>
      </c>
      <c r="Z44" t="str">
        <v/>
      </c>
    </row>
    <row r="45">
      <c r="A45">
        <v>233</v>
      </c>
      <c r="B45" t="str">
        <v>10-386101-001</v>
      </c>
      <c r="C45" t="str">
        <v>SAFRAN LANDING SYSTEMS (SAS)</v>
      </c>
      <c r="D45" t="str">
        <v>32</v>
      </c>
      <c r="E45" t="str">
        <v>KIT-TPIS</v>
      </c>
      <c r="F45" t="str">
        <v>2</v>
      </c>
      <c r="G45" t="str">
        <v>1</v>
      </c>
      <c r="H45">
        <v>179698</v>
      </c>
      <c r="I45">
        <v>1</v>
      </c>
      <c r="J45">
        <v>38080</v>
      </c>
      <c r="K45" t="str">
        <v>Airbus web 23/3/26</v>
      </c>
      <c r="L45">
        <v>38080</v>
      </c>
      <c r="M45" t="str">
        <v>Airbus web 23/3/26</v>
      </c>
      <c r="N45">
        <v>1</v>
      </c>
      <c r="O45" t="str">
        <v>Exclude</v>
      </c>
      <c r="P45" t="str">
        <v>Exclude</v>
      </c>
      <c r="Q45" t="str">
        <v/>
      </c>
      <c r="R45" t="str">
        <v/>
      </c>
      <c r="S45" t="str">
        <v>No</v>
      </c>
      <c r="T45" t="str">
        <v>Typically not supported under MBH</v>
      </c>
      <c r="U45" t="str">
        <v>#ERROR!</v>
      </c>
      <c r="V45">
        <v>299</v>
      </c>
      <c r="W45" t="str">
        <v/>
      </c>
      <c r="X45" t="str">
        <v/>
      </c>
      <c r="Y45" t="str">
        <v/>
      </c>
      <c r="Z45" t="str">
        <v/>
      </c>
    </row>
    <row r="46">
      <c r="A46">
        <v>381</v>
      </c>
      <c r="B46" t="str">
        <v>10-387701-000</v>
      </c>
      <c r="C46" t="str">
        <v>SAFRAN LANDING SYSTEMS</v>
      </c>
      <c r="D46" t="str">
        <v>32</v>
      </c>
      <c r="E46" t="str">
        <v>PLATE-KIT SERVICING</v>
      </c>
      <c r="F46" t="str">
        <v>1</v>
      </c>
      <c r="G46" t="str">
        <v>1</v>
      </c>
      <c r="H46">
        <v>500000</v>
      </c>
      <c r="I46">
        <v>1</v>
      </c>
      <c r="J46">
        <v>438</v>
      </c>
      <c r="K46" t="str">
        <v>Airbus web 23/3/26</v>
      </c>
      <c r="L46">
        <v>438</v>
      </c>
      <c r="M46" t="str">
        <v>Airbus web 23/3/26</v>
      </c>
      <c r="N46">
        <v>1</v>
      </c>
      <c r="O46" t="str">
        <v>Exclude</v>
      </c>
      <c r="P46" t="str">
        <v>Exclude</v>
      </c>
      <c r="Q46" t="str">
        <v/>
      </c>
      <c r="R46" t="str">
        <v/>
      </c>
      <c r="S46" t="str">
        <v>No</v>
      </c>
      <c r="T46" t="str">
        <v>Low NUP</v>
      </c>
      <c r="U46" t="str">
        <v>#ERROR!</v>
      </c>
      <c r="V46">
        <v>299</v>
      </c>
      <c r="W46" t="str">
        <v/>
      </c>
      <c r="X46" t="str">
        <v/>
      </c>
      <c r="Y46" t="str">
        <v/>
      </c>
      <c r="Z46" t="str">
        <v/>
      </c>
    </row>
    <row r="47">
      <c r="A47">
        <v>262</v>
      </c>
      <c r="B47" t="str">
        <v>14C15L21D700009</v>
      </c>
      <c r="C47" t="str">
        <v>BE AEROSPACE SYSTEMS GMBH</v>
      </c>
      <c r="D47" t="str">
        <v>35</v>
      </c>
      <c r="E47" t="str">
        <v>CONTAINER ASSY-CHEMICAL OXYGEN,FOUR MASK</v>
      </c>
      <c r="F47" t="str">
        <v>2</v>
      </c>
      <c r="G47" t="str">
        <v>2</v>
      </c>
      <c r="H47">
        <v>390000</v>
      </c>
      <c r="I47">
        <v>34</v>
      </c>
      <c r="J47">
        <v>1650</v>
      </c>
      <c r="K47" t="str">
        <v>Airbus web 23/3/26</v>
      </c>
      <c r="L47">
        <v>1650</v>
      </c>
      <c r="M47" t="str">
        <v>Airbus web 23/3/26</v>
      </c>
      <c r="N47">
        <v>1</v>
      </c>
      <c r="O47" t="str">
        <v>Exclude</v>
      </c>
      <c r="P47" t="str">
        <v>Exclude</v>
      </c>
      <c r="Q47" t="str">
        <v/>
      </c>
      <c r="R47" t="str">
        <v/>
      </c>
      <c r="S47" t="str">
        <v>No</v>
      </c>
      <c r="T47" t="str">
        <v>Typically not supported under MBH</v>
      </c>
      <c r="U47" t="str">
        <v>#ERROR!</v>
      </c>
      <c r="V47">
        <v>299</v>
      </c>
      <c r="W47" t="str">
        <v/>
      </c>
      <c r="X47" t="str">
        <v/>
      </c>
      <c r="Y47" t="str">
        <v/>
      </c>
      <c r="Z47" t="str">
        <v/>
      </c>
    </row>
    <row r="48">
      <c r="A48">
        <v>260</v>
      </c>
      <c r="B48" t="str">
        <v>14C15R21D700009</v>
      </c>
      <c r="C48" t="str">
        <v>BE AEROSPACE SYSTEMS GMBH</v>
      </c>
      <c r="D48" t="str">
        <v>35</v>
      </c>
      <c r="E48" t="str">
        <v>CONTAINER ASSY-CHEMICAL OXYGEN,FOUR MASK</v>
      </c>
      <c r="F48" t="str">
        <v>2</v>
      </c>
      <c r="G48" t="str">
        <v>2</v>
      </c>
      <c r="H48">
        <v>390000</v>
      </c>
      <c r="I48">
        <v>35</v>
      </c>
      <c r="J48">
        <v>1650</v>
      </c>
      <c r="K48" t="str">
        <v>Airbus web 23/3/26</v>
      </c>
      <c r="L48">
        <v>1650</v>
      </c>
      <c r="M48" t="str">
        <v>Airbus web 23/3/26</v>
      </c>
      <c r="N48">
        <v>1</v>
      </c>
      <c r="O48" t="str">
        <v>Exclude</v>
      </c>
      <c r="P48" t="str">
        <v>Exclude</v>
      </c>
      <c r="Q48" t="str">
        <v/>
      </c>
      <c r="R48" t="str">
        <v/>
      </c>
      <c r="S48" t="str">
        <v>No</v>
      </c>
      <c r="T48" t="str">
        <v>Typically not supported under MBH</v>
      </c>
      <c r="U48" t="str">
        <v>#ERROR!</v>
      </c>
      <c r="V48">
        <v>299</v>
      </c>
      <c r="W48" t="str">
        <v/>
      </c>
      <c r="X48" t="str">
        <v/>
      </c>
      <c r="Y48" t="str">
        <v/>
      </c>
      <c r="Z48" t="str">
        <v/>
      </c>
    </row>
    <row r="49">
      <c r="A49">
        <v>373</v>
      </c>
      <c r="B49" t="str">
        <v>20410-0101</v>
      </c>
      <c r="C49" t="str">
        <v>SIMMONDS PRECISION PRODUCTS INC</v>
      </c>
      <c r="D49" t="str">
        <v>28</v>
      </c>
      <c r="E49" t="str">
        <v>FUEL-QUANTITY SENSOR</v>
      </c>
      <c r="F49" t="str">
        <v>2</v>
      </c>
      <c r="G49" t="str">
        <v>2</v>
      </c>
      <c r="H49">
        <v>500000</v>
      </c>
      <c r="I49">
        <v>4</v>
      </c>
      <c r="J49">
        <v>575</v>
      </c>
      <c r="K49" t="str">
        <v>Airbus web 23/3/26</v>
      </c>
      <c r="L49">
        <v>575</v>
      </c>
      <c r="M49" t="str">
        <v>Airbus web 23/3/26</v>
      </c>
      <c r="N49">
        <v>1</v>
      </c>
      <c r="O49" t="str">
        <v>Exclude</v>
      </c>
      <c r="P49" t="str">
        <v>Exclude</v>
      </c>
      <c r="Q49" t="str">
        <v/>
      </c>
      <c r="R49" t="str">
        <v/>
      </c>
      <c r="S49" t="str">
        <v>No</v>
      </c>
      <c r="T49" t="str">
        <v>Likely Non-Repairable</v>
      </c>
      <c r="U49" t="str">
        <v>#ERROR!</v>
      </c>
      <c r="V49">
        <v>299</v>
      </c>
      <c r="W49" t="str">
        <v/>
      </c>
      <c r="X49" t="str">
        <v/>
      </c>
      <c r="Y49" t="str">
        <v/>
      </c>
      <c r="Z49" t="str">
        <v/>
      </c>
    </row>
    <row r="50">
      <c r="A50">
        <v>251</v>
      </c>
      <c r="B50" t="str">
        <v>20412-0101</v>
      </c>
      <c r="C50" t="str">
        <v>SIMMONDS PRECISION PRODUCTS INC</v>
      </c>
      <c r="D50" t="str">
        <v>28</v>
      </c>
      <c r="E50" t="str">
        <v>FUEL QUANTITY SENSOR</v>
      </c>
      <c r="F50" t="str">
        <v>2</v>
      </c>
      <c r="G50" t="str">
        <v>3</v>
      </c>
      <c r="H50">
        <v>37500</v>
      </c>
      <c r="I50">
        <v>1</v>
      </c>
      <c r="J50">
        <v>5780</v>
      </c>
      <c r="K50" t="str">
        <v>Airbus web 23/3/26</v>
      </c>
      <c r="L50">
        <v>5780</v>
      </c>
      <c r="M50" t="str">
        <v>Airbus web 23/3/26</v>
      </c>
      <c r="N50">
        <v>1</v>
      </c>
      <c r="O50" t="str">
        <v>Exclude</v>
      </c>
      <c r="P50" t="str">
        <v>Exclude</v>
      </c>
      <c r="Q50" t="str">
        <v/>
      </c>
      <c r="R50" t="str">
        <v/>
      </c>
      <c r="S50" t="str">
        <v>No</v>
      </c>
      <c r="T50" t="str">
        <v>Likely Non-Repairable</v>
      </c>
      <c r="U50" t="str">
        <v>#ERROR!</v>
      </c>
      <c r="V50">
        <v>299</v>
      </c>
      <c r="W50" t="str">
        <v/>
      </c>
      <c r="X50" t="str">
        <v/>
      </c>
      <c r="Y50" t="str">
        <v/>
      </c>
      <c r="Z50" t="str">
        <v/>
      </c>
    </row>
    <row r="51">
      <c r="A51">
        <v>288</v>
      </c>
      <c r="B51" t="str">
        <v>20412-0102</v>
      </c>
      <c r="C51" t="str">
        <v>SIMMONDS PRECISION PRODUCTS INC</v>
      </c>
      <c r="D51" t="str">
        <v>28</v>
      </c>
      <c r="E51" t="str">
        <v>FUEL QUANTITY SENSOR</v>
      </c>
      <c r="F51" t="str">
        <v>2</v>
      </c>
      <c r="G51" t="str">
        <v>3</v>
      </c>
      <c r="H51">
        <v>75000</v>
      </c>
      <c r="I51">
        <v>1</v>
      </c>
      <c r="J51">
        <v>5780</v>
      </c>
      <c r="K51" t="str">
        <v>Airbus web 23/3/26</v>
      </c>
      <c r="L51">
        <v>5780</v>
      </c>
      <c r="M51" t="str">
        <v>Airbus web 23/3/26</v>
      </c>
      <c r="N51">
        <v>1</v>
      </c>
      <c r="O51" t="str">
        <v>Exclude</v>
      </c>
      <c r="P51" t="str">
        <v>Exclude</v>
      </c>
      <c r="Q51" t="str">
        <v/>
      </c>
      <c r="R51" t="str">
        <v/>
      </c>
      <c r="S51" t="str">
        <v>No</v>
      </c>
      <c r="T51" t="str">
        <v>Likely Non-Repairable</v>
      </c>
      <c r="U51" t="str">
        <v>#ERROR!</v>
      </c>
      <c r="V51">
        <v>299</v>
      </c>
      <c r="W51" t="str">
        <v/>
      </c>
      <c r="X51" t="str">
        <v/>
      </c>
      <c r="Y51" t="str">
        <v/>
      </c>
      <c r="Z51" t="str">
        <v/>
      </c>
    </row>
    <row r="52">
      <c r="A52">
        <v>195</v>
      </c>
      <c r="B52" t="str">
        <v>2428-82HE0310FF</v>
      </c>
      <c r="C52" t="str">
        <v>GOODRICH INTERIORS</v>
      </c>
      <c r="D52" t="str">
        <v>25</v>
      </c>
      <c r="E52" t="str">
        <v>SEAT-CABIN ATTENDANT</v>
      </c>
      <c r="F52" t="str">
        <v>2</v>
      </c>
      <c r="G52" t="str">
        <v>2</v>
      </c>
      <c r="H52">
        <v>150000</v>
      </c>
      <c r="I52">
        <v>2</v>
      </c>
      <c r="J52">
        <v>23874</v>
      </c>
      <c r="K52" t="str">
        <v>Collins Quote 25/3/26</v>
      </c>
      <c r="L52">
        <v>23874</v>
      </c>
      <c r="M52" t="str">
        <v>Collins Quote 25/3/26</v>
      </c>
      <c r="N52">
        <v>1</v>
      </c>
      <c r="O52" t="str">
        <v>Exclude</v>
      </c>
      <c r="P52" t="str">
        <v>Exclude</v>
      </c>
      <c r="Q52" t="str">
        <v/>
      </c>
      <c r="R52" t="str">
        <v/>
      </c>
      <c r="S52" t="str">
        <v>No</v>
      </c>
      <c r="T52" t="str">
        <v>Typically not supported under MBH</v>
      </c>
      <c r="U52" t="str">
        <v>#ERROR!</v>
      </c>
      <c r="V52">
        <v>299</v>
      </c>
      <c r="W52" t="str">
        <v/>
      </c>
      <c r="X52" t="str">
        <v/>
      </c>
      <c r="Y52" t="str">
        <v/>
      </c>
      <c r="Z52" t="str">
        <v/>
      </c>
    </row>
    <row r="53">
      <c r="A53">
        <v>237</v>
      </c>
      <c r="B53" t="str">
        <v>2428-82JE0310FF</v>
      </c>
      <c r="C53" t="str">
        <v>GOODRICH INTERIORS</v>
      </c>
      <c r="D53" t="str">
        <v>25</v>
      </c>
      <c r="E53" t="str">
        <v>SEAT-CABIN ATTENDANT</v>
      </c>
      <c r="F53" t="str">
        <v>2</v>
      </c>
      <c r="G53" t="str">
        <v>2</v>
      </c>
      <c r="H53">
        <v>150000</v>
      </c>
      <c r="I53">
        <v>1</v>
      </c>
      <c r="J53">
        <v>23874</v>
      </c>
      <c r="K53" t="str">
        <v>Collins Quote 25/3/26</v>
      </c>
      <c r="L53">
        <v>23874</v>
      </c>
      <c r="M53" t="str">
        <v>Collins Quote 25/3/26</v>
      </c>
      <c r="N53">
        <v>1</v>
      </c>
      <c r="O53" t="str">
        <v>Exclude</v>
      </c>
      <c r="P53" t="str">
        <v>Exclude</v>
      </c>
      <c r="Q53" t="str">
        <v/>
      </c>
      <c r="R53" t="str">
        <v/>
      </c>
      <c r="S53" t="str">
        <v>No</v>
      </c>
      <c r="T53" t="str">
        <v>Typically not supported under MBH</v>
      </c>
      <c r="U53" t="str">
        <v>#ERROR!</v>
      </c>
      <c r="V53">
        <v>299</v>
      </c>
      <c r="W53" t="str">
        <v/>
      </c>
      <c r="X53" t="str">
        <v/>
      </c>
      <c r="Y53" t="str">
        <v/>
      </c>
      <c r="Z53" t="str">
        <v/>
      </c>
    </row>
    <row r="54">
      <c r="A54">
        <v>238</v>
      </c>
      <c r="B54" t="str">
        <v>2428-82ME0310FF</v>
      </c>
      <c r="C54" t="str">
        <v>GOODRICH INTERIORS</v>
      </c>
      <c r="D54" t="str">
        <v>25</v>
      </c>
      <c r="E54" t="str">
        <v>SEAT-CABIN ATTENDANT</v>
      </c>
      <c r="F54" t="str">
        <v>2</v>
      </c>
      <c r="G54" t="str">
        <v>2</v>
      </c>
      <c r="H54">
        <v>150000</v>
      </c>
      <c r="I54">
        <v>1</v>
      </c>
      <c r="J54">
        <v>23874</v>
      </c>
      <c r="K54" t="str">
        <v>Collins Quote 25/3/26</v>
      </c>
      <c r="L54">
        <v>23874</v>
      </c>
      <c r="M54" t="str">
        <v>Collins Quote 25/3/26</v>
      </c>
      <c r="N54">
        <v>1</v>
      </c>
      <c r="O54" t="str">
        <v>Exclude</v>
      </c>
      <c r="P54" t="str">
        <v>Exclude</v>
      </c>
      <c r="Q54" t="str">
        <v/>
      </c>
      <c r="R54" t="str">
        <v/>
      </c>
      <c r="S54" t="str">
        <v>No</v>
      </c>
      <c r="T54" t="str">
        <v>Typically not supported under MBH</v>
      </c>
      <c r="U54" t="str">
        <v>#ERROR!</v>
      </c>
      <c r="V54">
        <v>299</v>
      </c>
      <c r="W54" t="str">
        <v/>
      </c>
      <c r="X54" t="str">
        <v/>
      </c>
      <c r="Y54" t="str">
        <v/>
      </c>
      <c r="Z54" t="str">
        <v/>
      </c>
    </row>
    <row r="55">
      <c r="A55">
        <v>179</v>
      </c>
      <c r="B55" t="str">
        <v>2430-12JK0030FF</v>
      </c>
      <c r="C55" t="str">
        <v>GOODRICH INTERIORS</v>
      </c>
      <c r="D55" t="str">
        <v>25</v>
      </c>
      <c r="E55" t="str">
        <v>SEAT-CABIN ATTENDANT</v>
      </c>
      <c r="F55" t="str">
        <v>2</v>
      </c>
      <c r="G55" t="str">
        <v>2</v>
      </c>
      <c r="H55">
        <v>150000</v>
      </c>
      <c r="I55">
        <v>1</v>
      </c>
      <c r="J55">
        <v>66012</v>
      </c>
      <c r="K55" t="str">
        <v>Collins Quote 25/3/26</v>
      </c>
      <c r="L55">
        <v>66012</v>
      </c>
      <c r="M55" t="str">
        <v>Collins Quote 25/3/26</v>
      </c>
      <c r="N55">
        <v>1</v>
      </c>
      <c r="O55" t="str">
        <v>Exclude</v>
      </c>
      <c r="P55" t="str">
        <v>Exclude</v>
      </c>
      <c r="Q55" t="str">
        <v/>
      </c>
      <c r="R55" t="str">
        <v/>
      </c>
      <c r="S55" t="str">
        <v>No</v>
      </c>
      <c r="T55" t="str">
        <v>Typically not supported under MBH</v>
      </c>
      <c r="U55" t="str">
        <v>#ERROR!</v>
      </c>
      <c r="V55">
        <v>299</v>
      </c>
      <c r="W55" t="str">
        <v/>
      </c>
      <c r="X55" t="str">
        <v/>
      </c>
      <c r="Y55" t="str">
        <v/>
      </c>
      <c r="Z55" t="str">
        <v/>
      </c>
    </row>
    <row r="56">
      <c r="A56">
        <v>358</v>
      </c>
      <c r="B56" t="str">
        <v>2LA005127-30</v>
      </c>
      <c r="C56" t="str">
        <v>GOODRICH LIGHTING SYSTEMS GMBH</v>
      </c>
      <c r="D56" t="str">
        <v>33</v>
      </c>
      <c r="E56" t="str">
        <v/>
      </c>
      <c r="F56" t="str">
        <v>6</v>
      </c>
      <c r="G56" t="str">
        <v>1</v>
      </c>
      <c r="H56">
        <v>145800</v>
      </c>
      <c r="I56">
        <v>1</v>
      </c>
      <c r="J56">
        <v>1750</v>
      </c>
      <c r="K56" t="str">
        <v>Airbus web 23/3/26</v>
      </c>
      <c r="L56">
        <v>1750</v>
      </c>
      <c r="M56" t="str">
        <v>Airbus web 23/3/26</v>
      </c>
      <c r="N56">
        <v>1</v>
      </c>
      <c r="O56" t="str">
        <v>Exclude</v>
      </c>
      <c r="P56" t="str">
        <v>Exclude</v>
      </c>
      <c r="Q56" t="str">
        <v/>
      </c>
      <c r="R56" t="str">
        <v/>
      </c>
      <c r="S56" t="str">
        <v>No</v>
      </c>
      <c r="T56" t="str">
        <v>Low NUP. High BER Reate</v>
      </c>
      <c r="U56" t="str">
        <v>#ERROR!</v>
      </c>
      <c r="V56">
        <v>299</v>
      </c>
      <c r="W56" t="str">
        <v/>
      </c>
      <c r="X56" t="str">
        <v/>
      </c>
      <c r="Y56" t="str">
        <v/>
      </c>
      <c r="Z56" t="str">
        <v/>
      </c>
    </row>
    <row r="57">
      <c r="A57">
        <v>360</v>
      </c>
      <c r="B57" t="str">
        <v>2LA005128-30</v>
      </c>
      <c r="C57" t="str">
        <v>GOODRICH LIGHTING SYSTEMS GMBH</v>
      </c>
      <c r="D57" t="str">
        <v>33</v>
      </c>
      <c r="E57" t="str">
        <v/>
      </c>
      <c r="F57" t="str">
        <v>6</v>
      </c>
      <c r="G57" t="str">
        <v>1</v>
      </c>
      <c r="H57">
        <v>145800</v>
      </c>
      <c r="I57">
        <v>1</v>
      </c>
      <c r="J57">
        <v>1740</v>
      </c>
      <c r="K57" t="str">
        <v>Airbus web 23/3/26</v>
      </c>
      <c r="L57">
        <v>1740</v>
      </c>
      <c r="M57" t="str">
        <v>Airbus web 23/3/26</v>
      </c>
      <c r="N57">
        <v>1</v>
      </c>
      <c r="O57" t="str">
        <v>Exclude</v>
      </c>
      <c r="P57" t="str">
        <v>Exclude</v>
      </c>
      <c r="Q57" t="str">
        <v/>
      </c>
      <c r="R57" t="str">
        <v/>
      </c>
      <c r="S57" t="str">
        <v>No</v>
      </c>
      <c r="T57" t="str">
        <v>Low NUP. High BER Reate</v>
      </c>
      <c r="U57" t="str">
        <v>#ERROR!</v>
      </c>
      <c r="V57">
        <v>299</v>
      </c>
      <c r="W57" t="str">
        <v/>
      </c>
      <c r="X57" t="str">
        <v/>
      </c>
      <c r="Y57" t="str">
        <v/>
      </c>
      <c r="Z57" t="str">
        <v/>
      </c>
    </row>
    <row r="58">
      <c r="A58">
        <v>362</v>
      </c>
      <c r="B58" t="str">
        <v>2LA005413-30</v>
      </c>
      <c r="C58" t="str">
        <v>GOODRICH LIGHTING SYSTEMS GMBH</v>
      </c>
      <c r="D58" t="str">
        <v>33</v>
      </c>
      <c r="E58" t="str">
        <v/>
      </c>
      <c r="F58" t="str">
        <v>6</v>
      </c>
      <c r="G58" t="str">
        <v>1</v>
      </c>
      <c r="H58">
        <v>145800</v>
      </c>
      <c r="I58">
        <v>1</v>
      </c>
      <c r="J58">
        <v>1760</v>
      </c>
      <c r="K58" t="str">
        <v>Airbus web 23/3/26</v>
      </c>
      <c r="L58">
        <v>1760</v>
      </c>
      <c r="M58" t="str">
        <v>Airbus web 23/3/26</v>
      </c>
      <c r="N58">
        <v>1</v>
      </c>
      <c r="O58" t="str">
        <v>Exclude</v>
      </c>
      <c r="P58" t="str">
        <v>Exclude</v>
      </c>
      <c r="Q58" t="str">
        <v/>
      </c>
      <c r="R58" t="str">
        <v/>
      </c>
      <c r="S58" t="str">
        <v>No</v>
      </c>
      <c r="T58" t="str">
        <v>Low NUP. High BER Reate</v>
      </c>
      <c r="U58" t="str">
        <v>#ERROR!</v>
      </c>
      <c r="V58">
        <v>299</v>
      </c>
      <c r="W58" t="str">
        <v/>
      </c>
      <c r="X58" t="str">
        <v/>
      </c>
      <c r="Y58" t="str">
        <v/>
      </c>
      <c r="Z58" t="str">
        <v/>
      </c>
    </row>
    <row r="59">
      <c r="A59">
        <v>363</v>
      </c>
      <c r="B59" t="str">
        <v>2LA005414-30</v>
      </c>
      <c r="C59" t="str">
        <v>GOODRICH LIGHTING SYSTEMS GMBH</v>
      </c>
      <c r="D59" t="str">
        <v>33</v>
      </c>
      <c r="E59" t="str">
        <v/>
      </c>
      <c r="F59" t="str">
        <v>6</v>
      </c>
      <c r="G59" t="str">
        <v>1</v>
      </c>
      <c r="H59">
        <v>145800</v>
      </c>
      <c r="I59">
        <v>1</v>
      </c>
      <c r="J59">
        <v>1760</v>
      </c>
      <c r="K59" t="str">
        <v>Airbus web 23/3/26</v>
      </c>
      <c r="L59">
        <v>1760</v>
      </c>
      <c r="M59" t="str">
        <v>Airbus web 23/3/26</v>
      </c>
      <c r="N59">
        <v>1</v>
      </c>
      <c r="O59" t="str">
        <v>Exclude</v>
      </c>
      <c r="P59" t="str">
        <v>Exclude</v>
      </c>
      <c r="Q59" t="str">
        <v/>
      </c>
      <c r="R59" t="str">
        <v/>
      </c>
      <c r="S59" t="str">
        <v>No</v>
      </c>
      <c r="T59" t="str">
        <v>Low NUP. High BER Reate</v>
      </c>
      <c r="U59" t="str">
        <v>#ERROR!</v>
      </c>
      <c r="V59">
        <v>299</v>
      </c>
      <c r="W59" t="str">
        <v/>
      </c>
      <c r="X59" t="str">
        <v/>
      </c>
      <c r="Y59" t="str">
        <v/>
      </c>
      <c r="Z59" t="str">
        <v/>
      </c>
    </row>
    <row r="60">
      <c r="A60">
        <v>342</v>
      </c>
      <c r="B60" t="str">
        <v>30-3761001-00</v>
      </c>
      <c r="C60" t="str">
        <v>SAFRAN LANDING SYSTEMS (SAS)</v>
      </c>
      <c r="D60" t="str">
        <v>32</v>
      </c>
      <c r="E60" t="str">
        <v>COVER ASSY</v>
      </c>
      <c r="F60" t="str">
        <v>6</v>
      </c>
      <c r="G60" t="str">
        <v>1</v>
      </c>
      <c r="H60">
        <v>100000</v>
      </c>
      <c r="I60">
        <v>1</v>
      </c>
      <c r="J60">
        <v>1660</v>
      </c>
      <c r="K60" t="str">
        <v>Airbus web 23/3/26</v>
      </c>
      <c r="L60">
        <v>1660</v>
      </c>
      <c r="M60" t="str">
        <v>Airbus web 23/3/26</v>
      </c>
      <c r="N60">
        <v>1</v>
      </c>
      <c r="O60" t="str">
        <v>Exclude</v>
      </c>
      <c r="P60" t="str">
        <v>Exclude</v>
      </c>
      <c r="Q60" t="str">
        <v/>
      </c>
      <c r="R60" t="str">
        <v/>
      </c>
      <c r="S60" t="str">
        <v>No</v>
      </c>
      <c r="T60" t="str">
        <v>Typically not supported under MBH</v>
      </c>
      <c r="U60" t="str">
        <v>#ERROR!</v>
      </c>
      <c r="V60">
        <v>299</v>
      </c>
      <c r="W60" t="str">
        <v/>
      </c>
      <c r="X60" t="str">
        <v/>
      </c>
      <c r="Y60" t="str">
        <v/>
      </c>
      <c r="Z60" t="str">
        <v/>
      </c>
    </row>
    <row r="61">
      <c r="A61">
        <v>366</v>
      </c>
      <c r="B61" t="str">
        <v>3508802-71</v>
      </c>
      <c r="C61" t="str">
        <v>EATON LIMITED</v>
      </c>
      <c r="D61" t="str">
        <v>28</v>
      </c>
      <c r="E61" t="str">
        <v>HOUSING-INDICATOR,MAGNETIC LEVEL</v>
      </c>
      <c r="F61" t="str">
        <v>2</v>
      </c>
      <c r="G61" t="str">
        <v>2</v>
      </c>
      <c r="H61">
        <v>180000</v>
      </c>
      <c r="I61">
        <v>1</v>
      </c>
      <c r="J61">
        <v>2100</v>
      </c>
      <c r="K61" t="str">
        <v>Airbus web 23/3/26</v>
      </c>
      <c r="L61">
        <v>2100</v>
      </c>
      <c r="M61" t="str">
        <v>Airbus web 23/3/26</v>
      </c>
      <c r="N61">
        <v>1</v>
      </c>
      <c r="O61" t="str">
        <v>Exclude</v>
      </c>
      <c r="P61" t="str">
        <v>Exclude</v>
      </c>
      <c r="Q61" t="str">
        <v/>
      </c>
      <c r="R61" t="str">
        <v/>
      </c>
      <c r="S61" t="str">
        <v>No</v>
      </c>
      <c r="T61" t="str">
        <v>Likely high BER Rate</v>
      </c>
      <c r="U61" t="str">
        <v>#ERROR!</v>
      </c>
      <c r="V61">
        <v>299</v>
      </c>
      <c r="W61" t="str">
        <v/>
      </c>
      <c r="X61" t="str">
        <v/>
      </c>
      <c r="Y61" t="str">
        <v/>
      </c>
      <c r="Z61" t="str">
        <v/>
      </c>
    </row>
    <row r="62">
      <c r="A62">
        <v>361</v>
      </c>
      <c r="B62" t="str">
        <v>3508803-641</v>
      </c>
      <c r="C62" t="str">
        <v>EATON LIMITED</v>
      </c>
      <c r="D62" t="str">
        <v>28</v>
      </c>
      <c r="E62" t="str">
        <v>INDICATOR-MAGNETIC,LEVEL</v>
      </c>
      <c r="F62" t="str">
        <v>6</v>
      </c>
      <c r="G62" t="str">
        <v>2</v>
      </c>
      <c r="H62">
        <v>120000</v>
      </c>
      <c r="I62">
        <v>1</v>
      </c>
      <c r="J62">
        <v>1460</v>
      </c>
      <c r="K62" t="str">
        <v>Airbus web 23/3/26</v>
      </c>
      <c r="L62">
        <v>1460</v>
      </c>
      <c r="M62" t="str">
        <v>Airbus web 23/3/26</v>
      </c>
      <c r="N62">
        <v>1</v>
      </c>
      <c r="O62" t="str">
        <v>Exclude</v>
      </c>
      <c r="P62" t="str">
        <v>Exclude</v>
      </c>
      <c r="Q62" t="str">
        <v/>
      </c>
      <c r="R62" t="str">
        <v/>
      </c>
      <c r="S62" t="str">
        <v>No</v>
      </c>
      <c r="T62" t="str">
        <v>Likely high BER Rate</v>
      </c>
      <c r="U62" t="str">
        <v>#ERROR!</v>
      </c>
      <c r="V62">
        <v>299</v>
      </c>
      <c r="W62" t="str">
        <v/>
      </c>
      <c r="X62" t="str">
        <v/>
      </c>
      <c r="Y62" t="str">
        <v/>
      </c>
      <c r="Z62" t="str">
        <v/>
      </c>
    </row>
    <row r="63">
      <c r="A63">
        <v>395</v>
      </c>
      <c r="B63" t="str">
        <v>3559AAP</v>
      </c>
      <c r="C63" t="str">
        <v>AVOX SYSTEMS INC</v>
      </c>
      <c r="D63" t="str">
        <v>35</v>
      </c>
      <c r="E63" t="str">
        <v>CYLINDER ASSY-OXYGEN,PORTABLE</v>
      </c>
      <c r="F63" t="str">
        <v>2</v>
      </c>
      <c r="G63" t="str">
        <v>2</v>
      </c>
      <c r="H63">
        <v>136500</v>
      </c>
      <c r="I63">
        <v>8</v>
      </c>
      <c r="J63">
        <v>3283.56</v>
      </c>
      <c r="K63" t="str">
        <v>Safran Aerosystems 2026</v>
      </c>
      <c r="L63">
        <v>3283.56</v>
      </c>
      <c r="M63" t="str">
        <v>Safran Aerosystems 2026</v>
      </c>
      <c r="N63">
        <v>1</v>
      </c>
      <c r="O63" t="str">
        <v>Exclude</v>
      </c>
      <c r="P63" t="str">
        <v>Exclude</v>
      </c>
      <c r="Q63" t="str">
        <v/>
      </c>
      <c r="R63" t="str">
        <v/>
      </c>
      <c r="S63" t="str">
        <v>No</v>
      </c>
      <c r="T63" t="str">
        <v>DG</v>
      </c>
      <c r="U63" t="str">
        <v>#ERROR!</v>
      </c>
      <c r="V63">
        <v>299</v>
      </c>
      <c r="W63" t="str">
        <v/>
      </c>
      <c r="X63" t="str">
        <v/>
      </c>
      <c r="Y63" t="str">
        <v/>
      </c>
      <c r="Z63" t="str">
        <v/>
      </c>
    </row>
    <row r="64">
      <c r="A64">
        <v>389</v>
      </c>
      <c r="B64" t="str">
        <v>4323500-00-6600</v>
      </c>
      <c r="C64" t="str">
        <v>B/E AEROSPACE INC</v>
      </c>
      <c r="D64" t="str">
        <v>25</v>
      </c>
      <c r="E64" t="str">
        <v>OVEN-STEAM</v>
      </c>
      <c r="F64" t="str">
        <v>2</v>
      </c>
      <c r="G64" t="str">
        <v>3</v>
      </c>
      <c r="H64">
        <v>250000</v>
      </c>
      <c r="I64">
        <v>1</v>
      </c>
      <c r="J64">
        <v>23100</v>
      </c>
      <c r="K64" t="str">
        <v>Airbus web 23/3/26</v>
      </c>
      <c r="L64">
        <v>23100</v>
      </c>
      <c r="M64" t="str">
        <v>Airbus web 23/3/26</v>
      </c>
      <c r="N64">
        <v>1</v>
      </c>
      <c r="O64" t="str">
        <v>Exclude</v>
      </c>
      <c r="P64" t="str">
        <v>Exclude</v>
      </c>
      <c r="Q64" t="str">
        <v/>
      </c>
      <c r="R64" t="str">
        <v/>
      </c>
      <c r="S64" t="str">
        <v>No</v>
      </c>
      <c r="T64" t="str">
        <v>High Removal</v>
      </c>
      <c r="U64" t="str">
        <v>#ERROR!</v>
      </c>
      <c r="V64">
        <v>299</v>
      </c>
      <c r="W64" t="str">
        <v/>
      </c>
      <c r="X64" t="str">
        <v/>
      </c>
      <c r="Y64" t="str">
        <v/>
      </c>
      <c r="Z64" t="str">
        <v/>
      </c>
    </row>
    <row r="65">
      <c r="A65">
        <v>390</v>
      </c>
      <c r="B65" t="str">
        <v>4323501-00-6600</v>
      </c>
      <c r="C65" t="str">
        <v>B/E AEROSPACE INC</v>
      </c>
      <c r="D65" t="str">
        <v>25</v>
      </c>
      <c r="E65" t="str">
        <v>OVEN-STEAM</v>
      </c>
      <c r="F65" t="str">
        <v>2</v>
      </c>
      <c r="G65" t="str">
        <v>3</v>
      </c>
      <c r="H65">
        <v>12000</v>
      </c>
      <c r="I65">
        <v>1</v>
      </c>
      <c r="J65">
        <v>20550</v>
      </c>
      <c r="K65" t="str">
        <v>Airbus web 23/3/26</v>
      </c>
      <c r="L65">
        <v>20550</v>
      </c>
      <c r="M65" t="str">
        <v>Airbus web 23/3/26</v>
      </c>
      <c r="N65">
        <v>1</v>
      </c>
      <c r="O65" t="str">
        <v>Exclude</v>
      </c>
      <c r="P65" t="str">
        <v>Exclude</v>
      </c>
      <c r="Q65" t="str">
        <v/>
      </c>
      <c r="R65" t="str">
        <v/>
      </c>
      <c r="S65" t="str">
        <v>No</v>
      </c>
      <c r="T65" t="str">
        <v>High Removal</v>
      </c>
      <c r="U65" t="str">
        <v>#ERROR!</v>
      </c>
      <c r="V65">
        <v>299</v>
      </c>
      <c r="W65" t="str">
        <v/>
      </c>
      <c r="X65" t="str">
        <v/>
      </c>
      <c r="Y65" t="str">
        <v/>
      </c>
      <c r="Z65" t="str">
        <v/>
      </c>
    </row>
    <row r="66">
      <c r="A66">
        <v>388</v>
      </c>
      <c r="B66" t="str">
        <v>4661-2221-00</v>
      </c>
      <c r="C66" t="str">
        <v>B/E AEROSPACE, INC.</v>
      </c>
      <c r="D66" t="str">
        <v>25</v>
      </c>
      <c r="E66" t="str">
        <v>HEATER-WATER</v>
      </c>
      <c r="F66" t="str">
        <v>2</v>
      </c>
      <c r="G66" t="str">
        <v>3</v>
      </c>
      <c r="H66">
        <v>4800</v>
      </c>
      <c r="I66">
        <v>5</v>
      </c>
      <c r="J66">
        <v>10840</v>
      </c>
      <c r="K66" t="str">
        <v>Airbus web 23/3/26</v>
      </c>
      <c r="L66">
        <v>10840</v>
      </c>
      <c r="M66" t="str">
        <v>Airbus web 23/3/26</v>
      </c>
      <c r="N66">
        <v>1</v>
      </c>
      <c r="O66" t="str">
        <v>Exclude</v>
      </c>
      <c r="P66" t="str">
        <v>Exclude</v>
      </c>
      <c r="Q66" t="str">
        <v/>
      </c>
      <c r="R66" t="str">
        <v/>
      </c>
      <c r="S66" t="str">
        <v>No</v>
      </c>
      <c r="T66" t="str">
        <v>High Removal</v>
      </c>
      <c r="U66" t="str">
        <v>#ERROR!</v>
      </c>
      <c r="V66">
        <v>299</v>
      </c>
      <c r="W66" t="str">
        <v/>
      </c>
      <c r="X66" t="str">
        <v/>
      </c>
      <c r="Y66" t="str">
        <v/>
      </c>
      <c r="Z66" t="str">
        <v/>
      </c>
    </row>
    <row r="67">
      <c r="A67">
        <v>230</v>
      </c>
      <c r="B67" t="str">
        <v>568-1-27202-008</v>
      </c>
      <c r="C67" t="str">
        <v>EATON LIMITED</v>
      </c>
      <c r="D67" t="str">
        <v>28</v>
      </c>
      <c r="E67" t="str">
        <v>PUMP-FUEL</v>
      </c>
      <c r="F67" t="str">
        <v>2</v>
      </c>
      <c r="G67" t="str">
        <v>1</v>
      </c>
      <c r="H67">
        <v>68400</v>
      </c>
      <c r="I67">
        <v>2</v>
      </c>
      <c r="J67">
        <v>7710</v>
      </c>
      <c r="K67" t="str">
        <v>Airbus web 23/3/26</v>
      </c>
      <c r="L67">
        <v>7710</v>
      </c>
      <c r="M67" t="str">
        <v>Airbus web 23/3/26</v>
      </c>
      <c r="N67">
        <v>1</v>
      </c>
      <c r="O67" t="str">
        <v>Exclude</v>
      </c>
      <c r="P67" t="str">
        <v>Exclude</v>
      </c>
      <c r="Q67" t="str">
        <v/>
      </c>
      <c r="R67" t="str">
        <v/>
      </c>
      <c r="S67" t="str">
        <v>No</v>
      </c>
      <c r="T67" t="str">
        <v>High BER Rate</v>
      </c>
      <c r="U67" t="str">
        <v>#ERROR!</v>
      </c>
      <c r="V67">
        <v>299</v>
      </c>
      <c r="W67" t="str">
        <v/>
      </c>
      <c r="X67" t="str">
        <v/>
      </c>
      <c r="Y67" t="str">
        <v/>
      </c>
      <c r="Z67" t="str">
        <v/>
      </c>
    </row>
    <row r="68">
      <c r="A68">
        <v>368</v>
      </c>
      <c r="B68" t="str">
        <v>57-0005-1100</v>
      </c>
      <c r="C68" t="str">
        <v>EATON LIMITED</v>
      </c>
      <c r="D68" t="str">
        <v>28</v>
      </c>
      <c r="E68" t="str">
        <v>MAGNETIC LEVEL INDICATOR-ROD</v>
      </c>
      <c r="F68" t="str">
        <v>2</v>
      </c>
      <c r="G68" t="str">
        <v>1</v>
      </c>
      <c r="H68">
        <v>113377</v>
      </c>
      <c r="I68">
        <v>1</v>
      </c>
      <c r="J68">
        <v>1030</v>
      </c>
      <c r="K68" t="str">
        <v>Airbus web 23/3/26</v>
      </c>
      <c r="L68">
        <v>1030</v>
      </c>
      <c r="M68" t="str">
        <v>Airbus web 23/3/26</v>
      </c>
      <c r="N68">
        <v>1</v>
      </c>
      <c r="O68" t="str">
        <v>Exclude</v>
      </c>
      <c r="P68" t="str">
        <v>Exclude</v>
      </c>
      <c r="Q68" t="str">
        <v/>
      </c>
      <c r="R68" t="str">
        <v/>
      </c>
      <c r="S68" t="str">
        <v>No</v>
      </c>
      <c r="T68" t="str">
        <v>High BER Rate</v>
      </c>
      <c r="U68" t="str">
        <v>#ERROR!</v>
      </c>
      <c r="V68">
        <v>299</v>
      </c>
      <c r="W68" t="str">
        <v/>
      </c>
      <c r="X68" t="str">
        <v/>
      </c>
      <c r="Y68" t="str">
        <v/>
      </c>
      <c r="Z68" t="str">
        <v/>
      </c>
    </row>
    <row r="69">
      <c r="A69">
        <v>256</v>
      </c>
      <c r="B69" t="str">
        <v>822-3594-100</v>
      </c>
      <c r="C69" t="str">
        <v>ROCKWELL COLLINS INC</v>
      </c>
      <c r="D69" t="str">
        <v>46</v>
      </c>
      <c r="E69" t="str">
        <v>ANTENNA-FOMAX COCKPIT WIFI ANTENNA</v>
      </c>
      <c r="F69" t="str">
        <v>2</v>
      </c>
      <c r="G69" t="str">
        <v>2</v>
      </c>
      <c r="H69">
        <v>36000</v>
      </c>
      <c r="I69">
        <v>1</v>
      </c>
      <c r="J69">
        <v>5020</v>
      </c>
      <c r="K69" t="str">
        <v>Airbus web 23/3/26</v>
      </c>
      <c r="L69">
        <v>5020</v>
      </c>
      <c r="M69" t="str">
        <v>Airbus web 23/3/26</v>
      </c>
      <c r="N69">
        <v>1</v>
      </c>
      <c r="O69" t="str">
        <v>Exclude</v>
      </c>
      <c r="P69" t="str">
        <v>Exclude</v>
      </c>
      <c r="Q69" t="str">
        <v/>
      </c>
      <c r="R69" t="str">
        <v/>
      </c>
      <c r="S69" t="str">
        <v>No</v>
      </c>
      <c r="T69" t="str">
        <v>Non Repairable</v>
      </c>
      <c r="U69" t="str">
        <v>#ERROR!</v>
      </c>
      <c r="V69">
        <v>299</v>
      </c>
      <c r="W69" t="str">
        <v/>
      </c>
      <c r="X69" t="str">
        <v/>
      </c>
      <c r="Y69" t="str">
        <v/>
      </c>
      <c r="Z69" t="str">
        <v/>
      </c>
    </row>
    <row r="70">
      <c r="A70">
        <v>386</v>
      </c>
      <c r="B70" t="str">
        <v>8307-06-0000-01</v>
      </c>
      <c r="C70" t="str">
        <v>SAFRAN CABIN GERMANY GMBH</v>
      </c>
      <c r="D70" t="str">
        <v>25</v>
      </c>
      <c r="E70" t="str">
        <v>EXTENDED OVEN</v>
      </c>
      <c r="F70" t="str">
        <v>2</v>
      </c>
      <c r="G70" t="str">
        <v>3</v>
      </c>
      <c r="H70">
        <v>250000</v>
      </c>
      <c r="I70">
        <v>2</v>
      </c>
      <c r="J70">
        <v>225.40000000000003</v>
      </c>
      <c r="K70" t="str">
        <v>Airbus web 23/3/26 (MOQ: 7)</v>
      </c>
      <c r="L70">
        <v>225.40000000000003</v>
      </c>
      <c r="M70" t="str">
        <v>Airbus web 23/3/26 (MOQ: 7)</v>
      </c>
      <c r="N70">
        <v>1</v>
      </c>
      <c r="O70" t="str">
        <v>Exclude</v>
      </c>
      <c r="P70" t="str">
        <v>Exclude</v>
      </c>
      <c r="Q70" t="str">
        <v/>
      </c>
      <c r="R70" t="str">
        <v/>
      </c>
      <c r="S70" t="str">
        <v>No</v>
      </c>
      <c r="T70" t="str">
        <v>High Removal</v>
      </c>
      <c r="U70" t="str">
        <v>#ERROR!</v>
      </c>
      <c r="V70">
        <v>299</v>
      </c>
      <c r="W70" t="str">
        <v/>
      </c>
      <c r="X70" t="str">
        <v/>
      </c>
      <c r="Y70" t="str">
        <v/>
      </c>
      <c r="Z70" t="str">
        <v/>
      </c>
    </row>
    <row r="71">
      <c r="A71">
        <v>387</v>
      </c>
      <c r="B71" t="str">
        <v>8307-56-0000-01</v>
      </c>
      <c r="C71" t="str">
        <v>SAFRAN CABIN GERMANY GMBH</v>
      </c>
      <c r="D71" t="str">
        <v>25</v>
      </c>
      <c r="E71" t="str">
        <v>EXTENDED OVEN</v>
      </c>
      <c r="F71" t="str">
        <v>2</v>
      </c>
      <c r="G71" t="str">
        <v>3</v>
      </c>
      <c r="H71">
        <v>250000</v>
      </c>
      <c r="I71">
        <v>2</v>
      </c>
      <c r="J71">
        <v>225.40000000000003</v>
      </c>
      <c r="K71" t="str">
        <v>Airbus web 23/3/26 (MOQ: 7)</v>
      </c>
      <c r="L71">
        <v>225.40000000000003</v>
      </c>
      <c r="M71" t="str">
        <v>Airbus web 23/3/26 (MOQ: 7)</v>
      </c>
      <c r="N71">
        <v>1</v>
      </c>
      <c r="O71" t="str">
        <v>Exclude</v>
      </c>
      <c r="P71" t="str">
        <v>Exclude</v>
      </c>
      <c r="Q71" t="str">
        <v/>
      </c>
      <c r="R71" t="str">
        <v/>
      </c>
      <c r="S71" t="str">
        <v>No</v>
      </c>
      <c r="T71" t="str">
        <v>High Removal</v>
      </c>
      <c r="U71" t="str">
        <v>#ERROR!</v>
      </c>
      <c r="V71">
        <v>299</v>
      </c>
      <c r="W71" t="str">
        <v/>
      </c>
      <c r="X71" t="str">
        <v/>
      </c>
      <c r="Y71" t="str">
        <v/>
      </c>
      <c r="Z71" t="str">
        <v/>
      </c>
    </row>
    <row r="72">
      <c r="A72">
        <v>372</v>
      </c>
      <c r="B72" t="str">
        <v>9843181F</v>
      </c>
      <c r="C72" t="str">
        <v>EATON LIMITED</v>
      </c>
      <c r="D72" t="str">
        <v>28</v>
      </c>
      <c r="E72" t="str">
        <v>VALVE-CHECK</v>
      </c>
      <c r="F72" t="str">
        <v>1</v>
      </c>
      <c r="G72" t="str">
        <v>2</v>
      </c>
      <c r="H72">
        <v>534000</v>
      </c>
      <c r="I72">
        <v>4</v>
      </c>
      <c r="J72">
        <v>634</v>
      </c>
      <c r="K72" t="str">
        <v>Airbus web 23/3/26</v>
      </c>
      <c r="L72">
        <v>634</v>
      </c>
      <c r="M72" t="str">
        <v>Airbus web 23/3/26</v>
      </c>
      <c r="N72">
        <v>1</v>
      </c>
      <c r="O72" t="str">
        <v>Exclude</v>
      </c>
      <c r="P72" t="str">
        <v>Exclude</v>
      </c>
      <c r="Q72" t="str">
        <v/>
      </c>
      <c r="R72" t="str">
        <v/>
      </c>
      <c r="S72" t="str">
        <v>No</v>
      </c>
      <c r="T72" t="str">
        <v>High BER Rate</v>
      </c>
      <c r="U72" t="str">
        <v>#ERROR!</v>
      </c>
      <c r="V72">
        <v>299</v>
      </c>
      <c r="W72" t="str">
        <v/>
      </c>
      <c r="X72" t="str">
        <v/>
      </c>
      <c r="Y72" t="str">
        <v/>
      </c>
      <c r="Z72" t="str">
        <v/>
      </c>
    </row>
    <row r="73">
      <c r="A73">
        <v>369</v>
      </c>
      <c r="B73" t="str">
        <v>A08900</v>
      </c>
      <c r="C73" t="str">
        <v>SAM GMBH</v>
      </c>
      <c r="D73" t="str">
        <v>28</v>
      </c>
      <c r="E73" t="str">
        <v>ADAPTER-VALVE,FIRE SHUT-OFF</v>
      </c>
      <c r="F73" t="str">
        <v>6</v>
      </c>
      <c r="G73" t="str">
        <v>2</v>
      </c>
      <c r="H73">
        <v>80000</v>
      </c>
      <c r="I73">
        <v>1</v>
      </c>
      <c r="J73">
        <v>673</v>
      </c>
      <c r="K73" t="str">
        <v>Airbus web 23/3/26</v>
      </c>
      <c r="L73">
        <v>673</v>
      </c>
      <c r="M73" t="str">
        <v>Airbus web 23/3/26</v>
      </c>
      <c r="N73">
        <v>1</v>
      </c>
      <c r="O73" t="str">
        <v>Exclude</v>
      </c>
      <c r="P73" t="str">
        <v>Exclude</v>
      </c>
      <c r="Q73" t="str">
        <v/>
      </c>
      <c r="R73" t="str">
        <v/>
      </c>
      <c r="S73" t="str">
        <v>No</v>
      </c>
      <c r="T73" t="str">
        <v>High BER Rate</v>
      </c>
      <c r="U73" t="str">
        <v>#ERROR!</v>
      </c>
      <c r="V73">
        <v>299</v>
      </c>
      <c r="W73" t="str">
        <v/>
      </c>
      <c r="X73" t="str">
        <v/>
      </c>
      <c r="Y73" t="str">
        <v/>
      </c>
      <c r="Z73" t="str">
        <v/>
      </c>
    </row>
    <row r="74">
      <c r="A74">
        <v>221</v>
      </c>
      <c r="B74" t="str">
        <v>APS6967-02</v>
      </c>
      <c r="C74" t="str">
        <v>DIEHL AVIATION GILCHING GMBH</v>
      </c>
      <c r="D74" t="str">
        <v>38</v>
      </c>
      <c r="E74" t="str">
        <v>SENSOR-PRESSURE</v>
      </c>
      <c r="F74" t="str">
        <v>2</v>
      </c>
      <c r="G74" t="str">
        <v>3</v>
      </c>
      <c r="H74">
        <v>52500</v>
      </c>
      <c r="I74">
        <v>2</v>
      </c>
      <c r="J74">
        <v>6530</v>
      </c>
      <c r="K74" t="str">
        <v>Airbus web 23/3/26</v>
      </c>
      <c r="L74">
        <v>6530</v>
      </c>
      <c r="M74" t="str">
        <v>Airbus web 23/3/26</v>
      </c>
      <c r="N74">
        <v>1</v>
      </c>
      <c r="O74" t="str">
        <v>Exclude</v>
      </c>
      <c r="P74" t="str">
        <v>Exclude</v>
      </c>
      <c r="Q74" t="str">
        <v/>
      </c>
      <c r="R74" t="str">
        <v/>
      </c>
      <c r="S74" t="str">
        <v>No</v>
      </c>
      <c r="T74" t="str">
        <v>Non Repairable</v>
      </c>
      <c r="U74" t="str">
        <v>#ERROR!</v>
      </c>
      <c r="V74">
        <v>299</v>
      </c>
      <c r="W74" t="str">
        <v/>
      </c>
      <c r="X74" t="str">
        <v/>
      </c>
      <c r="Y74" t="str">
        <v/>
      </c>
      <c r="Z74" t="str">
        <v/>
      </c>
    </row>
    <row r="75">
      <c r="A75">
        <v>2</v>
      </c>
      <c r="B75" t="str">
        <v>C20824000N</v>
      </c>
      <c r="C75" t="str">
        <v>SAFRAN LANDING SYSTEMS</v>
      </c>
      <c r="D75" t="str">
        <v>32</v>
      </c>
      <c r="E75" t="str">
        <v>BRAKE ASSY, CARBON</v>
      </c>
      <c r="F75" t="str">
        <v>2</v>
      </c>
      <c r="G75" t="str">
        <v>1</v>
      </c>
      <c r="H75">
        <v>5625</v>
      </c>
      <c r="I75">
        <v>4</v>
      </c>
      <c r="J75">
        <v>165620</v>
      </c>
      <c r="K75" t="str">
        <v>Airbus Web 23/3/26</v>
      </c>
      <c r="L75">
        <v>165620</v>
      </c>
      <c r="M75" t="str">
        <v>Airbus Web 23/3/26</v>
      </c>
      <c r="N75">
        <v>1</v>
      </c>
      <c r="O75" t="str">
        <v>Exclude</v>
      </c>
      <c r="P75" t="str">
        <v>Exclude</v>
      </c>
      <c r="Q75" t="str">
        <v/>
      </c>
      <c r="R75" t="str">
        <v/>
      </c>
      <c r="S75" t="str">
        <v>No</v>
      </c>
      <c r="T75" t="str">
        <v>Typically not supported under MBH</v>
      </c>
      <c r="U75" t="str">
        <v>#ERROR!</v>
      </c>
      <c r="V75">
        <v>299</v>
      </c>
      <c r="W75" t="str">
        <v/>
      </c>
      <c r="X75" t="str">
        <v/>
      </c>
      <c r="Y75" t="str">
        <v/>
      </c>
      <c r="Z75" t="str">
        <v/>
      </c>
    </row>
    <row r="76">
      <c r="A76">
        <v>359</v>
      </c>
      <c r="B76" t="str">
        <v>L83A13-658</v>
      </c>
      <c r="C76" t="str">
        <v>SAFRAN AEROSYSTEMS</v>
      </c>
      <c r="D76" t="str">
        <v>28</v>
      </c>
      <c r="E76" t="str">
        <v>VALVE- WATER DRAIN VALVE</v>
      </c>
      <c r="F76" t="str">
        <v>2</v>
      </c>
      <c r="G76" t="str">
        <v>1</v>
      </c>
      <c r="H76">
        <v>214500</v>
      </c>
      <c r="I76">
        <v>2</v>
      </c>
      <c r="J76">
        <v>1810</v>
      </c>
      <c r="K76" t="str">
        <v>Airbus web 23/3/26</v>
      </c>
      <c r="L76">
        <v>1810</v>
      </c>
      <c r="M76" t="str">
        <v>Airbus web 23/3/26</v>
      </c>
      <c r="N76">
        <v>1</v>
      </c>
      <c r="O76" t="str">
        <v>Exclude</v>
      </c>
      <c r="P76" t="str">
        <v>Exclude</v>
      </c>
      <c r="Q76" t="str">
        <v/>
      </c>
      <c r="R76" t="str">
        <v/>
      </c>
      <c r="S76" t="str">
        <v>No</v>
      </c>
      <c r="T76" t="str">
        <v>High BER Rate</v>
      </c>
      <c r="U76" t="str">
        <v>#ERROR!</v>
      </c>
      <c r="V76">
        <v>299</v>
      </c>
      <c r="W76" t="str">
        <v/>
      </c>
      <c r="X76" t="str">
        <v/>
      </c>
      <c r="Y76" t="str">
        <v/>
      </c>
      <c r="Z76" t="str">
        <v/>
      </c>
    </row>
    <row r="77">
      <c r="A77">
        <v>338</v>
      </c>
      <c r="B77" t="str">
        <v>PWA3032-00</v>
      </c>
      <c r="C77" t="str">
        <v>DIEHL AVIATION GILCHING GMBH</v>
      </c>
      <c r="D77" t="str">
        <v>38</v>
      </c>
      <c r="E77" t="str">
        <v>TANK ASSY</v>
      </c>
      <c r="F77" t="str">
        <v>2</v>
      </c>
      <c r="G77" t="str">
        <v>2</v>
      </c>
      <c r="H77">
        <v>999999</v>
      </c>
      <c r="I77">
        <v>1</v>
      </c>
      <c r="J77">
        <v>35860</v>
      </c>
      <c r="K77" t="str">
        <v>Airbus web 23/3/26</v>
      </c>
      <c r="L77">
        <v>35860</v>
      </c>
      <c r="M77" t="str">
        <v>Airbus web 23/3/26</v>
      </c>
      <c r="N77">
        <v>1</v>
      </c>
      <c r="O77" t="str">
        <v>Exclude</v>
      </c>
      <c r="P77" t="str">
        <v>Exclude</v>
      </c>
      <c r="Q77" t="str">
        <v/>
      </c>
      <c r="R77" t="str">
        <v/>
      </c>
      <c r="S77" t="str">
        <v>No</v>
      </c>
      <c r="T77" t="str">
        <v>Typically not supported under MBH</v>
      </c>
      <c r="U77" t="str">
        <v>#ERROR!</v>
      </c>
      <c r="V77">
        <v>299</v>
      </c>
      <c r="W77" t="str">
        <v/>
      </c>
      <c r="X77" t="str">
        <v/>
      </c>
      <c r="Y77" t="str">
        <v/>
      </c>
      <c r="Z77" t="str">
        <v/>
      </c>
    </row>
    <row r="78">
      <c r="A78">
        <v>243</v>
      </c>
      <c r="B78" t="str">
        <v>WBV3066-00</v>
      </c>
      <c r="C78" t="str">
        <v>DIEHL AVIATION GILCHING GMBH</v>
      </c>
      <c r="D78" t="str">
        <v>38</v>
      </c>
      <c r="E78" t="str">
        <v>WASTE BALL VALVE</v>
      </c>
      <c r="F78" t="str">
        <v>2</v>
      </c>
      <c r="G78" t="str">
        <v>3</v>
      </c>
      <c r="H78">
        <v>52500</v>
      </c>
      <c r="I78">
        <v>1</v>
      </c>
      <c r="J78">
        <v>8530</v>
      </c>
      <c r="K78" t="str">
        <v>Airbus web 23/3/26</v>
      </c>
      <c r="L78">
        <v>8530</v>
      </c>
      <c r="M78" t="str">
        <v>Airbus web 23/3/26</v>
      </c>
      <c r="N78">
        <v>1</v>
      </c>
      <c r="O78" t="str">
        <v>Exclude</v>
      </c>
      <c r="P78" t="str">
        <v>Exclude</v>
      </c>
      <c r="Q78" t="str">
        <v/>
      </c>
      <c r="R78" t="str">
        <v/>
      </c>
      <c r="S78" t="str">
        <v>No</v>
      </c>
      <c r="T78" t="str">
        <v>High BER Rate</v>
      </c>
      <c r="U78" t="str">
        <v>#ERROR!</v>
      </c>
      <c r="V78">
        <v>299</v>
      </c>
      <c r="W78" t="str">
        <v/>
      </c>
      <c r="X78" t="str">
        <v/>
      </c>
      <c r="Y78" t="str">
        <v/>
      </c>
      <c r="Z78" t="str">
        <v/>
      </c>
    </row>
    <row r="79">
      <c r="A79">
        <v>151</v>
      </c>
      <c r="B79" t="str">
        <v>WTA3050-00</v>
      </c>
      <c r="C79" t="str">
        <v>DIEHL AVIATION GILCHING GMBH</v>
      </c>
      <c r="D79" t="str">
        <v>38</v>
      </c>
      <c r="E79" t="str">
        <v>WASTE TANK ASSY 220</v>
      </c>
      <c r="F79" t="str">
        <v>2</v>
      </c>
      <c r="G79" t="str">
        <v>3</v>
      </c>
      <c r="H79">
        <v>48750</v>
      </c>
      <c r="I79">
        <v>1</v>
      </c>
      <c r="J79">
        <v>40310</v>
      </c>
      <c r="K79" t="str">
        <v>Airbus web 23/3/26</v>
      </c>
      <c r="L79">
        <v>40310</v>
      </c>
      <c r="M79" t="str">
        <v>Airbus web 23/3/26</v>
      </c>
      <c r="N79">
        <v>1</v>
      </c>
      <c r="O79" t="str">
        <v>Exclude</v>
      </c>
      <c r="P79" t="str">
        <v>Exclude</v>
      </c>
      <c r="Q79" t="str">
        <v/>
      </c>
      <c r="R79" t="str">
        <v/>
      </c>
      <c r="S79" t="str">
        <v>No</v>
      </c>
      <c r="T79" t="str">
        <v>Typically not supported under MBH</v>
      </c>
      <c r="U79" t="str">
        <v>#ERROR!</v>
      </c>
      <c r="V79">
        <v>299</v>
      </c>
      <c r="W79" t="str">
        <v/>
      </c>
      <c r="X79" t="str">
        <v/>
      </c>
      <c r="Y79" t="str">
        <v/>
      </c>
      <c r="Z79" t="str">
        <v/>
      </c>
    </row>
    <row r="80">
      <c r="A80">
        <v>134</v>
      </c>
      <c r="B80" t="str">
        <v>E21328003</v>
      </c>
      <c r="C80" t="str">
        <v>SAFRAN LANDING SYSTEMS</v>
      </c>
      <c r="D80" t="str">
        <v>32</v>
      </c>
      <c r="E80" t="str">
        <v>ABCU-ALTERNATE BRAKING CONTROL UNIT</v>
      </c>
      <c r="F80" t="str">
        <v>2</v>
      </c>
      <c r="G80" t="str">
        <v>1</v>
      </c>
      <c r="H80">
        <v>22500</v>
      </c>
      <c r="I80">
        <v>1</v>
      </c>
      <c r="J80">
        <v>24480</v>
      </c>
      <c r="K80" t="str">
        <v>Airbus web 23/3/26</v>
      </c>
      <c r="L80">
        <v>24480</v>
      </c>
      <c r="M80" t="str">
        <v>Airbus web 23/3/26</v>
      </c>
      <c r="N80">
        <v>1</v>
      </c>
      <c r="O80" t="str">
        <v>Include</v>
      </c>
      <c r="P80" t="str">
        <v>Include</v>
      </c>
      <c r="Q80" t="str">
        <v>Grp C (Others)</v>
      </c>
      <c r="R80">
        <v>30</v>
      </c>
      <c r="S80" t="str">
        <v/>
      </c>
      <c r="T80" t="str">
        <v/>
      </c>
      <c r="U80" t="str">
        <v>STEAS00002</v>
      </c>
      <c r="V80">
        <v>1</v>
      </c>
      <c r="W80" t="str">
        <v/>
      </c>
      <c r="X80" t="str">
        <v/>
      </c>
      <c r="Y80" t="str">
        <v/>
      </c>
      <c r="Z80" t="str">
        <v/>
      </c>
    </row>
    <row r="81">
      <c r="A81">
        <v>135</v>
      </c>
      <c r="B81" t="str">
        <v>ACP4380AA120101</v>
      </c>
      <c r="C81" t="str">
        <v>THALES AEROSPACE COMMUNICATIONS</v>
      </c>
      <c r="D81" t="str">
        <v>23</v>
      </c>
      <c r="E81" t="str">
        <v>ACP-AUDIO CONTROL PANEL</v>
      </c>
      <c r="F81" t="str">
        <v>2</v>
      </c>
      <c r="G81" t="str">
        <v>2</v>
      </c>
      <c r="H81">
        <v>27600</v>
      </c>
      <c r="I81">
        <v>1</v>
      </c>
      <c r="J81">
        <v>29980</v>
      </c>
      <c r="K81" t="str">
        <v>Airbus web 23/3/26</v>
      </c>
      <c r="L81">
        <v>29980</v>
      </c>
      <c r="M81" t="str">
        <v>Airbus web 23/3/26</v>
      </c>
      <c r="N81">
        <v>1</v>
      </c>
      <c r="O81" t="str">
        <v>Include</v>
      </c>
      <c r="P81" t="str">
        <v>Include</v>
      </c>
      <c r="Q81" t="str">
        <v>Grp C (Others)</v>
      </c>
      <c r="R81">
        <v>30</v>
      </c>
      <c r="S81" t="str">
        <v/>
      </c>
      <c r="T81" t="str">
        <v/>
      </c>
      <c r="U81" t="str">
        <v>STEAS00006</v>
      </c>
      <c r="V81">
        <v>2</v>
      </c>
      <c r="W81" t="str">
        <v/>
      </c>
      <c r="X81" t="str">
        <v/>
      </c>
      <c r="Y81" t="str">
        <v/>
      </c>
      <c r="Z81" t="str">
        <v/>
      </c>
    </row>
    <row r="82">
      <c r="A82">
        <v>133</v>
      </c>
      <c r="B82" t="str">
        <v>ACP4380AA130101</v>
      </c>
      <c r="C82" t="str">
        <v>THALES AEROSPACE COMMUNICATIONS</v>
      </c>
      <c r="D82" t="str">
        <v>23</v>
      </c>
      <c r="E82" t="str">
        <v>ACP-AUDIO CONTROL PANEL</v>
      </c>
      <c r="F82" t="str">
        <v>2</v>
      </c>
      <c r="G82" t="str">
        <v>2</v>
      </c>
      <c r="H82">
        <v>27600</v>
      </c>
      <c r="I82">
        <v>1</v>
      </c>
      <c r="J82">
        <v>30640</v>
      </c>
      <c r="K82" t="str">
        <v>Airbus web 23/3/26</v>
      </c>
      <c r="L82">
        <v>30640</v>
      </c>
      <c r="M82" t="str">
        <v>Airbus web 23/3/26</v>
      </c>
      <c r="N82">
        <v>1</v>
      </c>
      <c r="O82" t="str">
        <v>Include</v>
      </c>
      <c r="P82" t="str">
        <v>Include</v>
      </c>
      <c r="Q82" t="str">
        <v>Grp C (Others)</v>
      </c>
      <c r="R82">
        <v>30</v>
      </c>
      <c r="S82" t="str">
        <v/>
      </c>
      <c r="T82" t="str">
        <v/>
      </c>
      <c r="U82" t="str">
        <v>STEAS00006</v>
      </c>
      <c r="V82">
        <v>2</v>
      </c>
      <c r="W82" t="str">
        <v/>
      </c>
      <c r="X82" t="str">
        <v/>
      </c>
      <c r="Y82" t="str">
        <v/>
      </c>
      <c r="Z82" t="str">
        <v/>
      </c>
    </row>
    <row r="83">
      <c r="A83">
        <v>316</v>
      </c>
      <c r="B83" t="str">
        <v>334VZ01Y00</v>
      </c>
      <c r="C83" t="str">
        <v>SAFRAN ELECTRONICS &amp; DEFENSE</v>
      </c>
      <c r="D83" t="str">
        <v>26</v>
      </c>
      <c r="E83" t="str">
        <v>SWITCH</v>
      </c>
      <c r="F83" t="str">
        <v>6</v>
      </c>
      <c r="G83" t="str">
        <v>1</v>
      </c>
      <c r="H83">
        <v>255000</v>
      </c>
      <c r="I83">
        <v>3</v>
      </c>
      <c r="J83">
        <v>3610</v>
      </c>
      <c r="K83" t="str">
        <v>Airbus Web 12/03/26</v>
      </c>
      <c r="L83">
        <v>3610</v>
      </c>
      <c r="M83" t="str">
        <v>Airbus Web 12/03/26</v>
      </c>
      <c r="N83">
        <v>1</v>
      </c>
      <c r="O83" t="str">
        <v>Exclude</v>
      </c>
      <c r="P83" t="str">
        <v>Exclude</v>
      </c>
      <c r="Q83" t="str">
        <v/>
      </c>
      <c r="R83" t="str">
        <v/>
      </c>
      <c r="S83" t="str">
        <v>No</v>
      </c>
      <c r="T83" t="str">
        <v>High BER Rate</v>
      </c>
      <c r="U83" t="str">
        <v>#ERROR!</v>
      </c>
      <c r="V83">
        <v>299</v>
      </c>
      <c r="W83" t="str">
        <v/>
      </c>
      <c r="X83" t="str">
        <v/>
      </c>
      <c r="Y83" t="str">
        <v/>
      </c>
      <c r="Z83" t="str">
        <v/>
      </c>
    </row>
    <row r="84">
      <c r="A84">
        <v>98</v>
      </c>
      <c r="B84" t="str">
        <v>1071D0000-02</v>
      </c>
      <c r="C84" t="str">
        <v>GOODRICH ACTUATION SYSTEMS LTD</v>
      </c>
      <c r="D84" t="str">
        <v>27</v>
      </c>
      <c r="E84" t="str">
        <v>ACTUATOR-FLAP</v>
      </c>
      <c r="F84" t="str">
        <v>2</v>
      </c>
      <c r="G84" t="str">
        <v>1</v>
      </c>
      <c r="H84">
        <v>56250</v>
      </c>
      <c r="I84">
        <v>1</v>
      </c>
      <c r="J84">
        <v>86000</v>
      </c>
      <c r="K84" t="str">
        <v>Airbus web 23/3/26</v>
      </c>
      <c r="L84">
        <v>86000</v>
      </c>
      <c r="M84" t="str">
        <v>Airbus web 23/3/26</v>
      </c>
      <c r="N84">
        <v>1</v>
      </c>
      <c r="O84" t="str">
        <v>Include</v>
      </c>
      <c r="P84" t="str">
        <v>Include</v>
      </c>
      <c r="Q84" t="str">
        <v>Grp C (Others)</v>
      </c>
      <c r="R84">
        <v>30</v>
      </c>
      <c r="S84" t="str">
        <v/>
      </c>
      <c r="T84" t="str">
        <v/>
      </c>
      <c r="U84" t="str">
        <v>STEAS00023</v>
      </c>
      <c r="V84">
        <v>1</v>
      </c>
      <c r="W84" t="str">
        <v/>
      </c>
      <c r="X84" t="str">
        <v/>
      </c>
      <c r="Y84" t="str">
        <v/>
      </c>
      <c r="Z84" t="str">
        <v/>
      </c>
    </row>
    <row r="85">
      <c r="A85">
        <v>47</v>
      </c>
      <c r="B85" t="str">
        <v>1072E0000-02</v>
      </c>
      <c r="C85" t="str">
        <v>GOODRICH ACTUATION SYSTEMS LTD</v>
      </c>
      <c r="D85" t="str">
        <v>27</v>
      </c>
      <c r="E85" t="str">
        <v>ACTUATOR-FLAP</v>
      </c>
      <c r="F85" t="str">
        <v>2</v>
      </c>
      <c r="G85" t="str">
        <v>1</v>
      </c>
      <c r="H85">
        <v>37500</v>
      </c>
      <c r="I85">
        <v>2</v>
      </c>
      <c r="J85">
        <v>86530</v>
      </c>
      <c r="K85" t="str">
        <v>Airbus web 23/3/26</v>
      </c>
      <c r="L85">
        <v>86530</v>
      </c>
      <c r="M85" t="str">
        <v>Airbus web 23/3/26</v>
      </c>
      <c r="N85">
        <v>1</v>
      </c>
      <c r="O85" t="str">
        <v>Include</v>
      </c>
      <c r="P85" t="str">
        <v>Include</v>
      </c>
      <c r="Q85" t="str">
        <v>Grp C (Others)</v>
      </c>
      <c r="R85">
        <v>30</v>
      </c>
      <c r="S85" t="str">
        <v/>
      </c>
      <c r="T85" t="str">
        <v/>
      </c>
      <c r="U85" t="str">
        <v>STEAS00024</v>
      </c>
      <c r="V85">
        <v>1</v>
      </c>
      <c r="W85" t="str">
        <v/>
      </c>
      <c r="X85" t="str">
        <v/>
      </c>
      <c r="Y85" t="str">
        <v/>
      </c>
      <c r="Z85" t="str">
        <v/>
      </c>
    </row>
    <row r="86">
      <c r="A86">
        <v>51</v>
      </c>
      <c r="B86" t="str">
        <v>1075A0000-02</v>
      </c>
      <c r="C86" t="str">
        <v>GOODRICH ACTUATION SYSTEMS LTD</v>
      </c>
      <c r="D86" t="str">
        <v>27</v>
      </c>
      <c r="E86" t="str">
        <v>ACTUATOR-FLAP</v>
      </c>
      <c r="F86" t="str">
        <v>2</v>
      </c>
      <c r="G86" t="str">
        <v>1</v>
      </c>
      <c r="H86">
        <v>37500</v>
      </c>
      <c r="I86">
        <v>2</v>
      </c>
      <c r="J86">
        <v>80140</v>
      </c>
      <c r="K86" t="str">
        <v>Airbus web 23/3/26</v>
      </c>
      <c r="L86">
        <v>80140</v>
      </c>
      <c r="M86" t="str">
        <v>Airbus web 23/3/26</v>
      </c>
      <c r="N86">
        <v>1</v>
      </c>
      <c r="O86" t="str">
        <v>Include</v>
      </c>
      <c r="P86" t="str">
        <v>Include</v>
      </c>
      <c r="Q86" t="str">
        <v>Grp C (Others)</v>
      </c>
      <c r="R86">
        <v>30</v>
      </c>
      <c r="S86" t="str">
        <v/>
      </c>
      <c r="T86" t="str">
        <v/>
      </c>
      <c r="U86" t="str">
        <v>STEAS00025</v>
      </c>
      <c r="V86">
        <v>1</v>
      </c>
      <c r="W86" t="str">
        <v/>
      </c>
      <c r="X86" t="str">
        <v/>
      </c>
      <c r="Y86" t="str">
        <v/>
      </c>
      <c r="Z86" t="str">
        <v/>
      </c>
    </row>
    <row r="87">
      <c r="A87">
        <v>70</v>
      </c>
      <c r="B87" t="str">
        <v>1074D0000-02</v>
      </c>
      <c r="C87" t="str">
        <v>GOODRICH ACTUATION SYSTEMS LTD</v>
      </c>
      <c r="D87" t="str">
        <v>27</v>
      </c>
      <c r="E87" t="str">
        <v>ACTUATOR-FLAP</v>
      </c>
      <c r="F87" t="str">
        <v>2</v>
      </c>
      <c r="G87" t="str">
        <v>1</v>
      </c>
      <c r="H87">
        <v>56250</v>
      </c>
      <c r="I87">
        <v>2</v>
      </c>
      <c r="J87">
        <v>84090</v>
      </c>
      <c r="K87" t="str">
        <v>Airbus web 23/3/26</v>
      </c>
      <c r="L87">
        <v>84090</v>
      </c>
      <c r="M87" t="str">
        <v>Airbus web 23/3/26</v>
      </c>
      <c r="N87">
        <v>1</v>
      </c>
      <c r="O87" t="str">
        <v>Include</v>
      </c>
      <c r="P87" t="str">
        <v>Include</v>
      </c>
      <c r="Q87" t="str">
        <v>Grp C (Others)</v>
      </c>
      <c r="R87">
        <v>30</v>
      </c>
      <c r="S87" t="str">
        <v/>
      </c>
      <c r="T87" t="str">
        <v/>
      </c>
      <c r="U87" t="str">
        <v>STEAS00026</v>
      </c>
      <c r="V87">
        <v>1</v>
      </c>
      <c r="W87" t="str">
        <v/>
      </c>
      <c r="X87" t="str">
        <v/>
      </c>
      <c r="Y87" t="str">
        <v/>
      </c>
      <c r="Z87" t="str">
        <v/>
      </c>
    </row>
    <row r="88">
      <c r="A88">
        <v>192</v>
      </c>
      <c r="B88" t="str">
        <v>E20000</v>
      </c>
      <c r="C88" t="str">
        <v>SAM GMBH</v>
      </c>
      <c r="D88" t="str">
        <v>52</v>
      </c>
      <c r="E88" t="str">
        <v>ACTUATOR-HYDRAULIC</v>
      </c>
      <c r="F88" t="str">
        <v>2</v>
      </c>
      <c r="G88" t="str">
        <v>2</v>
      </c>
      <c r="H88">
        <v>88350</v>
      </c>
      <c r="I88">
        <v>4</v>
      </c>
      <c r="J88">
        <v>9160</v>
      </c>
      <c r="K88" t="str">
        <v>Airbus Web 16/03/26</v>
      </c>
      <c r="L88">
        <v>4333.333333333333</v>
      </c>
      <c r="M88" t="str">
        <v>2026 RFQ AVG</v>
      </c>
      <c r="N88">
        <v>0.47307132459970885</v>
      </c>
      <c r="O88" t="str">
        <v>Include</v>
      </c>
      <c r="P88" t="str">
        <v>Include</v>
      </c>
      <c r="Q88" t="str">
        <v>Grp A (CRO)</v>
      </c>
      <c r="R88">
        <v>30</v>
      </c>
      <c r="S88" t="str">
        <v/>
      </c>
      <c r="T88" t="str">
        <v/>
      </c>
      <c r="U88" t="str">
        <v>#ERROR!</v>
      </c>
      <c r="V88">
        <v>299</v>
      </c>
      <c r="W88" t="str">
        <v/>
      </c>
      <c r="X88" t="str">
        <v/>
      </c>
      <c r="Y88" t="str">
        <v/>
      </c>
      <c r="Z88" t="str">
        <v/>
      </c>
    </row>
    <row r="89">
      <c r="A89">
        <v>115</v>
      </c>
      <c r="B89" t="str">
        <v>4504086</v>
      </c>
      <c r="C89" t="str">
        <v>APIC AUXILIARY POWER INT. CO.</v>
      </c>
      <c r="D89" t="str">
        <v>49</v>
      </c>
      <c r="E89" t="str">
        <v>ACTUATOR ASSY-IGV</v>
      </c>
      <c r="F89" t="str">
        <v>2</v>
      </c>
      <c r="G89" t="str">
        <v>2</v>
      </c>
      <c r="H89">
        <v>18000</v>
      </c>
      <c r="I89">
        <v>1</v>
      </c>
      <c r="J89">
        <v>32450</v>
      </c>
      <c r="K89" t="str">
        <v>Airbus Web 16/03/26 4510835</v>
      </c>
      <c r="L89">
        <v>32450</v>
      </c>
      <c r="M89" t="str">
        <v>Airbus Web 16/03/26 4510835</v>
      </c>
      <c r="N89">
        <v>1</v>
      </c>
      <c r="O89" t="str">
        <v>Include</v>
      </c>
      <c r="P89" t="str">
        <v>Include</v>
      </c>
      <c r="Q89" t="str">
        <v>Grp C (Others)</v>
      </c>
      <c r="R89">
        <v>45</v>
      </c>
      <c r="S89" t="str">
        <v/>
      </c>
      <c r="T89" t="str">
        <v/>
      </c>
      <c r="U89" t="str">
        <v>#ERROR!</v>
      </c>
      <c r="V89">
        <v>299</v>
      </c>
      <c r="W89" t="str">
        <v/>
      </c>
      <c r="X89" t="str">
        <v/>
      </c>
      <c r="Y89" t="str">
        <v/>
      </c>
      <c r="Z89" t="str">
        <v/>
      </c>
    </row>
    <row r="90">
      <c r="A90">
        <v>90</v>
      </c>
      <c r="B90" t="str">
        <v>1809A0000-01</v>
      </c>
      <c r="C90" t="str">
        <v>LIEBHERR AEROSPACE TOULOUSE SAS</v>
      </c>
      <c r="D90" t="str">
        <v>21</v>
      </c>
      <c r="E90" t="str">
        <v>ACTUATOR-INLET</v>
      </c>
      <c r="F90" t="str">
        <v>2</v>
      </c>
      <c r="G90" t="str">
        <v>2</v>
      </c>
      <c r="H90">
        <v>30000</v>
      </c>
      <c r="I90">
        <v>2</v>
      </c>
      <c r="J90">
        <v>31590</v>
      </c>
      <c r="K90" t="str">
        <v>Airbus Web 11/03/26</v>
      </c>
      <c r="L90">
        <v>17137.14085106383</v>
      </c>
      <c r="M90" t="str">
        <v>2025 RFQ AVG</v>
      </c>
      <c r="N90">
        <v>0.5424862567604885</v>
      </c>
      <c r="O90" t="str">
        <v>Include</v>
      </c>
      <c r="P90" t="str">
        <v>Include</v>
      </c>
      <c r="Q90" t="str">
        <v>Grp A (CRO)</v>
      </c>
      <c r="R90">
        <v>30</v>
      </c>
      <c r="S90" t="str">
        <v/>
      </c>
      <c r="T90" t="str">
        <v/>
      </c>
      <c r="U90" t="str">
        <v>#ERROR!</v>
      </c>
      <c r="V90">
        <v>299</v>
      </c>
      <c r="W90" t="str">
        <v/>
      </c>
      <c r="X90" t="str">
        <v/>
      </c>
      <c r="Y90" t="str">
        <v/>
      </c>
      <c r="Z90" t="str">
        <v/>
      </c>
    </row>
    <row r="91">
      <c r="A91">
        <v>169</v>
      </c>
      <c r="B91" t="str">
        <v>10-452701-000</v>
      </c>
      <c r="C91" t="str">
        <v>SAFRAN LANDING SYSTEMS (SAS)</v>
      </c>
      <c r="D91" t="str">
        <v>32</v>
      </c>
      <c r="E91" t="str">
        <v>ACTUATOR-LOCKSTAY</v>
      </c>
      <c r="F91" t="str">
        <v>2</v>
      </c>
      <c r="G91" t="str">
        <v>1</v>
      </c>
      <c r="H91">
        <v>40000</v>
      </c>
      <c r="I91">
        <v>2</v>
      </c>
      <c r="J91">
        <v>12630</v>
      </c>
      <c r="K91" t="str">
        <v>Airbus web 23/3/26</v>
      </c>
      <c r="L91">
        <v>12630</v>
      </c>
      <c r="M91" t="str">
        <v>Airbus web 23/3/26</v>
      </c>
      <c r="N91">
        <v>1</v>
      </c>
      <c r="O91" t="str">
        <v>Include</v>
      </c>
      <c r="P91" t="str">
        <v>Include</v>
      </c>
      <c r="Q91" t="str">
        <v>Grp A (CRO)</v>
      </c>
      <c r="R91">
        <v>30</v>
      </c>
      <c r="S91" t="str">
        <v/>
      </c>
      <c r="T91" t="str">
        <v/>
      </c>
      <c r="U91" t="str">
        <v>#ERROR!</v>
      </c>
      <c r="V91">
        <v>299</v>
      </c>
      <c r="W91" t="str">
        <v/>
      </c>
      <c r="X91" t="str">
        <v/>
      </c>
      <c r="Y91" t="str">
        <v/>
      </c>
      <c r="Z91" t="str">
        <v/>
      </c>
    </row>
    <row r="92">
      <c r="A92">
        <v>187</v>
      </c>
      <c r="B92" t="str">
        <v>422082-400</v>
      </c>
      <c r="C92" t="str">
        <v>GOODRICH ACTUATION SYSTEMS SAS</v>
      </c>
      <c r="D92" t="str">
        <v>27</v>
      </c>
      <c r="E92" t="str">
        <v>ACTUATOR-PITCH TRIM</v>
      </c>
      <c r="F92" t="str">
        <v>2</v>
      </c>
      <c r="G92" t="str">
        <v>1</v>
      </c>
      <c r="H92">
        <v>150000</v>
      </c>
      <c r="I92">
        <v>1</v>
      </c>
      <c r="J92">
        <v>62610</v>
      </c>
      <c r="K92" t="str">
        <v>Airbus Web 12/03/26</v>
      </c>
      <c r="L92">
        <v>62610</v>
      </c>
      <c r="M92" t="str">
        <v>Airbus Web 12/03/26</v>
      </c>
      <c r="N92">
        <v>1</v>
      </c>
      <c r="O92" t="str">
        <v>Include</v>
      </c>
      <c r="P92" t="str">
        <v>Include</v>
      </c>
      <c r="Q92" t="str">
        <v>Grp C (Others)</v>
      </c>
      <c r="R92">
        <v>30</v>
      </c>
      <c r="S92" t="str">
        <v/>
      </c>
      <c r="T92" t="str">
        <v/>
      </c>
      <c r="U92" t="str">
        <v>#ERROR!</v>
      </c>
      <c r="V92">
        <v>299</v>
      </c>
      <c r="W92" t="str">
        <v/>
      </c>
      <c r="X92" t="str">
        <v/>
      </c>
      <c r="Y92" t="str">
        <v/>
      </c>
      <c r="Z92" t="str">
        <v/>
      </c>
    </row>
    <row r="93">
      <c r="A93">
        <v>54</v>
      </c>
      <c r="B93" t="str">
        <v>10-451702-000</v>
      </c>
      <c r="C93" t="str">
        <v>SAFRAN LANDING SYSTEMS (SAS)</v>
      </c>
      <c r="D93" t="str">
        <v>32</v>
      </c>
      <c r="E93" t="str">
        <v>ACTUATOR-RETRACTION</v>
      </c>
      <c r="F93" t="str">
        <v>2</v>
      </c>
      <c r="G93" t="str">
        <v>1</v>
      </c>
      <c r="H93">
        <v>25000</v>
      </c>
      <c r="I93">
        <v>2</v>
      </c>
      <c r="J93">
        <v>54190</v>
      </c>
      <c r="K93" t="str">
        <v>Airbus web 23/3/26</v>
      </c>
      <c r="L93">
        <v>54190</v>
      </c>
      <c r="M93" t="str">
        <v>Airbus web 23/3/26</v>
      </c>
      <c r="N93">
        <v>1</v>
      </c>
      <c r="O93" t="str">
        <v>Include</v>
      </c>
      <c r="P93" t="str">
        <v>Include</v>
      </c>
      <c r="Q93" t="str">
        <v>Grp C (Others)</v>
      </c>
      <c r="R93">
        <v>30</v>
      </c>
      <c r="S93" t="str">
        <v/>
      </c>
      <c r="T93" t="str">
        <v/>
      </c>
      <c r="U93" t="str">
        <v>STEAS00036</v>
      </c>
      <c r="V93">
        <v>1</v>
      </c>
      <c r="W93" t="str">
        <v/>
      </c>
      <c r="X93" t="str">
        <v/>
      </c>
      <c r="Y93" t="str">
        <v/>
      </c>
      <c r="Z93" t="str">
        <v/>
      </c>
    </row>
    <row r="94">
      <c r="A94">
        <v>396</v>
      </c>
      <c r="B94" t="str">
        <v>6610-15946-2</v>
      </c>
      <c r="C94" t="str">
        <v>NORD-MICRO GMBH &amp; CO OHG</v>
      </c>
      <c r="D94" t="str">
        <v>36</v>
      </c>
      <c r="E94" t="str">
        <v>ACTUATOR-ROTARY</v>
      </c>
      <c r="F94" t="str">
        <v>2</v>
      </c>
      <c r="G94" t="str">
        <v>2</v>
      </c>
      <c r="H94">
        <v>10588</v>
      </c>
      <c r="I94">
        <v>1</v>
      </c>
      <c r="J94">
        <v>7910</v>
      </c>
      <c r="K94" t="str">
        <v>Airbus web 23/3/26 6610-20567-01</v>
      </c>
      <c r="L94">
        <v>7910</v>
      </c>
      <c r="M94" t="str">
        <v>Airbus web 23/3/26 6610-20567-01</v>
      </c>
      <c r="N94">
        <v>1</v>
      </c>
      <c r="O94" t="str">
        <v>Include</v>
      </c>
      <c r="P94" t="str">
        <v>Include</v>
      </c>
      <c r="Q94" t="str">
        <v>Grp C (Others)</v>
      </c>
      <c r="R94">
        <v>30</v>
      </c>
      <c r="S94" t="str">
        <v/>
      </c>
      <c r="T94" t="str">
        <v/>
      </c>
      <c r="U94" t="str">
        <v>#ERROR!</v>
      </c>
      <c r="V94">
        <v>299</v>
      </c>
      <c r="W94" t="str">
        <v/>
      </c>
      <c r="X94" t="str">
        <v/>
      </c>
      <c r="Y94" t="str">
        <v/>
      </c>
      <c r="Z94" t="str">
        <v/>
      </c>
    </row>
    <row r="95">
      <c r="A95">
        <v>293</v>
      </c>
      <c r="B95" t="str">
        <v>6610-20560-01</v>
      </c>
      <c r="C95" t="str">
        <v>NORD-MICRO GMBH &amp; CO OHG</v>
      </c>
      <c r="D95" t="str">
        <v>21</v>
      </c>
      <c r="E95" t="str">
        <v>ACTUATOR-ROTARY</v>
      </c>
      <c r="F95" t="str">
        <v>2</v>
      </c>
      <c r="G95" t="str">
        <v>2</v>
      </c>
      <c r="H95">
        <v>120000</v>
      </c>
      <c r="I95">
        <v>1</v>
      </c>
      <c r="J95">
        <v>8093.48</v>
      </c>
      <c r="K95" t="str">
        <v>Satair - Nord Micro 2026</v>
      </c>
      <c r="L95">
        <v>8093.48</v>
      </c>
      <c r="M95" t="str">
        <v>Satair - Nord Micro 2026</v>
      </c>
      <c r="N95">
        <v>1</v>
      </c>
      <c r="O95" t="str">
        <v>Include</v>
      </c>
      <c r="P95" t="str">
        <v>Include</v>
      </c>
      <c r="Q95" t="str">
        <v>Grp A (CRO)</v>
      </c>
      <c r="R95">
        <v>12</v>
      </c>
      <c r="S95" t="str">
        <v/>
      </c>
      <c r="T95" t="str">
        <v/>
      </c>
      <c r="U95" t="str">
        <v>#ERROR!</v>
      </c>
      <c r="V95">
        <v>299</v>
      </c>
      <c r="W95" t="str">
        <v/>
      </c>
      <c r="X95" t="str">
        <v/>
      </c>
      <c r="Y95" t="str">
        <v/>
      </c>
      <c r="Z95" t="str">
        <v/>
      </c>
    </row>
    <row r="96">
      <c r="A96">
        <v>5</v>
      </c>
      <c r="B96" t="str">
        <v>47145-268</v>
      </c>
      <c r="C96" t="str">
        <v>GOODRICH ACTUATION SYSTEMS SAS</v>
      </c>
      <c r="D96" t="str">
        <v>27</v>
      </c>
      <c r="E96" t="str">
        <v>ACTUATOR-THS</v>
      </c>
      <c r="F96" t="str">
        <v>2</v>
      </c>
      <c r="G96" t="str">
        <v>1</v>
      </c>
      <c r="H96">
        <v>8663</v>
      </c>
      <c r="I96">
        <v>1</v>
      </c>
      <c r="J96">
        <v>525993</v>
      </c>
      <c r="K96" t="str">
        <v>Collins Web 23/3/26</v>
      </c>
      <c r="L96">
        <v>283921.66857142857</v>
      </c>
      <c r="M96" t="str">
        <v>2025 RFQ AVG</v>
      </c>
      <c r="N96">
        <v>0.5397822187204555</v>
      </c>
      <c r="O96" t="str">
        <v>Include</v>
      </c>
      <c r="P96" t="str">
        <v>Include</v>
      </c>
      <c r="Q96" t="str">
        <v>Grp C (Others)</v>
      </c>
      <c r="R96">
        <v>60</v>
      </c>
      <c r="S96" t="str">
        <v/>
      </c>
      <c r="T96" t="str">
        <v/>
      </c>
      <c r="U96" t="str">
        <v>#ERROR!</v>
      </c>
      <c r="V96">
        <v>299</v>
      </c>
      <c r="W96" t="str">
        <v/>
      </c>
      <c r="X96" t="str">
        <v/>
      </c>
      <c r="Y96" t="str">
        <v/>
      </c>
      <c r="Z96" t="str">
        <v/>
      </c>
    </row>
    <row r="97">
      <c r="A97">
        <v>144</v>
      </c>
      <c r="B97" t="str">
        <v>HTE190001-2</v>
      </c>
      <c r="C97" t="str">
        <v>EATON LIMITED</v>
      </c>
      <c r="D97" t="str">
        <v>28</v>
      </c>
      <c r="E97" t="str">
        <v>ACTUATOR-TWIN MOTOR</v>
      </c>
      <c r="F97" t="str">
        <v>2</v>
      </c>
      <c r="G97" t="str">
        <v>1</v>
      </c>
      <c r="H97">
        <v>24000</v>
      </c>
      <c r="I97">
        <v>3</v>
      </c>
      <c r="J97">
        <v>6771.83</v>
      </c>
      <c r="K97" t="str">
        <v>Eaton 2026</v>
      </c>
      <c r="L97">
        <v>2141.6077999999998</v>
      </c>
      <c r="M97" t="str">
        <v>2025 RFQ AVG</v>
      </c>
      <c r="N97">
        <v>0.3162524457938253</v>
      </c>
      <c r="O97" t="str">
        <v>Include</v>
      </c>
      <c r="P97" t="str">
        <v>Include</v>
      </c>
      <c r="Q97" t="str">
        <v>Grp A (CRO)</v>
      </c>
      <c r="R97">
        <v>13</v>
      </c>
      <c r="S97" t="str">
        <v/>
      </c>
      <c r="T97" t="str">
        <v/>
      </c>
      <c r="U97" t="str">
        <v>#ERROR!</v>
      </c>
      <c r="V97">
        <v>299</v>
      </c>
      <c r="W97" t="str">
        <v/>
      </c>
      <c r="X97" t="str">
        <v/>
      </c>
      <c r="Y97" t="str">
        <v/>
      </c>
      <c r="Z97" t="str">
        <v/>
      </c>
    </row>
    <row r="98">
      <c r="A98">
        <v>165</v>
      </c>
      <c r="B98" t="str">
        <v>HTE200002-1</v>
      </c>
      <c r="C98" t="str">
        <v>EATON LIMITED</v>
      </c>
      <c r="D98" t="str">
        <v>28</v>
      </c>
      <c r="E98" t="str">
        <v>ACTUATOR-VALVE,SINGLE MOTOR</v>
      </c>
      <c r="F98" t="str">
        <v>2</v>
      </c>
      <c r="G98" t="str">
        <v>1</v>
      </c>
      <c r="H98">
        <v>18000</v>
      </c>
      <c r="I98">
        <v>3</v>
      </c>
      <c r="J98">
        <v>3536.11</v>
      </c>
      <c r="K98" t="str">
        <v>Eaton 2026</v>
      </c>
      <c r="L98">
        <v>1817.4736842105262</v>
      </c>
      <c r="M98" t="str">
        <v>2025 RFQ AVG</v>
      </c>
      <c r="N98">
        <v>0.5139754374752273</v>
      </c>
      <c r="O98" t="str">
        <v>Include</v>
      </c>
      <c r="P98" t="str">
        <v>Include</v>
      </c>
      <c r="Q98" t="str">
        <v>Grp A (CRO)</v>
      </c>
      <c r="R98">
        <v>21</v>
      </c>
      <c r="S98" t="str">
        <v/>
      </c>
      <c r="T98" t="str">
        <v/>
      </c>
      <c r="U98" t="str">
        <v>#ERROR!</v>
      </c>
      <c r="V98">
        <v>299</v>
      </c>
      <c r="W98" t="str">
        <v/>
      </c>
      <c r="X98" t="str">
        <v/>
      </c>
      <c r="Y98" t="str">
        <v/>
      </c>
      <c r="Z98" t="str">
        <v/>
      </c>
    </row>
    <row r="99">
      <c r="A99">
        <v>266</v>
      </c>
      <c r="B99" t="str">
        <v>767669C</v>
      </c>
      <c r="C99" t="str">
        <v>HAMILTON SUNDSTRAND</v>
      </c>
      <c r="D99" t="str">
        <v>24</v>
      </c>
      <c r="E99" t="str">
        <v>ADAPTER-QAD</v>
      </c>
      <c r="F99" t="str">
        <v>2</v>
      </c>
      <c r="G99" t="str">
        <v>2</v>
      </c>
      <c r="H99">
        <v>450000</v>
      </c>
      <c r="I99">
        <v>2</v>
      </c>
      <c r="J99">
        <v>31218.96</v>
      </c>
      <c r="K99" t="str">
        <v>Hamilton Sunstrand List Price 2026</v>
      </c>
      <c r="L99">
        <v>31218.96</v>
      </c>
      <c r="M99" t="str">
        <v>Hamilton Sunstrand List Price 2026</v>
      </c>
      <c r="N99">
        <v>1</v>
      </c>
      <c r="O99" t="str">
        <v>Include</v>
      </c>
      <c r="P99" t="str">
        <v>Include</v>
      </c>
      <c r="Q99" t="str">
        <v>Grp A (CRO)</v>
      </c>
      <c r="R99">
        <v>30</v>
      </c>
      <c r="S99" t="str">
        <v/>
      </c>
      <c r="T99" t="str">
        <v/>
      </c>
      <c r="U99" t="str">
        <v>#ERROR!</v>
      </c>
      <c r="V99">
        <v>299</v>
      </c>
      <c r="W99" t="str">
        <v/>
      </c>
      <c r="X99" t="str">
        <v/>
      </c>
      <c r="Y99" t="str">
        <v/>
      </c>
      <c r="Z99" t="str">
        <v/>
      </c>
    </row>
    <row r="100">
      <c r="A100">
        <v>117</v>
      </c>
      <c r="B100" t="str">
        <v>PG1152BC02</v>
      </c>
      <c r="C100" t="str">
        <v>HONEYWELL INTERNATIONAL INC</v>
      </c>
      <c r="D100" t="str">
        <v>34</v>
      </c>
      <c r="E100" t="str">
        <v>ADM-AIR DATA MODULE</v>
      </c>
      <c r="F100" t="str">
        <v>2</v>
      </c>
      <c r="G100" t="str">
        <v>2</v>
      </c>
      <c r="H100">
        <v>90000</v>
      </c>
      <c r="I100">
        <v>8</v>
      </c>
      <c r="J100">
        <v>23032.48</v>
      </c>
      <c r="K100" t="str">
        <v>Honeywell web 25/3/26</v>
      </c>
      <c r="L100">
        <v>23032.48</v>
      </c>
      <c r="M100" t="str">
        <v>Honeywell web 25/3/26</v>
      </c>
      <c r="N100">
        <v>1</v>
      </c>
      <c r="O100" t="str">
        <v>Include</v>
      </c>
      <c r="P100" t="str">
        <v>Include</v>
      </c>
      <c r="Q100" t="str">
        <v>Grp C (Others)</v>
      </c>
      <c r="R100">
        <v>30</v>
      </c>
      <c r="S100" t="str">
        <v/>
      </c>
      <c r="T100" t="str">
        <v/>
      </c>
      <c r="U100" t="str">
        <v>#ERROR!</v>
      </c>
      <c r="V100">
        <v>299</v>
      </c>
      <c r="W100" t="str">
        <v/>
      </c>
      <c r="X100" t="str">
        <v/>
      </c>
      <c r="Y100" t="str">
        <v/>
      </c>
      <c r="Z100" t="str">
        <v/>
      </c>
    </row>
    <row r="101">
      <c r="A101">
        <v>94</v>
      </c>
      <c r="B101" t="str">
        <v>87292325V07</v>
      </c>
      <c r="C101" t="str">
        <v>THALES AVS FRANCE SAS</v>
      </c>
      <c r="D101" t="str">
        <v>21</v>
      </c>
      <c r="E101" t="str">
        <v>AEVC-AVIONICS EQUIPMENT VENTILATION COMPUTER</v>
      </c>
      <c r="F101" t="str">
        <v>2</v>
      </c>
      <c r="G101" t="str">
        <v>2</v>
      </c>
      <c r="H101">
        <v>13500</v>
      </c>
      <c r="I101">
        <v>1</v>
      </c>
      <c r="J101">
        <v>20257</v>
      </c>
      <c r="K101" t="str">
        <v>Thales Airline Price 2026</v>
      </c>
      <c r="L101">
        <v>5409.375</v>
      </c>
      <c r="M101" t="str">
        <v>2025 RFQ AVG</v>
      </c>
      <c r="N101">
        <v>0.2670373204324431</v>
      </c>
      <c r="O101" t="str">
        <v>Exclude (BTB with Thales)</v>
      </c>
      <c r="P101" t="str">
        <v>Include</v>
      </c>
      <c r="Q101" t="str">
        <v>Grp B (OEM)</v>
      </c>
      <c r="R101">
        <v>10</v>
      </c>
      <c r="S101" t="str">
        <v/>
      </c>
      <c r="T101" t="str">
        <v>Thales</v>
      </c>
      <c r="U101" t="str">
        <v>#ERROR!</v>
      </c>
      <c r="V101">
        <v>299</v>
      </c>
      <c r="W101" t="str">
        <v/>
      </c>
      <c r="X101" t="str">
        <v/>
      </c>
      <c r="Y101" t="str">
        <v/>
      </c>
      <c r="Z101" t="str">
        <v/>
      </c>
    </row>
    <row r="102">
      <c r="A102">
        <v>82</v>
      </c>
      <c r="B102" t="str">
        <v>Z111H0040131</v>
      </c>
      <c r="C102" t="str">
        <v>AIRBUS OPERATIONS GMBH</v>
      </c>
      <c r="D102" t="str">
        <v>23</v>
      </c>
      <c r="E102" t="str">
        <v>AIP-ATTENDANT INDICATION PANEL</v>
      </c>
      <c r="F102" t="str">
        <v>2</v>
      </c>
      <c r="G102" t="str">
        <v>3</v>
      </c>
      <c r="H102">
        <v>15000</v>
      </c>
      <c r="I102">
        <v>4</v>
      </c>
      <c r="J102">
        <v>8029.07</v>
      </c>
      <c r="K102" t="str">
        <v>Airbus Catalogue 2026</v>
      </c>
      <c r="L102">
        <v>8029.07</v>
      </c>
      <c r="M102" t="str">
        <v>Airbus Catalogue 2026</v>
      </c>
      <c r="N102">
        <v>1</v>
      </c>
      <c r="O102" t="str">
        <v>Include</v>
      </c>
      <c r="P102" t="str">
        <v>Include</v>
      </c>
      <c r="Q102" t="str">
        <v>Grp C (Others)</v>
      </c>
      <c r="R102">
        <v>30</v>
      </c>
      <c r="S102" t="str">
        <v/>
      </c>
      <c r="T102" t="str">
        <v/>
      </c>
      <c r="U102" t="str">
        <v>STEAS00052</v>
      </c>
      <c r="V102">
        <v>1</v>
      </c>
      <c r="W102" t="str">
        <v/>
      </c>
      <c r="X102" t="str">
        <v/>
      </c>
      <c r="Y102" t="str">
        <v/>
      </c>
      <c r="Z102" t="str">
        <v/>
      </c>
    </row>
    <row r="103">
      <c r="A103">
        <v>110</v>
      </c>
      <c r="B103" t="str">
        <v>AMU4382AA110101</v>
      </c>
      <c r="C103" t="str">
        <v>THALES AEROSPACE COMMUNICATIONS</v>
      </c>
      <c r="D103" t="str">
        <v>23</v>
      </c>
      <c r="E103" t="str">
        <v>AMU-AUDIO MANAGEMENT UNIT</v>
      </c>
      <c r="F103" t="str">
        <v>2</v>
      </c>
      <c r="G103" t="str">
        <v>1</v>
      </c>
      <c r="H103">
        <v>43050</v>
      </c>
      <c r="I103">
        <v>1</v>
      </c>
      <c r="J103">
        <v>57680</v>
      </c>
      <c r="K103" t="str">
        <v>Airbus web 23/3/26</v>
      </c>
      <c r="L103">
        <v>57680</v>
      </c>
      <c r="M103" t="str">
        <v>Airbus web 23/3/26</v>
      </c>
      <c r="N103">
        <v>1</v>
      </c>
      <c r="O103" t="str">
        <v>Include</v>
      </c>
      <c r="P103" t="str">
        <v>Include</v>
      </c>
      <c r="Q103" t="str">
        <v>Grp C (Others)</v>
      </c>
      <c r="R103">
        <v>30</v>
      </c>
      <c r="S103" t="str">
        <v/>
      </c>
      <c r="T103" t="str">
        <v/>
      </c>
      <c r="U103" t="str">
        <v>#ERROR!</v>
      </c>
      <c r="V103">
        <v>299</v>
      </c>
      <c r="W103" t="str">
        <v/>
      </c>
      <c r="X103" t="str">
        <v/>
      </c>
      <c r="Y103" t="str">
        <v/>
      </c>
      <c r="Z103" t="str">
        <v/>
      </c>
    </row>
    <row r="104">
      <c r="A104">
        <v>310</v>
      </c>
      <c r="B104" t="str">
        <v>866-5034-010</v>
      </c>
      <c r="C104" t="str">
        <v>ROCKWELL COLLINS INC</v>
      </c>
      <c r="D104" t="str">
        <v>34</v>
      </c>
      <c r="E104" t="str">
        <v>ANTENNA-RADIO ALTIMETER</v>
      </c>
      <c r="F104" t="str">
        <v>2</v>
      </c>
      <c r="G104" t="str">
        <v>2</v>
      </c>
      <c r="H104">
        <v>135000</v>
      </c>
      <c r="I104">
        <v>4</v>
      </c>
      <c r="J104">
        <v>1760</v>
      </c>
      <c r="K104" t="str">
        <v>Airbus web 23/3/26</v>
      </c>
      <c r="L104">
        <v>1760</v>
      </c>
      <c r="M104" t="str">
        <v>Airbus web 23/3/26</v>
      </c>
      <c r="N104">
        <v>1</v>
      </c>
      <c r="O104" t="str">
        <v>Exclude</v>
      </c>
      <c r="P104" t="str">
        <v>Exclude</v>
      </c>
      <c r="Q104" t="str">
        <v/>
      </c>
      <c r="R104" t="str">
        <v/>
      </c>
      <c r="S104" t="str">
        <v>No</v>
      </c>
      <c r="T104" t="str">
        <v>Non Repairable</v>
      </c>
      <c r="U104" t="str">
        <v>#ERROR!</v>
      </c>
      <c r="V104">
        <v>299</v>
      </c>
      <c r="W104" t="str">
        <v/>
      </c>
      <c r="X104" t="str">
        <v/>
      </c>
      <c r="Y104" t="str">
        <v/>
      </c>
      <c r="Z104" t="str">
        <v/>
      </c>
    </row>
    <row r="105">
      <c r="A105">
        <v>205</v>
      </c>
      <c r="B105" t="str">
        <v>071-50001-8104</v>
      </c>
      <c r="C105" t="str">
        <v>HONEYWELL INTERNATIONAL INC</v>
      </c>
      <c r="D105" t="str">
        <v>34</v>
      </c>
      <c r="E105" t="str">
        <v>ANTENNA-TCAS</v>
      </c>
      <c r="F105" t="str">
        <v>2</v>
      </c>
      <c r="G105" t="str">
        <v>2</v>
      </c>
      <c r="H105">
        <v>22500</v>
      </c>
      <c r="I105">
        <v>2</v>
      </c>
      <c r="J105">
        <v>37906.77</v>
      </c>
      <c r="K105" t="str">
        <v>Honeywell web 25/3/26</v>
      </c>
      <c r="L105">
        <v>37906.77</v>
      </c>
      <c r="M105" t="str">
        <v>Honeywell web 25/3/26</v>
      </c>
      <c r="N105">
        <v>1</v>
      </c>
      <c r="O105" t="str">
        <v>Exclude</v>
      </c>
      <c r="P105" t="str">
        <v>Exclude</v>
      </c>
      <c r="Q105" t="str">
        <v/>
      </c>
      <c r="R105" t="str">
        <v/>
      </c>
      <c r="S105" t="str">
        <v xml:space="preserve">No </v>
      </c>
      <c r="T105" t="str">
        <v>Non Repairable</v>
      </c>
      <c r="U105" t="str">
        <v>#ERROR!</v>
      </c>
      <c r="V105">
        <v>299</v>
      </c>
      <c r="W105" t="str">
        <v/>
      </c>
      <c r="X105" t="str">
        <v/>
      </c>
      <c r="Y105" t="str">
        <v/>
      </c>
      <c r="Z105" t="str">
        <v/>
      </c>
    </row>
    <row r="106">
      <c r="A106">
        <v>249</v>
      </c>
      <c r="B106" t="str">
        <v>622-5137-601</v>
      </c>
      <c r="C106" t="str">
        <v>ROCKWELL COLLINS INC</v>
      </c>
      <c r="D106" t="str">
        <v>34</v>
      </c>
      <c r="E106" t="str">
        <v>ANTENNA-WEATHER RADAR</v>
      </c>
      <c r="F106" t="str">
        <v>6</v>
      </c>
      <c r="G106" t="str">
        <v>2</v>
      </c>
      <c r="H106">
        <v>135000</v>
      </c>
      <c r="I106">
        <v>1</v>
      </c>
      <c r="J106">
        <v>24312</v>
      </c>
      <c r="K106" t="str">
        <v>Rockwell Collins List Price 2026</v>
      </c>
      <c r="L106">
        <v>4571</v>
      </c>
      <c r="M106" t="str">
        <v>2025 RFQ AVG</v>
      </c>
      <c r="N106">
        <v>0.1880141493912471</v>
      </c>
      <c r="O106" t="str">
        <v>Exclude</v>
      </c>
      <c r="P106" t="str">
        <v>Exclude</v>
      </c>
      <c r="Q106" t="str">
        <v/>
      </c>
      <c r="R106" t="str">
        <v/>
      </c>
      <c r="S106" t="str">
        <v>No</v>
      </c>
      <c r="T106" t="str">
        <v>Non Repairable</v>
      </c>
      <c r="U106" t="str">
        <v>#ERROR!</v>
      </c>
      <c r="V106">
        <v>299</v>
      </c>
      <c r="W106" t="str">
        <v/>
      </c>
      <c r="X106" t="str">
        <v/>
      </c>
      <c r="Y106" t="str">
        <v/>
      </c>
      <c r="Z106" t="str">
        <v/>
      </c>
    </row>
    <row r="107">
      <c r="A107">
        <v>14</v>
      </c>
      <c r="B107" t="str">
        <v>LA2T0G21006CA10</v>
      </c>
      <c r="C107" t="str">
        <v>AIRBUS OPERATIONS SAS</v>
      </c>
      <c r="D107" t="str">
        <v>46</v>
      </c>
      <c r="E107" t="str">
        <v>ATSU-AIR TRAFFIC SERVICES UNIT</v>
      </c>
      <c r="F107" t="str">
        <v>2</v>
      </c>
      <c r="G107" t="str">
        <v>3</v>
      </c>
      <c r="H107">
        <v>9000</v>
      </c>
      <c r="I107">
        <v>1</v>
      </c>
      <c r="J107">
        <v>168020</v>
      </c>
      <c r="K107" t="str">
        <v>Airbus Avionics List Price 2026</v>
      </c>
      <c r="L107">
        <v>168020</v>
      </c>
      <c r="M107" t="str">
        <v>Airbus Avionics List Price 2026</v>
      </c>
      <c r="N107">
        <v>1</v>
      </c>
      <c r="O107" t="str">
        <v>Include</v>
      </c>
      <c r="P107" t="str">
        <v>Include</v>
      </c>
      <c r="Q107" t="str">
        <v>Grp C (Others)</v>
      </c>
      <c r="R107">
        <v>10</v>
      </c>
      <c r="S107" t="str">
        <v/>
      </c>
      <c r="T107" t="str">
        <v/>
      </c>
      <c r="U107" t="str">
        <v>#ERROR!</v>
      </c>
      <c r="V107">
        <v>299</v>
      </c>
      <c r="W107" t="str">
        <v/>
      </c>
      <c r="X107" t="str">
        <v/>
      </c>
      <c r="Y107" t="str">
        <v/>
      </c>
      <c r="Z107" t="str">
        <v/>
      </c>
    </row>
    <row r="108">
      <c r="A108">
        <v>36</v>
      </c>
      <c r="B108" t="str">
        <v>35-0L5-1107-09</v>
      </c>
      <c r="C108" t="str">
        <v>THALES AVS FRANCE SAS</v>
      </c>
      <c r="D108" t="str">
        <v>24</v>
      </c>
      <c r="E108" t="str">
        <v>BCL-BATTERY CHARGE LIMITER</v>
      </c>
      <c r="F108" t="str">
        <v>2</v>
      </c>
      <c r="G108" t="str">
        <v>2</v>
      </c>
      <c r="H108">
        <v>7800</v>
      </c>
      <c r="I108">
        <v>2</v>
      </c>
      <c r="J108">
        <v>22143</v>
      </c>
      <c r="K108" t="str">
        <v>Thales Airline Price 2026</v>
      </c>
      <c r="L108">
        <v>22143</v>
      </c>
      <c r="M108" t="str">
        <v>Thales Airline Price 2026</v>
      </c>
      <c r="N108">
        <v>1</v>
      </c>
      <c r="O108" t="str">
        <v>Exclude (BTB with Thales)</v>
      </c>
      <c r="P108" t="str">
        <v>Include</v>
      </c>
      <c r="Q108" t="str">
        <v>Grp B (OEM)</v>
      </c>
      <c r="R108">
        <v>11</v>
      </c>
      <c r="S108" t="str">
        <v/>
      </c>
      <c r="T108" t="str">
        <v>Thales</v>
      </c>
      <c r="U108" t="str">
        <v>#ERROR!</v>
      </c>
      <c r="V108">
        <v>299</v>
      </c>
      <c r="W108" t="str">
        <v/>
      </c>
      <c r="X108" t="str">
        <v/>
      </c>
      <c r="Y108" t="str">
        <v/>
      </c>
      <c r="Z108" t="str">
        <v/>
      </c>
    </row>
    <row r="109">
      <c r="A109">
        <v>56</v>
      </c>
      <c r="B109" t="str">
        <v>787A0000-11</v>
      </c>
      <c r="C109" t="str">
        <v>LIEBHERR-AEROSPACE LINDENBERG</v>
      </c>
      <c r="D109" t="str">
        <v>27</v>
      </c>
      <c r="E109" t="str">
        <v>BLOCK-VALVE</v>
      </c>
      <c r="F109" t="str">
        <v>2</v>
      </c>
      <c r="G109" t="str">
        <v>1</v>
      </c>
      <c r="H109">
        <v>54000</v>
      </c>
      <c r="I109">
        <v>4</v>
      </c>
      <c r="J109">
        <v>53393.16</v>
      </c>
      <c r="K109" t="str">
        <v>Liebherr 2026</v>
      </c>
      <c r="L109">
        <v>53393.16</v>
      </c>
      <c r="M109" t="str">
        <v>Liebherr 2026</v>
      </c>
      <c r="N109">
        <v>1</v>
      </c>
      <c r="O109" t="str">
        <v>Exclude (BTB with Liebherr)</v>
      </c>
      <c r="P109" t="str">
        <v>Include</v>
      </c>
      <c r="Q109" t="str">
        <v>Grp B (OEM)</v>
      </c>
      <c r="R109">
        <v>30</v>
      </c>
      <c r="S109" t="str">
        <v/>
      </c>
      <c r="T109" t="str">
        <v>Liebherr</v>
      </c>
      <c r="U109" t="str">
        <v>#ERROR!</v>
      </c>
      <c r="V109">
        <v>299</v>
      </c>
      <c r="W109" t="str">
        <v/>
      </c>
      <c r="X109" t="str">
        <v/>
      </c>
      <c r="Y109" t="str">
        <v/>
      </c>
      <c r="Z109" t="str">
        <v/>
      </c>
    </row>
    <row r="110">
      <c r="A110">
        <v>123</v>
      </c>
      <c r="B110" t="str">
        <v>70418A020101</v>
      </c>
      <c r="C110" t="str">
        <v>LIEBHERR AEROSPACE TOULOUSE SAS</v>
      </c>
      <c r="D110" t="str">
        <v>36</v>
      </c>
      <c r="E110" t="str">
        <v>BMC-BLEED MONITORING COMPUTER</v>
      </c>
      <c r="F110" t="str">
        <v>2</v>
      </c>
      <c r="G110" t="str">
        <v>2</v>
      </c>
      <c r="H110">
        <v>48000</v>
      </c>
      <c r="I110">
        <v>2</v>
      </c>
      <c r="J110">
        <v>29580</v>
      </c>
      <c r="K110" t="str">
        <v>Airbus web 23/3/26</v>
      </c>
      <c r="L110">
        <v>27000</v>
      </c>
      <c r="M110" t="str">
        <v>2025 RFQ AVG</v>
      </c>
      <c r="N110">
        <v>0.9127789046653144</v>
      </c>
      <c r="O110" t="str">
        <v>Exclude (BTB with Liebherr)</v>
      </c>
      <c r="P110" t="str">
        <v>Include</v>
      </c>
      <c r="Q110" t="str">
        <v>Grp B (OEM)</v>
      </c>
      <c r="R110">
        <v>30</v>
      </c>
      <c r="S110" t="str">
        <v/>
      </c>
      <c r="T110" t="str">
        <v>Liebherr</v>
      </c>
      <c r="U110" t="str">
        <v>#ERROR!</v>
      </c>
      <c r="V110">
        <v>299</v>
      </c>
      <c r="W110" t="str">
        <v/>
      </c>
      <c r="X110" t="str">
        <v/>
      </c>
      <c r="Y110" t="str">
        <v/>
      </c>
      <c r="Z110" t="str">
        <v/>
      </c>
    </row>
    <row r="111">
      <c r="A111">
        <v>222</v>
      </c>
      <c r="B111" t="str">
        <v>AR4753-7</v>
      </c>
      <c r="C111" t="str">
        <v>ADAMS RITE AEROSPACE, INC</v>
      </c>
      <c r="D111" t="str">
        <v>25</v>
      </c>
      <c r="E111" t="str">
        <v>BOLTING SYSTEM-DOOR,COCKPIT</v>
      </c>
      <c r="F111" t="str">
        <v>2</v>
      </c>
      <c r="G111" t="str">
        <v>2</v>
      </c>
      <c r="H111">
        <v>27938</v>
      </c>
      <c r="I111">
        <v>1</v>
      </c>
      <c r="J111">
        <v>6860</v>
      </c>
      <c r="K111" t="str">
        <v>Airbus web 23/3/26</v>
      </c>
      <c r="L111">
        <v>6860</v>
      </c>
      <c r="M111" t="str">
        <v>Airbus web 23/3/26</v>
      </c>
      <c r="N111">
        <v>1</v>
      </c>
      <c r="O111" t="str">
        <v>Exclude</v>
      </c>
      <c r="P111" t="str">
        <v>Exclude</v>
      </c>
      <c r="Q111" t="str">
        <v/>
      </c>
      <c r="R111" t="str">
        <v/>
      </c>
      <c r="S111" t="str">
        <v>No</v>
      </c>
      <c r="T111" t="str">
        <v>High BER Rate</v>
      </c>
      <c r="U111" t="str">
        <v>#ERROR!</v>
      </c>
      <c r="V111">
        <v>299</v>
      </c>
      <c r="W111" t="str">
        <v/>
      </c>
      <c r="X111" t="str">
        <v/>
      </c>
      <c r="Y111" t="str">
        <v/>
      </c>
      <c r="Z111" t="str">
        <v/>
      </c>
    </row>
    <row r="112">
      <c r="A112">
        <v>204</v>
      </c>
      <c r="B112" t="str">
        <v>Z233H0000110</v>
      </c>
      <c r="C112" t="str">
        <v>AIRBUS OPERATIONS GMBH</v>
      </c>
      <c r="D112" t="str">
        <v>23</v>
      </c>
      <c r="E112" t="str">
        <v>BOX-CONNECTION,DEU</v>
      </c>
      <c r="F112" t="str">
        <v>2</v>
      </c>
      <c r="G112" t="str">
        <v>3</v>
      </c>
      <c r="H112">
        <v>75000</v>
      </c>
      <c r="I112">
        <v>18</v>
      </c>
      <c r="J112">
        <v>1124.21</v>
      </c>
      <c r="K112" t="str">
        <v>Airbus Catalogue 2026</v>
      </c>
      <c r="L112">
        <v>1124.21</v>
      </c>
      <c r="M112" t="str">
        <v>Airbus Catalogue 2026</v>
      </c>
      <c r="N112">
        <v>1</v>
      </c>
      <c r="O112" t="str">
        <v>Include</v>
      </c>
      <c r="P112" t="str">
        <v>Include</v>
      </c>
      <c r="Q112" t="str">
        <v>Grp C (Others)</v>
      </c>
      <c r="R112">
        <v>30</v>
      </c>
      <c r="S112" t="str">
        <v/>
      </c>
      <c r="T112" t="str">
        <v/>
      </c>
      <c r="U112" t="str">
        <v>#ERROR!</v>
      </c>
      <c r="V112">
        <v>299</v>
      </c>
      <c r="W112" t="str">
        <v/>
      </c>
      <c r="X112" t="str">
        <v/>
      </c>
      <c r="Y112" t="str">
        <v/>
      </c>
      <c r="Z112" t="str">
        <v/>
      </c>
    </row>
    <row r="113">
      <c r="A113">
        <v>285</v>
      </c>
      <c r="B113" t="str">
        <v>Z233H0010110</v>
      </c>
      <c r="C113" t="str">
        <v>AIRBUS OPERATIONS GMBH</v>
      </c>
      <c r="D113" t="str">
        <v>23</v>
      </c>
      <c r="E113" t="str">
        <v>BOX-CONNECTION,DEU</v>
      </c>
      <c r="F113" t="str">
        <v>2</v>
      </c>
      <c r="G113" t="str">
        <v>3</v>
      </c>
      <c r="H113">
        <v>75000</v>
      </c>
      <c r="I113">
        <v>4</v>
      </c>
      <c r="J113">
        <v>1316.73</v>
      </c>
      <c r="K113" t="str">
        <v>Airbus C9072 Catalogue 2026</v>
      </c>
      <c r="L113">
        <v>1316.73</v>
      </c>
      <c r="M113" t="str">
        <v>Airbus C9072 Catalogue 2026</v>
      </c>
      <c r="N113">
        <v>1</v>
      </c>
      <c r="O113" t="str">
        <v>Include</v>
      </c>
      <c r="P113" t="str">
        <v>Include</v>
      </c>
      <c r="Q113" t="str">
        <v>Grp C (Others)</v>
      </c>
      <c r="R113">
        <v>30</v>
      </c>
      <c r="S113" t="str">
        <v/>
      </c>
      <c r="T113" t="str">
        <v/>
      </c>
      <c r="U113" t="str">
        <v>#ERROR!</v>
      </c>
      <c r="V113">
        <v>299</v>
      </c>
      <c r="W113" t="str">
        <v/>
      </c>
      <c r="X113" t="str">
        <v/>
      </c>
      <c r="Y113" t="str">
        <v/>
      </c>
      <c r="Z113" t="str">
        <v/>
      </c>
    </row>
    <row r="114">
      <c r="A114">
        <v>125</v>
      </c>
      <c r="B114" t="str">
        <v>D23119751-1</v>
      </c>
      <c r="C114" t="str">
        <v>SAFRAN LANDING SYSTEMS (SAS)</v>
      </c>
      <c r="D114" t="str">
        <v>32</v>
      </c>
      <c r="E114" t="str">
        <v>BOX-ELECTRICAL</v>
      </c>
      <c r="F114" t="str">
        <v>2</v>
      </c>
      <c r="G114" t="str">
        <v>1</v>
      </c>
      <c r="H114">
        <v>11250</v>
      </c>
      <c r="I114">
        <v>1</v>
      </c>
      <c r="J114">
        <v>13750</v>
      </c>
      <c r="K114" t="str">
        <v>Airbus web 23/3/26</v>
      </c>
      <c r="L114">
        <v>13750</v>
      </c>
      <c r="M114" t="str">
        <v>Airbus web 23/3/26</v>
      </c>
      <c r="N114">
        <v>1</v>
      </c>
      <c r="O114" t="str">
        <v>Include</v>
      </c>
      <c r="P114" t="str">
        <v>Include</v>
      </c>
      <c r="Q114" t="str">
        <v>Grp A (CRO)</v>
      </c>
      <c r="R114">
        <v>17</v>
      </c>
      <c r="S114" t="str">
        <v/>
      </c>
      <c r="T114" t="str">
        <v/>
      </c>
      <c r="U114" t="str">
        <v>#ERROR!</v>
      </c>
      <c r="V114">
        <v>299</v>
      </c>
      <c r="W114" t="str">
        <v/>
      </c>
      <c r="X114" t="str">
        <v/>
      </c>
      <c r="Y114" t="str">
        <v/>
      </c>
      <c r="Z114" t="str">
        <v/>
      </c>
    </row>
    <row r="115">
      <c r="A115">
        <v>303</v>
      </c>
      <c r="B115" t="str">
        <v>HTE310028</v>
      </c>
      <c r="C115" t="str">
        <v>EATON LIMITED</v>
      </c>
      <c r="D115" t="str">
        <v>28</v>
      </c>
      <c r="E115" t="str">
        <v>VALVE ASSY-DRAIN,FUEL</v>
      </c>
      <c r="F115" t="str">
        <v>2</v>
      </c>
      <c r="G115" t="str">
        <v>3</v>
      </c>
      <c r="H115">
        <v>30000</v>
      </c>
      <c r="I115">
        <v>2</v>
      </c>
      <c r="J115">
        <v>923</v>
      </c>
      <c r="K115" t="str">
        <v>Airbus web 23/3/26</v>
      </c>
      <c r="L115">
        <v>923</v>
      </c>
      <c r="M115" t="str">
        <v>Airbus web 23/3/26</v>
      </c>
      <c r="N115">
        <v>1</v>
      </c>
      <c r="O115" t="str">
        <v>Exclude</v>
      </c>
      <c r="P115" t="str">
        <v>Exclude</v>
      </c>
      <c r="Q115" t="str">
        <v/>
      </c>
      <c r="R115" t="str">
        <v/>
      </c>
      <c r="S115" t="str">
        <v>No</v>
      </c>
      <c r="T115" t="str">
        <v>High BER Rate</v>
      </c>
      <c r="U115" t="str">
        <v>#ERROR!</v>
      </c>
      <c r="V115">
        <v>299</v>
      </c>
      <c r="W115" t="str">
        <v/>
      </c>
      <c r="X115" t="str">
        <v/>
      </c>
      <c r="Y115" t="str">
        <v/>
      </c>
      <c r="Z115" t="str">
        <v/>
      </c>
    </row>
    <row r="116">
      <c r="A116">
        <v>71</v>
      </c>
      <c r="B116" t="str">
        <v>831C0000-03</v>
      </c>
      <c r="C116" t="str">
        <v>LIEBHERR-AEROSPACE LINDENBERG</v>
      </c>
      <c r="D116" t="str">
        <v>27</v>
      </c>
      <c r="E116" t="str">
        <v>BRAKE-WING TIP</v>
      </c>
      <c r="F116" t="str">
        <v>2</v>
      </c>
      <c r="G116" t="str">
        <v>1</v>
      </c>
      <c r="H116">
        <v>36000</v>
      </c>
      <c r="I116">
        <v>4</v>
      </c>
      <c r="J116">
        <v>25608.28</v>
      </c>
      <c r="K116" t="str">
        <v>Liebherr 2026</v>
      </c>
      <c r="L116">
        <v>25608.28</v>
      </c>
      <c r="M116" t="str">
        <v>Liebherr 2026</v>
      </c>
      <c r="N116">
        <v>1</v>
      </c>
      <c r="O116" t="str">
        <v>Exclude (BTB with Liebherr)</v>
      </c>
      <c r="P116" t="str">
        <v>Include</v>
      </c>
      <c r="Q116" t="str">
        <v>Grp B (OEM)</v>
      </c>
      <c r="R116">
        <v>30</v>
      </c>
      <c r="S116" t="str">
        <v/>
      </c>
      <c r="T116" t="str">
        <v>Liebherr</v>
      </c>
      <c r="U116" t="str">
        <v>#ERROR!</v>
      </c>
      <c r="V116">
        <v>299</v>
      </c>
      <c r="W116" t="str">
        <v/>
      </c>
      <c r="X116" t="str">
        <v/>
      </c>
      <c r="Y116" t="str">
        <v/>
      </c>
      <c r="Z116" t="str">
        <v/>
      </c>
    </row>
    <row r="117">
      <c r="A117">
        <v>9</v>
      </c>
      <c r="B117" t="str">
        <v>E21327408</v>
      </c>
      <c r="C117" t="str">
        <v>SAFRAN LANDING SYSTEMS</v>
      </c>
      <c r="D117" t="str">
        <v>32</v>
      </c>
      <c r="E117" t="str">
        <v>BSCU-BRAKING AND STEERING CONTROL UNIT</v>
      </c>
      <c r="F117" t="str">
        <v>2</v>
      </c>
      <c r="G117" t="str">
        <v>1</v>
      </c>
      <c r="H117">
        <v>12000</v>
      </c>
      <c r="I117">
        <v>1</v>
      </c>
      <c r="J117">
        <v>236305.36</v>
      </c>
      <c r="K117" t="str">
        <v>Safran Landing Systems Web 23/3/26</v>
      </c>
      <c r="L117">
        <v>236305.36</v>
      </c>
      <c r="M117" t="str">
        <v>Safran Landing Systems Web 23/3/26</v>
      </c>
      <c r="N117">
        <v>1</v>
      </c>
      <c r="O117" t="str">
        <v>Include</v>
      </c>
      <c r="P117" t="str">
        <v>Include</v>
      </c>
      <c r="Q117" t="str">
        <v>Grp C (Others)</v>
      </c>
      <c r="R117">
        <v>30</v>
      </c>
      <c r="S117" t="str">
        <v/>
      </c>
      <c r="T117" t="str">
        <v/>
      </c>
      <c r="U117" t="str">
        <v>#ERROR!</v>
      </c>
      <c r="V117">
        <v>299</v>
      </c>
      <c r="W117" t="str">
        <v/>
      </c>
      <c r="X117" t="str">
        <v/>
      </c>
      <c r="Y117" t="str">
        <v/>
      </c>
      <c r="Z117" t="str">
        <v/>
      </c>
    </row>
    <row r="118">
      <c r="A118">
        <v>75</v>
      </c>
      <c r="B118" t="str">
        <v>35-1H5-1002</v>
      </c>
      <c r="C118" t="str">
        <v>THALES AVS FRANCE SAS</v>
      </c>
      <c r="D118" t="str">
        <v>32</v>
      </c>
      <c r="E118" t="str">
        <v>BTMU-BRAKE TEMPERATURE MONITORING UNIT</v>
      </c>
      <c r="F118" t="str">
        <v>2</v>
      </c>
      <c r="G118" t="str">
        <v>2</v>
      </c>
      <c r="H118">
        <v>9600</v>
      </c>
      <c r="I118">
        <v>2</v>
      </c>
      <c r="J118">
        <v>12432</v>
      </c>
      <c r="K118" t="str">
        <v>Thales Airline Price 2026</v>
      </c>
      <c r="L118">
        <v>12432</v>
      </c>
      <c r="M118" t="str">
        <v>Thales Airline Price 2026</v>
      </c>
      <c r="N118">
        <v>1</v>
      </c>
      <c r="O118" t="str">
        <v>Exclude (BTB with Thales)</v>
      </c>
      <c r="P118" t="str">
        <v>Include</v>
      </c>
      <c r="Q118" t="str">
        <v>Grp B (OEM)</v>
      </c>
      <c r="R118">
        <v>12</v>
      </c>
      <c r="S118" t="str">
        <v/>
      </c>
      <c r="T118" t="str">
        <v>Thales</v>
      </c>
      <c r="U118" t="str">
        <v>#ERROR!</v>
      </c>
      <c r="V118">
        <v>299</v>
      </c>
      <c r="W118" t="str">
        <v/>
      </c>
      <c r="X118" t="str">
        <v/>
      </c>
      <c r="Y118" t="str">
        <v/>
      </c>
      <c r="Z118" t="str">
        <v/>
      </c>
    </row>
    <row r="119">
      <c r="A119">
        <v>370</v>
      </c>
      <c r="B119" t="str">
        <v>FRH100014A</v>
      </c>
      <c r="C119" t="str">
        <v>EATON LIMITED</v>
      </c>
      <c r="D119" t="str">
        <v>28</v>
      </c>
      <c r="E119" t="str">
        <v>SWITCH-PRESSURE</v>
      </c>
      <c r="F119" t="str">
        <v>6</v>
      </c>
      <c r="G119" t="str">
        <v>2</v>
      </c>
      <c r="H119">
        <v>192000</v>
      </c>
      <c r="I119">
        <v>1</v>
      </c>
      <c r="J119">
        <v>979.37</v>
      </c>
      <c r="K119" t="str">
        <v>Eaton 2026</v>
      </c>
      <c r="L119">
        <v>979.37</v>
      </c>
      <c r="M119" t="str">
        <v>Eaton 2026</v>
      </c>
      <c r="N119">
        <v>1</v>
      </c>
      <c r="O119" t="str">
        <v>Exclude</v>
      </c>
      <c r="P119" t="str">
        <v>Exclude</v>
      </c>
      <c r="Q119" t="str">
        <v/>
      </c>
      <c r="R119" t="str">
        <v/>
      </c>
      <c r="S119" t="str">
        <v>No</v>
      </c>
      <c r="T119" t="str">
        <v>High BER Rate</v>
      </c>
      <c r="U119" t="str">
        <v>#ERROR!</v>
      </c>
      <c r="V119">
        <v>299</v>
      </c>
      <c r="W119" t="str">
        <v/>
      </c>
      <c r="X119" t="str">
        <v/>
      </c>
      <c r="Y119" t="str">
        <v/>
      </c>
      <c r="Z119" t="str">
        <v/>
      </c>
    </row>
    <row r="120">
      <c r="A120">
        <v>55</v>
      </c>
      <c r="B120" t="str">
        <v>C12860AA08</v>
      </c>
      <c r="C120" t="str">
        <v>THALES AVS FRANCE SAS</v>
      </c>
      <c r="D120" t="str">
        <v>31</v>
      </c>
      <c r="E120" t="str">
        <v>CFDIU-CENTRALIZED FAULT DISPLAY INTERFACE UNIT</v>
      </c>
      <c r="F120" t="str">
        <v>2</v>
      </c>
      <c r="G120" t="str">
        <v>2</v>
      </c>
      <c r="H120">
        <v>18750</v>
      </c>
      <c r="I120">
        <v>1</v>
      </c>
      <c r="J120">
        <v>73038</v>
      </c>
      <c r="K120" t="str">
        <v>Thales Airline Price 2026</v>
      </c>
      <c r="L120">
        <v>73038</v>
      </c>
      <c r="M120" t="str">
        <v>Thales Airline Price 2026</v>
      </c>
      <c r="N120">
        <v>1</v>
      </c>
      <c r="O120" t="str">
        <v>Exclude (BTB with Thales)</v>
      </c>
      <c r="P120" t="str">
        <v>Include</v>
      </c>
      <c r="Q120" t="str">
        <v>Grp B (OEM)</v>
      </c>
      <c r="R120">
        <v>12</v>
      </c>
      <c r="S120" t="str">
        <v/>
      </c>
      <c r="T120" t="str">
        <v>Thales</v>
      </c>
      <c r="U120" t="str">
        <v>#ERROR!</v>
      </c>
      <c r="V120">
        <v>299</v>
      </c>
      <c r="W120" t="str">
        <v/>
      </c>
      <c r="X120" t="str">
        <v/>
      </c>
      <c r="Y120" t="str">
        <v/>
      </c>
      <c r="Z120" t="str">
        <v/>
      </c>
    </row>
    <row r="121">
      <c r="A121">
        <v>86</v>
      </c>
      <c r="B121" t="str">
        <v>2056D0000-01</v>
      </c>
      <c r="C121" t="str">
        <v>LIEBHERR AEROSPACE TOULOUSE SAS</v>
      </c>
      <c r="D121" t="str">
        <v>21</v>
      </c>
      <c r="E121" t="str">
        <v>CHAMBER-AIR PLENUM</v>
      </c>
      <c r="F121" t="str">
        <v>2</v>
      </c>
      <c r="G121" t="str">
        <v>2</v>
      </c>
      <c r="H121">
        <v>12000</v>
      </c>
      <c r="I121">
        <v>2</v>
      </c>
      <c r="J121">
        <v>11380.37</v>
      </c>
      <c r="K121" t="str">
        <v>Liebherr 2026</v>
      </c>
      <c r="L121">
        <v>11380.37</v>
      </c>
      <c r="M121" t="str">
        <v>Liebherr 2026</v>
      </c>
      <c r="N121">
        <v>1</v>
      </c>
      <c r="O121" t="str">
        <v>Exclude (BTB with Liebherr)</v>
      </c>
      <c r="P121" t="str">
        <v>Include</v>
      </c>
      <c r="Q121" t="str">
        <v>Grp B (OEM)</v>
      </c>
      <c r="R121">
        <v>23</v>
      </c>
      <c r="S121" t="str">
        <v/>
      </c>
      <c r="T121" t="str">
        <v>Liebherr</v>
      </c>
      <c r="U121" t="str">
        <v>#ERROR!</v>
      </c>
      <c r="V121">
        <v>299</v>
      </c>
      <c r="W121" t="str">
        <v/>
      </c>
      <c r="X121" t="str">
        <v/>
      </c>
      <c r="Y121" t="str">
        <v/>
      </c>
      <c r="Z121" t="str">
        <v/>
      </c>
    </row>
    <row r="122">
      <c r="A122">
        <v>136</v>
      </c>
      <c r="B122" t="str">
        <v>APE5110</v>
      </c>
      <c r="C122" t="str">
        <v>EVERAXIS AEROSPACE &amp; DEFENCE</v>
      </c>
      <c r="D122" t="str">
        <v>31</v>
      </c>
      <c r="E122" t="str">
        <v>CLOCK</v>
      </c>
      <c r="F122" t="str">
        <v>2</v>
      </c>
      <c r="G122" t="str">
        <v>2</v>
      </c>
      <c r="H122">
        <v>19950</v>
      </c>
      <c r="I122">
        <v>1</v>
      </c>
      <c r="J122">
        <v>21210</v>
      </c>
      <c r="K122" t="str">
        <v>Airbus web 23/3/26</v>
      </c>
      <c r="L122">
        <v>21210</v>
      </c>
      <c r="M122" t="str">
        <v>Airbus web 23/3/26</v>
      </c>
      <c r="N122">
        <v>1</v>
      </c>
      <c r="O122" t="str">
        <v>Include</v>
      </c>
      <c r="P122" t="str">
        <v>Include</v>
      </c>
      <c r="Q122" t="str">
        <v>Grp C (Others)</v>
      </c>
      <c r="R122">
        <v>30</v>
      </c>
      <c r="S122" t="str">
        <v/>
      </c>
      <c r="T122" t="str">
        <v/>
      </c>
      <c r="U122" t="str">
        <v>#ERROR!</v>
      </c>
      <c r="V122">
        <v>299</v>
      </c>
      <c r="W122" t="str">
        <v/>
      </c>
      <c r="X122" t="str">
        <v/>
      </c>
      <c r="Y122" t="str">
        <v/>
      </c>
      <c r="Z122" t="str">
        <v/>
      </c>
    </row>
    <row r="123">
      <c r="A123">
        <v>101</v>
      </c>
      <c r="B123" t="str">
        <v>30320-0401</v>
      </c>
      <c r="C123" t="str">
        <v>SIMMONDS PRECISION PRODUCTS INC</v>
      </c>
      <c r="D123" t="str">
        <v>28</v>
      </c>
      <c r="E123" t="str">
        <v>FUEL QUANTITY INDICATION COMPUTER (FQIC)</v>
      </c>
      <c r="F123" t="str">
        <v>2</v>
      </c>
      <c r="G123" t="str">
        <v>1</v>
      </c>
      <c r="H123">
        <v>35000</v>
      </c>
      <c r="I123">
        <v>1</v>
      </c>
      <c r="J123">
        <v>91514.53</v>
      </c>
      <c r="K123" t="str">
        <v>Simmonds Quote 24/3/26</v>
      </c>
      <c r="L123">
        <v>91514.53</v>
      </c>
      <c r="M123" t="str">
        <v>Simmonds Quote 24/3/26</v>
      </c>
      <c r="N123">
        <v>1</v>
      </c>
      <c r="O123" t="str">
        <v>Include</v>
      </c>
      <c r="P123" t="str">
        <v>Include</v>
      </c>
      <c r="Q123" t="str">
        <v>Grp C (Others)</v>
      </c>
      <c r="R123">
        <v>30</v>
      </c>
      <c r="S123" t="str">
        <v/>
      </c>
      <c r="T123" t="str">
        <v/>
      </c>
      <c r="U123" t="str">
        <v>STEAS00111</v>
      </c>
      <c r="V123">
        <v>1</v>
      </c>
      <c r="W123" t="str">
        <v/>
      </c>
      <c r="X123" t="str">
        <v/>
      </c>
      <c r="Y123" t="str">
        <v/>
      </c>
      <c r="Z123" t="str">
        <v/>
      </c>
    </row>
    <row r="124">
      <c r="A124">
        <v>11</v>
      </c>
      <c r="B124" t="str">
        <v>940-0351-006</v>
      </c>
      <c r="C124" t="str">
        <v>HONEYWELL INTERNATIONAL INC</v>
      </c>
      <c r="D124" t="str">
        <v>34</v>
      </c>
      <c r="E124" t="str">
        <v>COMPUTER-TCAS</v>
      </c>
      <c r="F124" t="str">
        <v>2</v>
      </c>
      <c r="G124" t="str">
        <v>2</v>
      </c>
      <c r="H124">
        <v>15000</v>
      </c>
      <c r="I124">
        <v>1</v>
      </c>
      <c r="J124">
        <v>437754.37</v>
      </c>
      <c r="K124" t="str">
        <v>Honeywell web 25/3/26</v>
      </c>
      <c r="L124">
        <v>437754.37</v>
      </c>
      <c r="M124" t="str">
        <v>Honeywell web 25/3/26</v>
      </c>
      <c r="N124">
        <v>1</v>
      </c>
      <c r="O124" t="str">
        <v>Include</v>
      </c>
      <c r="P124" t="str">
        <v>Include</v>
      </c>
      <c r="Q124" t="str">
        <v>Grp C (Others)</v>
      </c>
      <c r="R124">
        <v>30</v>
      </c>
      <c r="S124" t="str">
        <v/>
      </c>
      <c r="T124" t="str">
        <v/>
      </c>
      <c r="U124" t="str">
        <v>#ERROR!</v>
      </c>
      <c r="V124">
        <v>299</v>
      </c>
      <c r="W124" t="str">
        <v/>
      </c>
      <c r="X124" t="str">
        <v/>
      </c>
      <c r="Y124" t="str">
        <v/>
      </c>
      <c r="Z124" t="str">
        <v/>
      </c>
    </row>
    <row r="125">
      <c r="A125">
        <v>100</v>
      </c>
      <c r="B125" t="str">
        <v>756A0000-07</v>
      </c>
      <c r="C125" t="str">
        <v>LIEBHERR AEROSPACE TOULOUSE SAS</v>
      </c>
      <c r="D125" t="str">
        <v>21</v>
      </c>
      <c r="E125" t="str">
        <v>CONDENSER</v>
      </c>
      <c r="F125" t="str">
        <v>2</v>
      </c>
      <c r="G125" t="str">
        <v>2</v>
      </c>
      <c r="H125">
        <v>30000</v>
      </c>
      <c r="I125">
        <v>2</v>
      </c>
      <c r="J125">
        <v>24610</v>
      </c>
      <c r="K125" t="str">
        <v>Airbus Web 11/03/26</v>
      </c>
      <c r="L125">
        <v>24610</v>
      </c>
      <c r="M125" t="str">
        <v>Airbus Web 11/03/26</v>
      </c>
      <c r="N125">
        <v>1</v>
      </c>
      <c r="O125" t="str">
        <v>Exclude (BTB with Liebherr)</v>
      </c>
      <c r="P125" t="str">
        <v>Include</v>
      </c>
      <c r="Q125" t="str">
        <v>Grp B (OEM)</v>
      </c>
      <c r="R125">
        <v>14</v>
      </c>
      <c r="S125" t="str">
        <v/>
      </c>
      <c r="T125" t="str">
        <v>Liebherr</v>
      </c>
      <c r="U125" t="str">
        <v>#ERROR!</v>
      </c>
      <c r="V125">
        <v>299</v>
      </c>
      <c r="W125" t="str">
        <v/>
      </c>
      <c r="X125" t="str">
        <v/>
      </c>
      <c r="Y125" t="str">
        <v/>
      </c>
      <c r="Z125" t="str">
        <v/>
      </c>
    </row>
    <row r="126">
      <c r="A126">
        <v>356</v>
      </c>
      <c r="B126" t="str">
        <v>252CA01C1-02Y1</v>
      </c>
      <c r="C126" t="str">
        <v>SAFRAN ELECTRONICS &amp; DEFENSE</v>
      </c>
      <c r="D126" t="str">
        <v>24</v>
      </c>
      <c r="E126" t="str">
        <v>CONTACTOR-THREE POLE</v>
      </c>
      <c r="F126" t="str">
        <v>2</v>
      </c>
      <c r="G126" t="str">
        <v>3</v>
      </c>
      <c r="H126">
        <v>225000</v>
      </c>
      <c r="I126">
        <v>1</v>
      </c>
      <c r="J126">
        <v>2790</v>
      </c>
      <c r="K126" t="str">
        <v>Airbus web 23/3/26</v>
      </c>
      <c r="L126">
        <v>2790</v>
      </c>
      <c r="M126" t="str">
        <v>Airbus web 23/3/26</v>
      </c>
      <c r="N126">
        <v>1</v>
      </c>
      <c r="O126" t="str">
        <v>Exclude</v>
      </c>
      <c r="P126" t="str">
        <v>Exclude</v>
      </c>
      <c r="Q126" t="str">
        <v/>
      </c>
      <c r="R126" t="str">
        <v/>
      </c>
      <c r="S126" t="str">
        <v>No</v>
      </c>
      <c r="T126" t="str">
        <v>High BER Rate</v>
      </c>
      <c r="U126" t="str">
        <v>#ERROR!</v>
      </c>
      <c r="V126">
        <v>299</v>
      </c>
      <c r="W126" t="str">
        <v/>
      </c>
      <c r="X126" t="str">
        <v/>
      </c>
      <c r="Y126" t="str">
        <v/>
      </c>
      <c r="Z126" t="str">
        <v/>
      </c>
    </row>
    <row r="127">
      <c r="A127">
        <v>68</v>
      </c>
      <c r="B127" t="str">
        <v>4500039F</v>
      </c>
      <c r="C127" t="str">
        <v>APIC AUXILIARY POWER INT. CO.</v>
      </c>
      <c r="D127" t="str">
        <v>49</v>
      </c>
      <c r="E127" t="str">
        <v>PUMP ASSY-FUEL CONTROL</v>
      </c>
      <c r="F127" t="str">
        <v>2</v>
      </c>
      <c r="G127" t="str">
        <v>2</v>
      </c>
      <c r="H127">
        <v>15000</v>
      </c>
      <c r="I127">
        <v>1</v>
      </c>
      <c r="J127">
        <v>85680</v>
      </c>
      <c r="K127" t="str">
        <v>Airbus web 23/3/26 4520455</v>
      </c>
      <c r="L127">
        <v>13875</v>
      </c>
      <c r="M127" t="str">
        <v>2026 RFQ AVG</v>
      </c>
      <c r="N127">
        <v>0.16193977591036415</v>
      </c>
      <c r="O127" t="str">
        <v>Include</v>
      </c>
      <c r="P127" t="str">
        <v>Include</v>
      </c>
      <c r="Q127" t="str">
        <v>Grp C (Others)</v>
      </c>
      <c r="R127">
        <v>45</v>
      </c>
      <c r="S127" t="str">
        <v/>
      </c>
      <c r="T127" t="str">
        <v/>
      </c>
      <c r="U127" t="str">
        <v>#ERROR!</v>
      </c>
      <c r="V127">
        <v>299</v>
      </c>
      <c r="W127" t="str">
        <v/>
      </c>
      <c r="X127" t="str">
        <v/>
      </c>
      <c r="Y127" t="str">
        <v/>
      </c>
      <c r="Z127" t="str">
        <v/>
      </c>
    </row>
    <row r="128">
      <c r="A128">
        <v>139</v>
      </c>
      <c r="B128" t="str">
        <v>Z212H0001110</v>
      </c>
      <c r="C128" t="str">
        <v>AIRBUS OPERATIONS GMBH</v>
      </c>
      <c r="D128" t="str">
        <v>30</v>
      </c>
      <c r="E128" t="str">
        <v>CONTROL UNIT</v>
      </c>
      <c r="F128" t="str">
        <v>2</v>
      </c>
      <c r="G128" t="str">
        <v>3</v>
      </c>
      <c r="H128">
        <v>30000</v>
      </c>
      <c r="I128">
        <v>9</v>
      </c>
      <c r="J128">
        <v>2968.04</v>
      </c>
      <c r="K128" t="str">
        <v>Airbus Catalogue 2026</v>
      </c>
      <c r="L128">
        <v>2968.04</v>
      </c>
      <c r="M128" t="str">
        <v>Airbus Catalogue 2026</v>
      </c>
      <c r="N128">
        <v>1</v>
      </c>
      <c r="O128" t="str">
        <v>Include</v>
      </c>
      <c r="P128" t="str">
        <v>Include</v>
      </c>
      <c r="Q128" t="str">
        <v>Grp C (Others)</v>
      </c>
      <c r="R128">
        <v>30</v>
      </c>
      <c r="S128" t="str">
        <v/>
      </c>
      <c r="T128" t="str">
        <v/>
      </c>
      <c r="U128" t="str">
        <v>#ERROR!</v>
      </c>
      <c r="V128">
        <v>299</v>
      </c>
      <c r="W128" t="str">
        <v/>
      </c>
      <c r="X128" t="str">
        <v/>
      </c>
      <c r="Y128" t="str">
        <v/>
      </c>
      <c r="Z128" t="str">
        <v/>
      </c>
    </row>
    <row r="129">
      <c r="A129">
        <v>81</v>
      </c>
      <c r="B129" t="str">
        <v>30042-0601</v>
      </c>
      <c r="C129" t="str">
        <v>SIMMONDS PRECISION PRODUCTS INC</v>
      </c>
      <c r="D129" t="str">
        <v>28</v>
      </c>
      <c r="E129" t="str">
        <v>CONTROL UNIT-LEVEL,SENSING</v>
      </c>
      <c r="F129" t="str">
        <v>2</v>
      </c>
      <c r="G129" t="str">
        <v>1</v>
      </c>
      <c r="H129">
        <v>16275</v>
      </c>
      <c r="I129">
        <v>2</v>
      </c>
      <c r="J129">
        <v>20710</v>
      </c>
      <c r="K129" t="str">
        <v>Airbus Web 16/03/26</v>
      </c>
      <c r="L129">
        <v>13550.986666666666</v>
      </c>
      <c r="M129" t="str">
        <v>2026 RFQ AVG</v>
      </c>
      <c r="N129">
        <v>0.6543209399645903</v>
      </c>
      <c r="O129" t="str">
        <v>Include</v>
      </c>
      <c r="P129" t="str">
        <v>Include</v>
      </c>
      <c r="Q129" t="str">
        <v>Grp C (Others)</v>
      </c>
      <c r="R129">
        <v>30</v>
      </c>
      <c r="S129" t="str">
        <v/>
      </c>
      <c r="T129" t="str">
        <v/>
      </c>
      <c r="U129" t="str">
        <v>#ERROR!</v>
      </c>
      <c r="V129">
        <v>299</v>
      </c>
      <c r="W129" t="str">
        <v/>
      </c>
      <c r="X129" t="str">
        <v/>
      </c>
      <c r="Y129" t="str">
        <v/>
      </c>
      <c r="Z129" t="str">
        <v/>
      </c>
    </row>
    <row r="130">
      <c r="A130">
        <v>37</v>
      </c>
      <c r="B130" t="str">
        <v>786A0000-14</v>
      </c>
      <c r="C130" t="str">
        <v>LIEBHERR-AEROSPACE LINDENBERG</v>
      </c>
      <c r="D130" t="str">
        <v>27</v>
      </c>
      <c r="E130" t="str">
        <v>POWER CONTROL UNIT</v>
      </c>
      <c r="F130" t="str">
        <v>2</v>
      </c>
      <c r="G130" t="str">
        <v>1</v>
      </c>
      <c r="H130">
        <v>54000</v>
      </c>
      <c r="I130">
        <v>2</v>
      </c>
      <c r="J130">
        <v>163580</v>
      </c>
      <c r="K130" t="str">
        <v>Airbus web 23/3/26</v>
      </c>
      <c r="L130">
        <v>131004.13599999998</v>
      </c>
      <c r="M130" t="str">
        <v>2025 RFQ AVG</v>
      </c>
      <c r="N130">
        <v>0.8008566817459346</v>
      </c>
      <c r="O130" t="str">
        <v>Exclude (BTB with Liebherr)</v>
      </c>
      <c r="P130" t="str">
        <v>Include</v>
      </c>
      <c r="Q130" t="str">
        <v>Grp B (OEM)</v>
      </c>
      <c r="R130">
        <v>30</v>
      </c>
      <c r="S130" t="str">
        <v/>
      </c>
      <c r="T130" t="str">
        <v>Liebherr</v>
      </c>
      <c r="U130" t="str">
        <v>STEAS00133</v>
      </c>
      <c r="V130">
        <v>1</v>
      </c>
      <c r="W130" t="str">
        <v/>
      </c>
      <c r="X130" t="str">
        <v/>
      </c>
      <c r="Y130" t="str">
        <v/>
      </c>
      <c r="Z130" t="str">
        <v/>
      </c>
    </row>
    <row r="131">
      <c r="A131">
        <v>140</v>
      </c>
      <c r="B131" t="str">
        <v>622-5130-830</v>
      </c>
      <c r="C131" t="str">
        <v>ROCKWELL COLLINS INC</v>
      </c>
      <c r="D131" t="str">
        <v>34</v>
      </c>
      <c r="E131" t="str">
        <v>CONTROL UNIT-WEATHER RADAR</v>
      </c>
      <c r="F131" t="str">
        <v>2</v>
      </c>
      <c r="G131" t="str">
        <v>2</v>
      </c>
      <c r="H131">
        <v>27000</v>
      </c>
      <c r="I131">
        <v>1</v>
      </c>
      <c r="J131">
        <v>31380</v>
      </c>
      <c r="K131" t="str">
        <v>Rockwell Collins List Price 2026</v>
      </c>
      <c r="L131">
        <v>17500</v>
      </c>
      <c r="M131" t="str">
        <v>2026 RFQ AVG</v>
      </c>
      <c r="N131">
        <v>0.5576800509878904</v>
      </c>
      <c r="O131" t="str">
        <v>Include</v>
      </c>
      <c r="P131" t="str">
        <v>Include</v>
      </c>
      <c r="Q131" t="str">
        <v>Grp C (Others)</v>
      </c>
      <c r="R131">
        <v>30</v>
      </c>
      <c r="S131" t="str">
        <v/>
      </c>
      <c r="T131" t="str">
        <v/>
      </c>
      <c r="U131" t="str">
        <v>#ERROR!</v>
      </c>
      <c r="V131">
        <v>299</v>
      </c>
      <c r="W131" t="str">
        <v/>
      </c>
      <c r="X131" t="str">
        <v/>
      </c>
      <c r="Y131" t="str">
        <v/>
      </c>
      <c r="Z131" t="str">
        <v/>
      </c>
    </row>
    <row r="132">
      <c r="A132">
        <v>245</v>
      </c>
      <c r="B132" t="str">
        <v>AR4709-13</v>
      </c>
      <c r="C132" t="str">
        <v>ADAMS RITE AEROSPACE, INC</v>
      </c>
      <c r="D132" t="str">
        <v>52</v>
      </c>
      <c r="E132" t="str">
        <v>CDLCU-COCKPIT DOOR LOCKING CONTROL UNIT</v>
      </c>
      <c r="F132" t="str">
        <v>6</v>
      </c>
      <c r="G132" t="str">
        <v>2</v>
      </c>
      <c r="H132">
        <v>120000</v>
      </c>
      <c r="I132">
        <v>1</v>
      </c>
      <c r="J132">
        <v>19380</v>
      </c>
      <c r="K132" t="str">
        <v>Airbus web 23/3/26</v>
      </c>
      <c r="L132">
        <v>19380</v>
      </c>
      <c r="M132" t="str">
        <v>Airbus web 23/3/26</v>
      </c>
      <c r="N132">
        <v>1</v>
      </c>
      <c r="O132" t="str">
        <v>Include</v>
      </c>
      <c r="P132" t="str">
        <v>Include</v>
      </c>
      <c r="Q132" t="str">
        <v>Grp C (Others)</v>
      </c>
      <c r="R132">
        <v>30</v>
      </c>
      <c r="S132" t="str">
        <v/>
      </c>
      <c r="T132" t="str">
        <v/>
      </c>
      <c r="U132" t="str">
        <v>#ERROR!</v>
      </c>
      <c r="V132">
        <v>299</v>
      </c>
      <c r="W132" t="str">
        <v/>
      </c>
      <c r="X132" t="str">
        <v/>
      </c>
      <c r="Y132" t="str">
        <v/>
      </c>
      <c r="Z132" t="str">
        <v/>
      </c>
    </row>
    <row r="133">
      <c r="A133">
        <v>13</v>
      </c>
      <c r="B133" t="str">
        <v>71103A010201</v>
      </c>
      <c r="C133" t="str">
        <v>LIEBHERR AEROSPACE TOULOUSE SAS</v>
      </c>
      <c r="D133" t="str">
        <v>21</v>
      </c>
      <c r="E133" t="str">
        <v>CONTROLLER-AIR CONDITIONING SYSTEM</v>
      </c>
      <c r="F133" t="str">
        <v>2</v>
      </c>
      <c r="G133" t="str">
        <v>2</v>
      </c>
      <c r="H133">
        <v>12500</v>
      </c>
      <c r="I133">
        <v>2</v>
      </c>
      <c r="J133">
        <v>107450</v>
      </c>
      <c r="K133" t="str">
        <v>Airbus web 23/3/26</v>
      </c>
      <c r="L133">
        <v>107450</v>
      </c>
      <c r="M133" t="str">
        <v>Airbus web 23/3/26</v>
      </c>
      <c r="N133">
        <v>1</v>
      </c>
      <c r="O133" t="str">
        <v>Exclude (BTB with Liebherr)</v>
      </c>
      <c r="P133" t="str">
        <v>Include</v>
      </c>
      <c r="Q133" t="str">
        <v>Grp B (OEM)</v>
      </c>
      <c r="R133">
        <v>30</v>
      </c>
      <c r="S133" t="str">
        <v/>
      </c>
      <c r="T133" t="str">
        <v>Liebherr</v>
      </c>
      <c r="U133" t="str">
        <v>STEAS00141</v>
      </c>
      <c r="V133">
        <v>1</v>
      </c>
      <c r="W133" t="str">
        <v/>
      </c>
      <c r="X133" t="str">
        <v/>
      </c>
      <c r="Y133" t="str">
        <v/>
      </c>
      <c r="Z133" t="str">
        <v/>
      </c>
    </row>
    <row r="134">
      <c r="A134">
        <v>154</v>
      </c>
      <c r="B134" t="str">
        <v>23948-01AA</v>
      </c>
      <c r="C134" t="str">
        <v>NORD-MICRO GMBH &amp; CO OHG</v>
      </c>
      <c r="D134" t="str">
        <v>21</v>
      </c>
      <c r="E134" t="str">
        <v>CONTROLLER-HEAT</v>
      </c>
      <c r="F134" t="str">
        <v>2</v>
      </c>
      <c r="G134" t="str">
        <v>2</v>
      </c>
      <c r="H134">
        <v>45000</v>
      </c>
      <c r="I134">
        <v>1</v>
      </c>
      <c r="J134">
        <v>40312.86</v>
      </c>
      <c r="K134" t="str">
        <v>Satair - Nord Micro 2026</v>
      </c>
      <c r="L134">
        <v>35079.365000000005</v>
      </c>
      <c r="M134" t="str">
        <v>2025 RFQ AVG</v>
      </c>
      <c r="N134">
        <v>0.8701780275574594</v>
      </c>
      <c r="O134" t="str">
        <v>Include</v>
      </c>
      <c r="P134" t="str">
        <v>Include</v>
      </c>
      <c r="Q134" t="str">
        <v>Grp C (Others)</v>
      </c>
      <c r="R134">
        <v>30</v>
      </c>
      <c r="S134" t="str">
        <v/>
      </c>
      <c r="T134" t="str">
        <v/>
      </c>
      <c r="U134" t="str">
        <v>#ERROR!</v>
      </c>
      <c r="V134">
        <v>299</v>
      </c>
      <c r="W134" t="str">
        <v/>
      </c>
      <c r="X134" t="str">
        <v/>
      </c>
      <c r="Y134" t="str">
        <v/>
      </c>
      <c r="Z134" t="str">
        <v/>
      </c>
    </row>
    <row r="135">
      <c r="A135">
        <v>25</v>
      </c>
      <c r="B135" t="str">
        <v>24441-01AB</v>
      </c>
      <c r="C135" t="str">
        <v>NORD-MICRO GMBH &amp; CO OHG</v>
      </c>
      <c r="D135" t="str">
        <v>21</v>
      </c>
      <c r="E135" t="str">
        <v>CONTROLLER-PRESSURE</v>
      </c>
      <c r="F135" t="str">
        <v>2</v>
      </c>
      <c r="G135" t="str">
        <v>2</v>
      </c>
      <c r="H135">
        <v>18000</v>
      </c>
      <c r="I135">
        <v>2</v>
      </c>
      <c r="J135">
        <v>82317.03</v>
      </c>
      <c r="K135" t="str">
        <v>Satair - Nord Micro 2026</v>
      </c>
      <c r="L135">
        <v>67620.5025</v>
      </c>
      <c r="M135" t="str">
        <v>2025 RFQ AVG</v>
      </c>
      <c r="N135">
        <v>0.8214643130346175</v>
      </c>
      <c r="O135" t="str">
        <v>Include</v>
      </c>
      <c r="P135" t="str">
        <v>Include</v>
      </c>
      <c r="Q135" t="str">
        <v>Grp C (Others)</v>
      </c>
      <c r="R135">
        <v>30</v>
      </c>
      <c r="S135" t="str">
        <v/>
      </c>
      <c r="T135" t="str">
        <v/>
      </c>
      <c r="U135" t="str">
        <v>#ERROR!</v>
      </c>
      <c r="V135">
        <v>299</v>
      </c>
      <c r="W135" t="str">
        <v/>
      </c>
      <c r="X135" t="str">
        <v/>
      </c>
      <c r="Y135" t="str">
        <v/>
      </c>
      <c r="Z135" t="str">
        <v/>
      </c>
    </row>
    <row r="136">
      <c r="A136">
        <v>220</v>
      </c>
      <c r="B136" t="str">
        <v>600615-00-503</v>
      </c>
      <c r="C136" t="str">
        <v>NORD-MICRO GMBH &amp; CO OHG</v>
      </c>
      <c r="D136" t="str">
        <v>21</v>
      </c>
      <c r="E136" t="str">
        <v>CONTROLLER-VENTILATION</v>
      </c>
      <c r="F136" t="str">
        <v>2</v>
      </c>
      <c r="G136" t="str">
        <v>2</v>
      </c>
      <c r="H136">
        <v>75000</v>
      </c>
      <c r="I136">
        <v>1</v>
      </c>
      <c r="J136">
        <v>20731.33</v>
      </c>
      <c r="K136" t="str">
        <v>Satair - Nord Micro 2026</v>
      </c>
      <c r="L136">
        <v>20731.33</v>
      </c>
      <c r="M136" t="str">
        <v>Satair - Nord Micro 2026</v>
      </c>
      <c r="N136">
        <v>1</v>
      </c>
      <c r="O136" t="str">
        <v>Include</v>
      </c>
      <c r="P136" t="str">
        <v>Include</v>
      </c>
      <c r="Q136" t="str">
        <v>Grp C (Others)</v>
      </c>
      <c r="R136">
        <v>10</v>
      </c>
      <c r="S136" t="str">
        <v/>
      </c>
      <c r="T136" t="str">
        <v/>
      </c>
      <c r="U136" t="str">
        <v>#ERROR!</v>
      </c>
      <c r="V136">
        <v>299</v>
      </c>
      <c r="W136" t="str">
        <v/>
      </c>
      <c r="X136" t="str">
        <v/>
      </c>
      <c r="Y136" t="str">
        <v/>
      </c>
      <c r="Z136" t="str">
        <v/>
      </c>
    </row>
    <row r="137">
      <c r="A137">
        <v>322</v>
      </c>
      <c r="B137" t="str">
        <v>10-458801-001</v>
      </c>
      <c r="C137" t="str">
        <v>SAFRAN LANDING SYSTEMS (SAS)</v>
      </c>
      <c r="D137" t="str">
        <v>32</v>
      </c>
      <c r="E137" t="str">
        <v>HARNESS-LEG, 1M</v>
      </c>
      <c r="F137" t="str">
        <v>2</v>
      </c>
      <c r="G137" t="str">
        <v>1</v>
      </c>
      <c r="H137">
        <v>500000</v>
      </c>
      <c r="I137">
        <v>1</v>
      </c>
      <c r="J137">
        <v>19040</v>
      </c>
      <c r="K137" t="str">
        <v>Airbus web 23/3/26</v>
      </c>
      <c r="L137">
        <v>19040</v>
      </c>
      <c r="M137" t="str">
        <v>Airbus web 23/3/26</v>
      </c>
      <c r="N137">
        <v>1</v>
      </c>
      <c r="O137" t="str">
        <v>Include</v>
      </c>
      <c r="P137" t="str">
        <v>Include</v>
      </c>
      <c r="Q137" t="str">
        <v>Grp C (Others)</v>
      </c>
      <c r="R137">
        <v>30</v>
      </c>
      <c r="S137" t="str">
        <v/>
      </c>
      <c r="T137" t="str">
        <v/>
      </c>
      <c r="U137" t="str">
        <v>STEAS00154</v>
      </c>
      <c r="V137">
        <v>1</v>
      </c>
      <c r="W137" t="str">
        <v/>
      </c>
      <c r="X137" t="str">
        <v/>
      </c>
      <c r="Y137" t="str">
        <v/>
      </c>
      <c r="Z137" t="str">
        <v/>
      </c>
    </row>
    <row r="138">
      <c r="A138">
        <v>22</v>
      </c>
      <c r="B138" t="str">
        <v>822-0987-003</v>
      </c>
      <c r="C138" t="str">
        <v>ROCKWELL COLLINS INC</v>
      </c>
      <c r="D138" t="str">
        <v>23</v>
      </c>
      <c r="E138" t="str">
        <v>COUPLER-HF ANTENNA</v>
      </c>
      <c r="F138" t="str">
        <v>2</v>
      </c>
      <c r="G138" t="str">
        <v>3</v>
      </c>
      <c r="H138">
        <v>16875</v>
      </c>
      <c r="I138">
        <v>2</v>
      </c>
      <c r="J138">
        <v>90592</v>
      </c>
      <c r="K138" t="str">
        <v>Rockwell Collins List Price 2026</v>
      </c>
      <c r="L138">
        <v>90592</v>
      </c>
      <c r="M138" t="str">
        <v>Rockwell Collins List Price 2026</v>
      </c>
      <c r="N138">
        <v>1</v>
      </c>
      <c r="O138" t="str">
        <v>Include</v>
      </c>
      <c r="P138" t="str">
        <v>Include</v>
      </c>
      <c r="Q138" t="str">
        <v>Grp A (CRO)</v>
      </c>
      <c r="R138">
        <v>20</v>
      </c>
      <c r="S138" t="str">
        <v/>
      </c>
      <c r="T138" t="str">
        <v>Rockwell Collins</v>
      </c>
      <c r="U138" t="str">
        <v>#ERROR!</v>
      </c>
      <c r="V138">
        <v>299</v>
      </c>
      <c r="W138" t="str">
        <v/>
      </c>
      <c r="X138" t="str">
        <v/>
      </c>
      <c r="Y138" t="str">
        <v/>
      </c>
      <c r="Z138" t="str">
        <v/>
      </c>
    </row>
    <row r="139">
      <c r="A139">
        <v>53</v>
      </c>
      <c r="B139" t="str">
        <v>822-0987-020</v>
      </c>
      <c r="C139" t="str">
        <v>ROCKWELL COLLINS INC</v>
      </c>
      <c r="D139" t="str">
        <v>23</v>
      </c>
      <c r="E139" t="str">
        <v>COUPLER-HF ANTENNA</v>
      </c>
      <c r="F139" t="str">
        <v>2</v>
      </c>
      <c r="G139" t="str">
        <v>3</v>
      </c>
      <c r="H139">
        <v>37800</v>
      </c>
      <c r="I139">
        <v>2</v>
      </c>
      <c r="J139">
        <v>98724</v>
      </c>
      <c r="K139" t="str">
        <v>Rockwell Collins List Price 2026</v>
      </c>
      <c r="L139">
        <v>98724</v>
      </c>
      <c r="M139" t="str">
        <v>Rockwell Collins List Price 2026</v>
      </c>
      <c r="N139">
        <v>1</v>
      </c>
      <c r="O139" t="str">
        <v>Include</v>
      </c>
      <c r="P139" t="str">
        <v>Include</v>
      </c>
      <c r="Q139" t="str">
        <v>Grp C (Others)</v>
      </c>
      <c r="R139">
        <v>30</v>
      </c>
      <c r="S139" t="str">
        <v/>
      </c>
      <c r="T139" t="str">
        <v>Rockwell Collins</v>
      </c>
      <c r="U139" t="str">
        <v>STEAS00155</v>
      </c>
      <c r="V139">
        <v>1</v>
      </c>
      <c r="W139" t="str">
        <v/>
      </c>
      <c r="X139" t="str">
        <v/>
      </c>
      <c r="Y139" t="str">
        <v/>
      </c>
      <c r="Z139" t="str">
        <v/>
      </c>
    </row>
    <row r="140">
      <c r="A140">
        <v>331</v>
      </c>
      <c r="B140" t="str">
        <v>10-458901-001</v>
      </c>
      <c r="C140" t="str">
        <v>SAFRAN LANDING SYSTEMS (SAS)</v>
      </c>
      <c r="D140" t="str">
        <v>32</v>
      </c>
      <c r="E140" t="str">
        <v>HARNESS-LEG, 2M</v>
      </c>
      <c r="F140" t="str">
        <v>2</v>
      </c>
      <c r="G140" t="str">
        <v>1</v>
      </c>
      <c r="H140">
        <v>500000</v>
      </c>
      <c r="I140">
        <v>1</v>
      </c>
      <c r="J140">
        <v>14510</v>
      </c>
      <c r="K140" t="str">
        <v>Airbus web 23/3/26</v>
      </c>
      <c r="L140">
        <v>14510</v>
      </c>
      <c r="M140" t="str">
        <v>Airbus web 23/3/26</v>
      </c>
      <c r="N140">
        <v>1</v>
      </c>
      <c r="O140" t="str">
        <v>Include</v>
      </c>
      <c r="P140" t="str">
        <v>Include</v>
      </c>
      <c r="Q140" t="str">
        <v>Grp C (Others)</v>
      </c>
      <c r="R140">
        <v>30</v>
      </c>
      <c r="S140" t="str">
        <v/>
      </c>
      <c r="T140" t="str">
        <v/>
      </c>
      <c r="U140" t="str">
        <v>STEAS00158</v>
      </c>
      <c r="V140">
        <v>1</v>
      </c>
      <c r="W140" t="str">
        <v/>
      </c>
      <c r="X140" t="str">
        <v/>
      </c>
      <c r="Y140" t="str">
        <v/>
      </c>
      <c r="Z140" t="str">
        <v/>
      </c>
    </row>
    <row r="141">
      <c r="A141">
        <v>332</v>
      </c>
      <c r="B141" t="str">
        <v>10-459001-001</v>
      </c>
      <c r="C141" t="str">
        <v>SAFRAN LANDING SYSTEMS (SAS)</v>
      </c>
      <c r="D141" t="str">
        <v>32</v>
      </c>
      <c r="E141" t="str">
        <v>HARNESS-LEG, 2M</v>
      </c>
      <c r="F141" t="str">
        <v>2</v>
      </c>
      <c r="G141" t="str">
        <v>1</v>
      </c>
      <c r="H141">
        <v>500000</v>
      </c>
      <c r="I141">
        <v>1</v>
      </c>
      <c r="J141">
        <v>14510</v>
      </c>
      <c r="K141" t="str">
        <v>Airbus web 23/3/26</v>
      </c>
      <c r="L141">
        <v>14510</v>
      </c>
      <c r="M141" t="str">
        <v>Airbus web 23/3/26</v>
      </c>
      <c r="N141">
        <v>1</v>
      </c>
      <c r="O141" t="str">
        <v>Include</v>
      </c>
      <c r="P141" t="str">
        <v>Include</v>
      </c>
      <c r="Q141" t="str">
        <v>Grp C (Others)</v>
      </c>
      <c r="R141">
        <v>30</v>
      </c>
      <c r="S141" t="str">
        <v/>
      </c>
      <c r="T141" t="str">
        <v/>
      </c>
      <c r="U141" t="str">
        <v>STEAS00159</v>
      </c>
      <c r="V141">
        <v>1</v>
      </c>
      <c r="W141" t="str">
        <v/>
      </c>
      <c r="X141" t="str">
        <v/>
      </c>
      <c r="Y141" t="str">
        <v/>
      </c>
      <c r="Z141" t="str">
        <v/>
      </c>
    </row>
    <row r="142">
      <c r="A142">
        <v>156</v>
      </c>
      <c r="B142" t="str">
        <v>22715-000-02</v>
      </c>
      <c r="C142" t="str">
        <v>SAFRAN LANDING SYSTEMS</v>
      </c>
      <c r="D142" t="str">
        <v>32</v>
      </c>
      <c r="E142" t="str">
        <v>CYLINDER-ACTUATING,NLG DOOR</v>
      </c>
      <c r="F142" t="str">
        <v>2</v>
      </c>
      <c r="G142" t="str">
        <v>2</v>
      </c>
      <c r="H142">
        <v>30000</v>
      </c>
      <c r="I142">
        <v>1</v>
      </c>
      <c r="J142">
        <v>23320</v>
      </c>
      <c r="K142" t="str">
        <v>Airbus Web 16/03/26</v>
      </c>
      <c r="L142">
        <v>3583.3333333333335</v>
      </c>
      <c r="M142" t="str">
        <v>2026 RFQ AVG</v>
      </c>
      <c r="N142">
        <v>0.1536592338479131</v>
      </c>
      <c r="O142" t="str">
        <v>Include</v>
      </c>
      <c r="P142" t="str">
        <v>Include</v>
      </c>
      <c r="Q142" t="str">
        <v>Grp A (CRO)</v>
      </c>
      <c r="R142">
        <v>30</v>
      </c>
      <c r="S142" t="str">
        <v/>
      </c>
      <c r="T142" t="str">
        <v/>
      </c>
      <c r="U142" t="str">
        <v>#ERROR!</v>
      </c>
      <c r="V142">
        <v>299</v>
      </c>
      <c r="W142" t="str">
        <v/>
      </c>
      <c r="X142" t="str">
        <v/>
      </c>
      <c r="Y142" t="str">
        <v/>
      </c>
      <c r="Z142" t="str">
        <v/>
      </c>
    </row>
    <row r="143">
      <c r="A143">
        <v>67</v>
      </c>
      <c r="B143" t="str">
        <v>FE240-007</v>
      </c>
      <c r="C143" t="str">
        <v>RATIER-FIGEAC</v>
      </c>
      <c r="D143" t="str">
        <v>52</v>
      </c>
      <c r="E143" t="str">
        <v>CYLINDER-DOOR DAMPER</v>
      </c>
      <c r="F143" t="str">
        <v>2</v>
      </c>
      <c r="G143" t="str">
        <v>2</v>
      </c>
      <c r="H143">
        <v>37500</v>
      </c>
      <c r="I143">
        <v>4</v>
      </c>
      <c r="J143">
        <v>31650</v>
      </c>
      <c r="K143" t="str">
        <v>Airbus web 23/3/26</v>
      </c>
      <c r="L143">
        <v>31650</v>
      </c>
      <c r="M143" t="str">
        <v>Airbus web 23/3/26</v>
      </c>
      <c r="N143">
        <v>1</v>
      </c>
      <c r="O143" t="str">
        <v>Exclude</v>
      </c>
      <c r="P143" t="str">
        <v>Exclude</v>
      </c>
      <c r="Q143" t="str">
        <v/>
      </c>
      <c r="R143" t="str">
        <v/>
      </c>
      <c r="S143" t="str">
        <v>No</v>
      </c>
      <c r="T143" t="str">
        <v>High BER Rate</v>
      </c>
      <c r="U143" t="str">
        <v>#ERROR!</v>
      </c>
      <c r="V143">
        <v>299</v>
      </c>
      <c r="W143" t="str">
        <v/>
      </c>
      <c r="X143" t="str">
        <v/>
      </c>
      <c r="Y143" t="str">
        <v/>
      </c>
      <c r="Z143" t="str">
        <v/>
      </c>
    </row>
    <row r="144">
      <c r="A144">
        <v>129</v>
      </c>
      <c r="B144" t="str">
        <v>FE520000000</v>
      </c>
      <c r="C144" t="str">
        <v>RATIER-FIGEAC</v>
      </c>
      <c r="D144" t="str">
        <v>52</v>
      </c>
      <c r="E144" t="str">
        <v>CYLINDER-DAMPER,DOOR</v>
      </c>
      <c r="F144" t="str">
        <v>2</v>
      </c>
      <c r="G144" t="str">
        <v>2</v>
      </c>
      <c r="H144">
        <v>105000</v>
      </c>
      <c r="I144">
        <v>4</v>
      </c>
      <c r="J144">
        <v>31560</v>
      </c>
      <c r="K144" t="str">
        <v>Airbus web 23/3/26</v>
      </c>
      <c r="L144">
        <v>31560</v>
      </c>
      <c r="M144" t="str">
        <v>Airbus web 23/3/26</v>
      </c>
      <c r="N144">
        <v>1</v>
      </c>
      <c r="O144" t="str">
        <v>Include</v>
      </c>
      <c r="P144" t="str">
        <v>Include</v>
      </c>
      <c r="Q144" t="str">
        <v>Grp C (Others)</v>
      </c>
      <c r="R144">
        <v>30</v>
      </c>
      <c r="S144" t="str">
        <v/>
      </c>
      <c r="T144" t="str">
        <v/>
      </c>
      <c r="U144" t="str">
        <v>STEAS00164</v>
      </c>
      <c r="V144">
        <v>1</v>
      </c>
      <c r="W144" t="str">
        <v/>
      </c>
      <c r="X144" t="str">
        <v/>
      </c>
      <c r="Y144" t="str">
        <v/>
      </c>
      <c r="Z144" t="str">
        <v/>
      </c>
    </row>
    <row r="145">
      <c r="A145">
        <v>146</v>
      </c>
      <c r="B145" t="str">
        <v>10-450701-000</v>
      </c>
      <c r="C145" t="str">
        <v>SAFRAN LANDING SYSTEMS</v>
      </c>
      <c r="D145" t="str">
        <v>32</v>
      </c>
      <c r="E145" t="str">
        <v>DAMPER</v>
      </c>
      <c r="F145" t="str">
        <v>2</v>
      </c>
      <c r="G145" t="str">
        <v>1</v>
      </c>
      <c r="H145">
        <v>70500</v>
      </c>
      <c r="I145">
        <v>2</v>
      </c>
      <c r="J145">
        <v>32400</v>
      </c>
      <c r="K145" t="str">
        <v>Airbus web 23/3/26</v>
      </c>
      <c r="L145">
        <v>32400</v>
      </c>
      <c r="M145" t="str">
        <v>Airbus web 23/3/26</v>
      </c>
      <c r="N145">
        <v>1</v>
      </c>
      <c r="O145" t="str">
        <v>Include</v>
      </c>
      <c r="P145" t="str">
        <v>Include</v>
      </c>
      <c r="Q145" t="str">
        <v>Grp C (Others)</v>
      </c>
      <c r="R145">
        <v>30</v>
      </c>
      <c r="S145" t="str">
        <v/>
      </c>
      <c r="T145" t="str">
        <v/>
      </c>
      <c r="U145" t="str">
        <v>#ERROR!</v>
      </c>
      <c r="V145">
        <v>299</v>
      </c>
      <c r="W145" t="str">
        <v/>
      </c>
      <c r="X145" t="str">
        <v/>
      </c>
      <c r="Y145" t="str">
        <v/>
      </c>
      <c r="Z145" t="str">
        <v/>
      </c>
    </row>
    <row r="146">
      <c r="A146">
        <v>109</v>
      </c>
      <c r="B146" t="str">
        <v>Z043H0101110</v>
      </c>
      <c r="C146" t="str">
        <v>AIRBUS OPERATIONS GMBH</v>
      </c>
      <c r="D146" t="str">
        <v>23</v>
      </c>
      <c r="E146" t="str">
        <v>DEU-DECODER ENCODER UNIT B</v>
      </c>
      <c r="F146" t="str">
        <v>2</v>
      </c>
      <c r="G146" t="str">
        <v>2</v>
      </c>
      <c r="H146">
        <v>30000</v>
      </c>
      <c r="I146">
        <v>5</v>
      </c>
      <c r="J146">
        <v>7441.22</v>
      </c>
      <c r="K146" t="str">
        <v>Airbus Catalogue 2026</v>
      </c>
      <c r="L146">
        <v>7441.22</v>
      </c>
      <c r="M146" t="str">
        <v>Airbus Catalogue 2026</v>
      </c>
      <c r="N146">
        <v>1</v>
      </c>
      <c r="O146" t="str">
        <v>Include</v>
      </c>
      <c r="P146" t="str">
        <v>Include</v>
      </c>
      <c r="Q146" t="str">
        <v>Grp C (Others)</v>
      </c>
      <c r="R146">
        <v>30</v>
      </c>
      <c r="S146" t="str">
        <v/>
      </c>
      <c r="T146" t="str">
        <v/>
      </c>
      <c r="U146" t="str">
        <v>#ERROR!</v>
      </c>
      <c r="V146">
        <v>299</v>
      </c>
      <c r="W146" t="str">
        <v/>
      </c>
      <c r="X146" t="str">
        <v/>
      </c>
      <c r="Y146" t="str">
        <v/>
      </c>
      <c r="Z146" t="str">
        <v/>
      </c>
    </row>
    <row r="147">
      <c r="A147">
        <v>6</v>
      </c>
      <c r="B147" t="str">
        <v>Z014H010035C</v>
      </c>
      <c r="C147" t="str">
        <v>AIRBUS OPERATIONS GMBH</v>
      </c>
      <c r="D147" t="str">
        <v>23</v>
      </c>
      <c r="E147" t="str">
        <v>DIRECTOR-CIDS</v>
      </c>
      <c r="F147" t="str">
        <v>2</v>
      </c>
      <c r="G147" t="str">
        <v>2</v>
      </c>
      <c r="H147">
        <v>7500</v>
      </c>
      <c r="I147">
        <v>2</v>
      </c>
      <c r="J147">
        <v>140502.45</v>
      </c>
      <c r="K147" t="str">
        <v>Airbus Catalogue 2026</v>
      </c>
      <c r="L147">
        <v>140502.45</v>
      </c>
      <c r="M147" t="str">
        <v>Airbus Catalogue 2026</v>
      </c>
      <c r="N147">
        <v>1</v>
      </c>
      <c r="O147" t="str">
        <v>Include</v>
      </c>
      <c r="P147" t="str">
        <v>Include</v>
      </c>
      <c r="Q147" t="str">
        <v>Grp C (Others)</v>
      </c>
      <c r="R147">
        <v>30</v>
      </c>
      <c r="S147" t="str">
        <v/>
      </c>
      <c r="T147" t="str">
        <v/>
      </c>
      <c r="U147" t="str">
        <v>#ERROR!</v>
      </c>
      <c r="V147">
        <v>299</v>
      </c>
      <c r="W147" t="str">
        <v/>
      </c>
      <c r="X147" t="str">
        <v/>
      </c>
      <c r="Y147" t="str">
        <v/>
      </c>
      <c r="Z147" t="str">
        <v/>
      </c>
    </row>
    <row r="148">
      <c r="A148">
        <v>128</v>
      </c>
      <c r="B148" t="str">
        <v>EDLRB100</v>
      </c>
      <c r="C148" t="str">
        <v>SAFRAN ELECTRONICS &amp; DEFENSE</v>
      </c>
      <c r="D148" t="str">
        <v>31</v>
      </c>
      <c r="E148" t="str">
        <v>EDLRB-ENHANCED DATA LOADING ROUTING BOX</v>
      </c>
      <c r="F148" t="str">
        <v>2</v>
      </c>
      <c r="G148" t="str">
        <v>3</v>
      </c>
      <c r="H148">
        <v>33000</v>
      </c>
      <c r="I148">
        <v>1</v>
      </c>
      <c r="J148">
        <v>37440</v>
      </c>
      <c r="K148" t="str">
        <v>Airbus web 23/3/26</v>
      </c>
      <c r="L148">
        <v>37440</v>
      </c>
      <c r="M148" t="str">
        <v>Airbus web 23/3/26</v>
      </c>
      <c r="N148">
        <v>1</v>
      </c>
      <c r="O148" t="str">
        <v>Include</v>
      </c>
      <c r="P148" t="str">
        <v>Include</v>
      </c>
      <c r="Q148" t="str">
        <v>Grp C (Others)</v>
      </c>
      <c r="R148">
        <v>30</v>
      </c>
      <c r="S148" t="str">
        <v/>
      </c>
      <c r="T148" t="str">
        <v/>
      </c>
      <c r="U148" t="str">
        <v>#ERROR!</v>
      </c>
      <c r="V148">
        <v>299</v>
      </c>
      <c r="W148" t="str">
        <v/>
      </c>
      <c r="X148" t="str">
        <v/>
      </c>
      <c r="Y148" t="str">
        <v/>
      </c>
      <c r="Z148" t="str">
        <v/>
      </c>
    </row>
    <row r="149">
      <c r="A149">
        <v>33</v>
      </c>
      <c r="B149" t="str">
        <v>1982660116</v>
      </c>
      <c r="C149" t="str">
        <v>THALES AVS FRANCE SAS</v>
      </c>
      <c r="D149" t="str">
        <v>31</v>
      </c>
      <c r="E149" t="str">
        <v>DMC-DISPLAY MANAGEMENT COMPUTER</v>
      </c>
      <c r="F149" t="str">
        <v>2</v>
      </c>
      <c r="G149" t="str">
        <v>2</v>
      </c>
      <c r="H149">
        <v>48000</v>
      </c>
      <c r="I149">
        <v>3</v>
      </c>
      <c r="J149">
        <v>101950</v>
      </c>
      <c r="K149" t="str">
        <v>Airbus Web 16/03/26</v>
      </c>
      <c r="L149">
        <v>101950</v>
      </c>
      <c r="M149" t="str">
        <v>Airbus Web 16/03/26</v>
      </c>
      <c r="N149">
        <v>1</v>
      </c>
      <c r="O149" t="str">
        <v>Exclude (BTB with Thales)</v>
      </c>
      <c r="P149" t="str">
        <v>Include</v>
      </c>
      <c r="Q149" t="str">
        <v>Grp B (OEM)</v>
      </c>
      <c r="R149">
        <v>21</v>
      </c>
      <c r="S149" t="str">
        <v/>
      </c>
      <c r="T149" t="str">
        <v>Thales</v>
      </c>
      <c r="U149" t="str">
        <v>#ERROR!</v>
      </c>
      <c r="V149">
        <v>299</v>
      </c>
      <c r="W149" t="str">
        <v/>
      </c>
      <c r="X149" t="str">
        <v/>
      </c>
      <c r="Y149" t="str">
        <v/>
      </c>
      <c r="Z149" t="str">
        <v/>
      </c>
    </row>
    <row r="150">
      <c r="A150">
        <v>73</v>
      </c>
      <c r="B150" t="str">
        <v>622-5135-821</v>
      </c>
      <c r="C150" t="str">
        <v>ROCKWELL COLLINS INC</v>
      </c>
      <c r="D150" t="str">
        <v>34</v>
      </c>
      <c r="E150" t="str">
        <v>DRIVE-WEATHER RADAR ANTENNA</v>
      </c>
      <c r="F150" t="str">
        <v>2</v>
      </c>
      <c r="G150" t="str">
        <v>2</v>
      </c>
      <c r="H150">
        <v>22500</v>
      </c>
      <c r="I150">
        <v>1</v>
      </c>
      <c r="J150">
        <v>80612</v>
      </c>
      <c r="K150" t="str">
        <v>Rockwell Collins List Price 2026</v>
      </c>
      <c r="L150">
        <v>80612</v>
      </c>
      <c r="M150" t="str">
        <v>Rockwell Collins List Price 2026</v>
      </c>
      <c r="N150">
        <v>1</v>
      </c>
      <c r="O150" t="str">
        <v>Include</v>
      </c>
      <c r="P150" t="str">
        <v>Include</v>
      </c>
      <c r="Q150" t="str">
        <v>Grp C (Others)</v>
      </c>
      <c r="R150">
        <v>30</v>
      </c>
      <c r="S150" t="str">
        <v/>
      </c>
      <c r="T150" t="str">
        <v/>
      </c>
      <c r="U150" t="str">
        <v>#ERROR!</v>
      </c>
      <c r="V150">
        <v>299</v>
      </c>
      <c r="W150" t="str">
        <v/>
      </c>
      <c r="X150" t="str">
        <v/>
      </c>
      <c r="Y150" t="str">
        <v/>
      </c>
      <c r="Z150" t="str">
        <v/>
      </c>
    </row>
    <row r="151">
      <c r="A151">
        <v>8</v>
      </c>
      <c r="B151" t="str">
        <v>C19755BA01</v>
      </c>
      <c r="C151" t="str">
        <v>THALES AVS FRANCE SAS</v>
      </c>
      <c r="D151" t="str">
        <v>31</v>
      </c>
      <c r="E151" t="str">
        <v>EDU-ENHANCED DISPLAY UNIT</v>
      </c>
      <c r="F151" t="str">
        <v>2</v>
      </c>
      <c r="G151" t="str">
        <v>2</v>
      </c>
      <c r="H151">
        <v>45000</v>
      </c>
      <c r="I151">
        <v>6</v>
      </c>
      <c r="J151">
        <v>161567</v>
      </c>
      <c r="K151" t="str">
        <v>Thales Airline Price 2026</v>
      </c>
      <c r="L151">
        <v>161567</v>
      </c>
      <c r="M151" t="str">
        <v>Thales Airline Price 2026</v>
      </c>
      <c r="N151">
        <v>1</v>
      </c>
      <c r="O151" t="str">
        <v>Exclude (BTB with Thales)</v>
      </c>
      <c r="P151" t="str">
        <v>Include</v>
      </c>
      <c r="Q151" t="str">
        <v>Grp B (OEM)</v>
      </c>
      <c r="R151">
        <v>11</v>
      </c>
      <c r="S151" t="str">
        <v/>
      </c>
      <c r="T151" t="str">
        <v>Thales</v>
      </c>
      <c r="U151" t="str">
        <v>#ERROR!</v>
      </c>
      <c r="V151">
        <v>299</v>
      </c>
      <c r="W151" t="str">
        <v/>
      </c>
      <c r="X151" t="str">
        <v/>
      </c>
      <c r="Y151" t="str">
        <v/>
      </c>
      <c r="Z151" t="str">
        <v/>
      </c>
    </row>
    <row r="152">
      <c r="A152">
        <v>28</v>
      </c>
      <c r="B152" t="str">
        <v>4500003M</v>
      </c>
      <c r="C152" t="str">
        <v>HAMILTON SUNDSTRAND CORPORATION</v>
      </c>
      <c r="D152" t="str">
        <v>49</v>
      </c>
      <c r="E152" t="str">
        <v>ECB-ELECTRONIC CONTROL BOX</v>
      </c>
      <c r="F152" t="str">
        <v>2</v>
      </c>
      <c r="G152" t="str">
        <v>2</v>
      </c>
      <c r="H152">
        <v>19500</v>
      </c>
      <c r="I152">
        <v>1</v>
      </c>
      <c r="J152">
        <v>129990</v>
      </c>
      <c r="K152" t="str">
        <v>Airbus web 23/3/26</v>
      </c>
      <c r="L152">
        <v>129990</v>
      </c>
      <c r="M152" t="str">
        <v>Airbus web 23/3/26</v>
      </c>
      <c r="N152">
        <v>1</v>
      </c>
      <c r="O152" t="str">
        <v>Include</v>
      </c>
      <c r="P152" t="str">
        <v>Include</v>
      </c>
      <c r="Q152" t="str">
        <v>Grp C (Others)</v>
      </c>
      <c r="R152">
        <v>45</v>
      </c>
      <c r="S152" t="str">
        <v/>
      </c>
      <c r="T152" t="str">
        <v/>
      </c>
      <c r="U152" t="str">
        <v>#ERROR!</v>
      </c>
      <c r="V152">
        <v>299</v>
      </c>
      <c r="W152" t="str">
        <v/>
      </c>
      <c r="X152" t="str">
        <v/>
      </c>
      <c r="Y152" t="str">
        <v/>
      </c>
      <c r="Z152" t="str">
        <v/>
      </c>
    </row>
    <row r="153">
      <c r="A153">
        <v>112</v>
      </c>
      <c r="B153" t="str">
        <v>35-0L0-1003-06</v>
      </c>
      <c r="C153" t="str">
        <v>AIRBUS OPERATIONS SAS</v>
      </c>
      <c r="D153" t="str">
        <v>31</v>
      </c>
      <c r="E153" t="str">
        <v>ECP-ECAM CONTROL PANEL</v>
      </c>
      <c r="F153" t="str">
        <v>2</v>
      </c>
      <c r="G153" t="str">
        <v>1</v>
      </c>
      <c r="H153">
        <v>22500</v>
      </c>
      <c r="I153">
        <v>1</v>
      </c>
      <c r="J153">
        <v>30379</v>
      </c>
      <c r="K153" t="str">
        <v>Airbus Avionics List Price 2026</v>
      </c>
      <c r="L153">
        <v>30379</v>
      </c>
      <c r="M153" t="str">
        <v>Airbus Avionics List Price 2026</v>
      </c>
      <c r="N153">
        <v>1</v>
      </c>
      <c r="O153" t="str">
        <v>Include</v>
      </c>
      <c r="P153" t="str">
        <v>Include</v>
      </c>
      <c r="Q153" t="str">
        <v>Grp A (CRO)</v>
      </c>
      <c r="R153">
        <v>10</v>
      </c>
      <c r="S153" t="str">
        <v/>
      </c>
      <c r="T153" t="str">
        <v/>
      </c>
      <c r="U153" t="str">
        <v>#ERROR!</v>
      </c>
      <c r="V153">
        <v>299</v>
      </c>
      <c r="W153" t="str">
        <v/>
      </c>
      <c r="X153" t="str">
        <v/>
      </c>
      <c r="Y153" t="str">
        <v/>
      </c>
      <c r="Z153" t="str">
        <v/>
      </c>
    </row>
    <row r="154">
      <c r="A154">
        <v>10</v>
      </c>
      <c r="B154" t="str">
        <v>3945120300</v>
      </c>
      <c r="C154" t="str">
        <v>THALES AVS FRANCE SAS</v>
      </c>
      <c r="D154" t="str">
        <v>27</v>
      </c>
      <c r="E154" t="str">
        <v>ELAC-ELEVATOR AILERON COMPUTER</v>
      </c>
      <c r="F154" t="str">
        <v>2</v>
      </c>
      <c r="G154" t="str">
        <v>1</v>
      </c>
      <c r="H154">
        <v>15000</v>
      </c>
      <c r="I154">
        <v>2</v>
      </c>
      <c r="J154">
        <v>150050</v>
      </c>
      <c r="K154" t="str">
        <v>Airbus Web 23/3/26</v>
      </c>
      <c r="L154">
        <v>150050</v>
      </c>
      <c r="M154" t="str">
        <v>Airbus Web 23/3/26</v>
      </c>
      <c r="N154">
        <v>1</v>
      </c>
      <c r="O154" t="str">
        <v>Exclude (BTB with Thales)</v>
      </c>
      <c r="P154" t="str">
        <v>Include</v>
      </c>
      <c r="Q154" t="str">
        <v>Grp B (OEM)</v>
      </c>
      <c r="R154">
        <v>30</v>
      </c>
      <c r="S154" t="str">
        <v/>
      </c>
      <c r="T154" t="str">
        <v>Thales</v>
      </c>
      <c r="U154" t="str">
        <v>#ERROR!</v>
      </c>
      <c r="V154">
        <v>299</v>
      </c>
      <c r="W154" t="str">
        <v/>
      </c>
      <c r="X154" t="str">
        <v/>
      </c>
      <c r="Y154" t="str">
        <v/>
      </c>
      <c r="Z154" t="str">
        <v/>
      </c>
    </row>
    <row r="155">
      <c r="A155">
        <v>114</v>
      </c>
      <c r="B155" t="str">
        <v>754D0000-01</v>
      </c>
      <c r="C155" t="str">
        <v>LIEBHERR AEROSPACE TOULOUSE SAS</v>
      </c>
      <c r="D155" t="str">
        <v>21</v>
      </c>
      <c r="E155" t="str">
        <v>EXCHANGER-HEAT,MAIN</v>
      </c>
      <c r="F155" t="str">
        <v>2</v>
      </c>
      <c r="G155" t="str">
        <v>2</v>
      </c>
      <c r="H155">
        <v>45000</v>
      </c>
      <c r="I155">
        <v>2</v>
      </c>
      <c r="J155">
        <v>27675.06</v>
      </c>
      <c r="K155" t="str">
        <v>Liebherr 2026</v>
      </c>
      <c r="L155">
        <v>9500</v>
      </c>
      <c r="M155" t="str">
        <v>2025 RFQ AVG</v>
      </c>
      <c r="N155">
        <v>0.3432693551522562</v>
      </c>
      <c r="O155" t="str">
        <v>Exclude (BTB with Liebherr)</v>
      </c>
      <c r="P155" t="str">
        <v>Include</v>
      </c>
      <c r="Q155" t="str">
        <v>Grp B (OEM)</v>
      </c>
      <c r="R155">
        <v>15</v>
      </c>
      <c r="S155" t="str">
        <v/>
      </c>
      <c r="T155" t="str">
        <v>Liebherr</v>
      </c>
      <c r="U155" t="str">
        <v>#ERROR!</v>
      </c>
      <c r="V155">
        <v>299</v>
      </c>
      <c r="W155" t="str">
        <v/>
      </c>
      <c r="X155" t="str">
        <v/>
      </c>
      <c r="Y155" t="str">
        <v/>
      </c>
      <c r="Z155" t="str">
        <v/>
      </c>
    </row>
    <row r="156">
      <c r="A156">
        <v>113</v>
      </c>
      <c r="B156" t="str">
        <v>753D0000-01</v>
      </c>
      <c r="C156" t="str">
        <v>LIEBHERR AEROSPACE TOULOUSE SAS</v>
      </c>
      <c r="D156" t="str">
        <v>21</v>
      </c>
      <c r="E156" t="str">
        <v>EXCHANGER-HEAT,PRIMARY</v>
      </c>
      <c r="F156" t="str">
        <v>2</v>
      </c>
      <c r="G156" t="str">
        <v>2</v>
      </c>
      <c r="H156">
        <v>45000</v>
      </c>
      <c r="I156">
        <v>2</v>
      </c>
      <c r="J156">
        <v>27685.9</v>
      </c>
      <c r="K156" t="str">
        <v>Liebherr 2026</v>
      </c>
      <c r="L156">
        <v>27685.9</v>
      </c>
      <c r="M156" t="str">
        <v>Liebherr 2026</v>
      </c>
      <c r="N156">
        <v>1</v>
      </c>
      <c r="O156" t="str">
        <v>Exclude (BTB with Liebherr)</v>
      </c>
      <c r="P156" t="str">
        <v>Include</v>
      </c>
      <c r="Q156" t="str">
        <v>Grp B (OEM)</v>
      </c>
      <c r="R156">
        <v>23</v>
      </c>
      <c r="S156" t="str">
        <v/>
      </c>
      <c r="T156" t="str">
        <v>Liebherr</v>
      </c>
      <c r="U156" t="str">
        <v>#ERROR!</v>
      </c>
      <c r="V156">
        <v>299</v>
      </c>
      <c r="W156" t="str">
        <v/>
      </c>
      <c r="X156" t="str">
        <v/>
      </c>
      <c r="Y156" t="str">
        <v/>
      </c>
      <c r="Z156" t="str">
        <v/>
      </c>
    </row>
    <row r="157">
      <c r="A157">
        <v>65</v>
      </c>
      <c r="B157" t="str">
        <v>70629A010001</v>
      </c>
      <c r="C157" t="str">
        <v>LIEBHERR AEROSPACE TOULOUSE SAS</v>
      </c>
      <c r="D157" t="str">
        <v>36</v>
      </c>
      <c r="E157" t="str">
        <v>EXCHANGER-PRECOOLER</v>
      </c>
      <c r="F157" t="str">
        <v>2</v>
      </c>
      <c r="G157" t="str">
        <v>2</v>
      </c>
      <c r="H157">
        <v>47813</v>
      </c>
      <c r="I157">
        <v>2</v>
      </c>
      <c r="J157">
        <v>76515.93</v>
      </c>
      <c r="K157" t="str">
        <v>Liebherr 2026</v>
      </c>
      <c r="L157">
        <v>76515.93</v>
      </c>
      <c r="M157" t="str">
        <v>Liebherr 2026</v>
      </c>
      <c r="N157">
        <v>1</v>
      </c>
      <c r="O157" t="str">
        <v>Exclude (BTB with Liebherr)</v>
      </c>
      <c r="P157" t="str">
        <v>Include</v>
      </c>
      <c r="Q157" t="str">
        <v>Grp B (OEM)</v>
      </c>
      <c r="R157">
        <v>30</v>
      </c>
      <c r="S157" t="str">
        <v/>
      </c>
      <c r="T157" t="str">
        <v>Liebherr</v>
      </c>
      <c r="U157" t="str">
        <v>#ERROR!</v>
      </c>
      <c r="V157">
        <v>299</v>
      </c>
      <c r="W157" t="str">
        <v/>
      </c>
      <c r="X157" t="str">
        <v/>
      </c>
      <c r="Y157" t="str">
        <v/>
      </c>
      <c r="Z157" t="str">
        <v/>
      </c>
    </row>
    <row r="158">
      <c r="A158">
        <v>174</v>
      </c>
      <c r="B158" t="str">
        <v>4950000</v>
      </c>
      <c r="C158" t="str">
        <v>APIC AUXILIARY POWER INT. CO.</v>
      </c>
      <c r="D158" t="str">
        <v>49</v>
      </c>
      <c r="E158" t="str">
        <v>EXCITER</v>
      </c>
      <c r="F158" t="str">
        <v>2</v>
      </c>
      <c r="G158" t="str">
        <v>2</v>
      </c>
      <c r="H158">
        <v>21000</v>
      </c>
      <c r="I158">
        <v>1</v>
      </c>
      <c r="J158">
        <v>12380</v>
      </c>
      <c r="K158" t="str">
        <v>Airbus Web 16/03/26</v>
      </c>
      <c r="L158">
        <v>12380</v>
      </c>
      <c r="M158" t="str">
        <v>Airbus Web 16/03/26</v>
      </c>
      <c r="N158">
        <v>1</v>
      </c>
      <c r="O158" t="str">
        <v>Include</v>
      </c>
      <c r="P158" t="str">
        <v>Include</v>
      </c>
      <c r="Q158" t="str">
        <v>Grp C (Others)</v>
      </c>
      <c r="R158">
        <v>45</v>
      </c>
      <c r="S158" t="str">
        <v/>
      </c>
      <c r="T158" t="str">
        <v/>
      </c>
      <c r="U158" t="str">
        <v>#ERROR!</v>
      </c>
      <c r="V158">
        <v>299</v>
      </c>
      <c r="W158" t="str">
        <v/>
      </c>
      <c r="X158" t="str">
        <v/>
      </c>
      <c r="Y158" t="str">
        <v/>
      </c>
      <c r="Z158" t="str">
        <v/>
      </c>
    </row>
    <row r="159">
      <c r="A159">
        <v>236</v>
      </c>
      <c r="B159" t="str">
        <v>747C0000-01</v>
      </c>
      <c r="C159" t="str">
        <v>LIEBHERR AEROSPACE TOULOUSE SAS</v>
      </c>
      <c r="D159" t="str">
        <v>21</v>
      </c>
      <c r="E159" t="str">
        <v>EXTRACTOR-WATER</v>
      </c>
      <c r="F159" t="str">
        <v>2</v>
      </c>
      <c r="G159" t="str">
        <v>2</v>
      </c>
      <c r="H159">
        <v>84000</v>
      </c>
      <c r="I159">
        <v>2</v>
      </c>
      <c r="J159">
        <v>8600</v>
      </c>
      <c r="K159" t="str">
        <v>Airbus Web 11/03/26</v>
      </c>
      <c r="L159">
        <v>8600</v>
      </c>
      <c r="M159" t="str">
        <v>Airbus Web 11/03/26</v>
      </c>
      <c r="N159">
        <v>1</v>
      </c>
      <c r="O159" t="str">
        <v>Exclude (BTB with Liebherr)</v>
      </c>
      <c r="P159" t="str">
        <v>Include</v>
      </c>
      <c r="Q159" t="str">
        <v>Grp B (OEM)</v>
      </c>
      <c r="R159">
        <v>30</v>
      </c>
      <c r="S159" t="str">
        <v/>
      </c>
      <c r="T159" t="str">
        <v>Liebherr</v>
      </c>
      <c r="U159" t="str">
        <v>#ERROR!</v>
      </c>
      <c r="V159">
        <v>299</v>
      </c>
      <c r="W159" t="str">
        <v/>
      </c>
      <c r="X159" t="str">
        <v/>
      </c>
      <c r="Y159" t="str">
        <v/>
      </c>
      <c r="Z159" t="str">
        <v/>
      </c>
    </row>
    <row r="160">
      <c r="A160">
        <v>102</v>
      </c>
      <c r="B160" t="str">
        <v>AE1819B00</v>
      </c>
      <c r="C160" t="str">
        <v>SAFRAN VENTILATION SYSTEMS</v>
      </c>
      <c r="D160" t="str">
        <v>21</v>
      </c>
      <c r="E160" t="str">
        <v>FAN-AVIONICS</v>
      </c>
      <c r="F160" t="str">
        <v>2</v>
      </c>
      <c r="G160" t="str">
        <v>2</v>
      </c>
      <c r="H160">
        <v>60000</v>
      </c>
      <c r="I160">
        <v>2</v>
      </c>
      <c r="J160">
        <v>46680</v>
      </c>
      <c r="K160" t="str">
        <v>Airbus web 23/3/26</v>
      </c>
      <c r="L160">
        <v>39995</v>
      </c>
      <c r="M160" t="str">
        <v>2025 RFQ AVG</v>
      </c>
      <c r="N160">
        <v>0.8567909168808912</v>
      </c>
      <c r="O160" t="str">
        <v>Include</v>
      </c>
      <c r="P160" t="str">
        <v>Include</v>
      </c>
      <c r="Q160" t="str">
        <v>Grp C (Others)</v>
      </c>
      <c r="R160">
        <v>30</v>
      </c>
      <c r="S160" t="str">
        <v/>
      </c>
      <c r="T160" t="str">
        <v/>
      </c>
      <c r="U160" t="str">
        <v>#ERROR!</v>
      </c>
      <c r="V160">
        <v>299</v>
      </c>
      <c r="W160" t="str">
        <v/>
      </c>
      <c r="X160" t="str">
        <v/>
      </c>
      <c r="Y160" t="str">
        <v/>
      </c>
      <c r="Z160" t="str">
        <v/>
      </c>
    </row>
    <row r="161">
      <c r="A161">
        <v>188</v>
      </c>
      <c r="B161" t="str">
        <v>VD3920</v>
      </c>
      <c r="C161" t="str">
        <v>DIEHL AVIATION GILCHING GMBH</v>
      </c>
      <c r="D161" t="str">
        <v>21</v>
      </c>
      <c r="E161" t="str">
        <v>FAN-EXTRACTION</v>
      </c>
      <c r="F161" t="str">
        <v>2</v>
      </c>
      <c r="G161" t="str">
        <v>2</v>
      </c>
      <c r="H161">
        <v>21000</v>
      </c>
      <c r="I161">
        <v>1</v>
      </c>
      <c r="J161">
        <v>8930</v>
      </c>
      <c r="K161" t="str">
        <v>Airbus Web 11/03/26</v>
      </c>
      <c r="L161">
        <v>4880.7472727272725</v>
      </c>
      <c r="M161" t="str">
        <v>2025 RFQ AVG</v>
      </c>
      <c r="N161">
        <v>0.5465562455461671</v>
      </c>
      <c r="O161" t="str">
        <v>Include</v>
      </c>
      <c r="P161" t="str">
        <v>Include</v>
      </c>
      <c r="Q161" t="str">
        <v>Grp A (CRO)</v>
      </c>
      <c r="R161">
        <v>15</v>
      </c>
      <c r="S161" t="str">
        <v/>
      </c>
      <c r="T161" t="str">
        <v/>
      </c>
      <c r="U161" t="str">
        <v>#ERROR!</v>
      </c>
      <c r="V161">
        <v>299</v>
      </c>
      <c r="W161" t="str">
        <v/>
      </c>
      <c r="X161" t="str">
        <v/>
      </c>
      <c r="Y161" t="str">
        <v/>
      </c>
      <c r="Z161" t="str">
        <v/>
      </c>
    </row>
    <row r="162">
      <c r="A162">
        <v>18</v>
      </c>
      <c r="B162" t="str">
        <v>RU1502U01</v>
      </c>
      <c r="C162" t="str">
        <v>SAFRAN VENTILATION SYSTEMS</v>
      </c>
      <c r="D162" t="str">
        <v>32</v>
      </c>
      <c r="E162" t="str">
        <v>KIT, UNIVERSAL WHEEL</v>
      </c>
      <c r="F162" t="str">
        <v>2</v>
      </c>
      <c r="G162" t="str">
        <v>2</v>
      </c>
      <c r="H162">
        <v>2500</v>
      </c>
      <c r="I162">
        <v>4</v>
      </c>
      <c r="J162">
        <v>7960</v>
      </c>
      <c r="K162" t="str">
        <v>Airbus Web 16/03/26</v>
      </c>
      <c r="L162">
        <v>7960</v>
      </c>
      <c r="M162" t="str">
        <v>Airbus Web 16/03/26</v>
      </c>
      <c r="N162">
        <v>1</v>
      </c>
      <c r="O162" t="str">
        <v>Exclude</v>
      </c>
      <c r="P162" t="str">
        <v>Exclude</v>
      </c>
      <c r="Q162" t="str">
        <v/>
      </c>
      <c r="R162" t="str">
        <v/>
      </c>
      <c r="S162" t="str">
        <v>No</v>
      </c>
      <c r="T162" t="str">
        <v>High BER Rate</v>
      </c>
      <c r="U162" t="str">
        <v>#ERROR!</v>
      </c>
      <c r="V162">
        <v>299</v>
      </c>
      <c r="W162" t="str">
        <v/>
      </c>
      <c r="X162" t="str">
        <v/>
      </c>
      <c r="Y162" t="str">
        <v/>
      </c>
      <c r="Z162" t="str">
        <v/>
      </c>
    </row>
    <row r="163">
      <c r="A163">
        <v>29</v>
      </c>
      <c r="B163" t="str">
        <v>Z145HA452120</v>
      </c>
      <c r="C163" t="str">
        <v>AIRBUS OPERATIONS GMBH</v>
      </c>
      <c r="D163" t="str">
        <v>23</v>
      </c>
      <c r="E163" t="str">
        <v>FAP-FLIGHT ATTENDANT PANEL,MULTI PURPOSE</v>
      </c>
      <c r="F163" t="str">
        <v>2</v>
      </c>
      <c r="G163" t="str">
        <v>2</v>
      </c>
      <c r="H163">
        <v>11250</v>
      </c>
      <c r="I163">
        <v>1</v>
      </c>
      <c r="J163">
        <v>76480</v>
      </c>
      <c r="K163" t="str">
        <v>Airbus web 23/3/26</v>
      </c>
      <c r="L163">
        <v>76480</v>
      </c>
      <c r="M163" t="str">
        <v>Airbus web 23/3/26</v>
      </c>
      <c r="N163">
        <v>1</v>
      </c>
      <c r="O163" t="str">
        <v>Include</v>
      </c>
      <c r="P163" t="str">
        <v>Include</v>
      </c>
      <c r="Q163" t="str">
        <v>Grp C (Others)</v>
      </c>
      <c r="R163">
        <v>30</v>
      </c>
      <c r="S163" t="str">
        <v/>
      </c>
      <c r="T163" t="str">
        <v/>
      </c>
      <c r="U163" t="str">
        <v>STEAS00216</v>
      </c>
      <c r="V163">
        <v>1</v>
      </c>
      <c r="W163" t="str">
        <v/>
      </c>
      <c r="X163" t="str">
        <v/>
      </c>
      <c r="Y163" t="str">
        <v/>
      </c>
      <c r="Z163" t="str">
        <v/>
      </c>
    </row>
    <row r="164">
      <c r="A164">
        <v>42</v>
      </c>
      <c r="B164" t="str">
        <v>AR90122-5D605</v>
      </c>
      <c r="C164" t="str">
        <v>ADAMS RITE AEROSPACE, INC</v>
      </c>
      <c r="D164" t="str">
        <v>25</v>
      </c>
      <c r="E164" t="str">
        <v>FAUCET ASSY-WATER</v>
      </c>
      <c r="F164" t="str">
        <v>2</v>
      </c>
      <c r="G164" t="str">
        <v>3</v>
      </c>
      <c r="H164">
        <v>75600</v>
      </c>
      <c r="I164">
        <v>4</v>
      </c>
      <c r="J164">
        <v>117680</v>
      </c>
      <c r="K164" t="str">
        <v>Airbus web 23/3/26</v>
      </c>
      <c r="L164">
        <v>117680</v>
      </c>
      <c r="M164" t="str">
        <v>Airbus web 23/3/26</v>
      </c>
      <c r="N164">
        <v>1</v>
      </c>
      <c r="O164" t="str">
        <v>Include</v>
      </c>
      <c r="P164" t="str">
        <v>Include</v>
      </c>
      <c r="Q164" t="str">
        <v>Grp C (Others)</v>
      </c>
      <c r="R164">
        <v>30</v>
      </c>
      <c r="S164" t="str">
        <v/>
      </c>
      <c r="T164" t="str">
        <v/>
      </c>
      <c r="U164" t="str">
        <v>STEAS00218</v>
      </c>
      <c r="V164">
        <v>1</v>
      </c>
      <c r="W164" t="str">
        <v/>
      </c>
      <c r="X164" t="str">
        <v/>
      </c>
      <c r="Y164" t="str">
        <v/>
      </c>
      <c r="Z164" t="str">
        <v/>
      </c>
    </row>
    <row r="165">
      <c r="A165">
        <v>7</v>
      </c>
      <c r="B165" t="str">
        <v>C12850AC03</v>
      </c>
      <c r="C165" t="str">
        <v>THALES AVS FRANCE SAS</v>
      </c>
      <c r="D165" t="str">
        <v>22</v>
      </c>
      <c r="E165" t="str">
        <v>FCU-FLIGHT CONTROL UNIT</v>
      </c>
      <c r="F165" t="str">
        <v>2</v>
      </c>
      <c r="G165" t="str">
        <v>1</v>
      </c>
      <c r="H165">
        <v>4800</v>
      </c>
      <c r="I165">
        <v>1</v>
      </c>
      <c r="J165">
        <v>160886</v>
      </c>
      <c r="K165" t="str">
        <v>Thales Airline Price 2026</v>
      </c>
      <c r="L165">
        <v>90470.53571428571</v>
      </c>
      <c r="M165" t="str">
        <v>2025 RFQ AVG</v>
      </c>
      <c r="N165">
        <v>0.5623269626585639</v>
      </c>
      <c r="O165" t="str">
        <v>Exclude (BTB with Thales)</v>
      </c>
      <c r="P165" t="str">
        <v>Include</v>
      </c>
      <c r="Q165" t="str">
        <v>Grp B (OEM)</v>
      </c>
      <c r="R165">
        <v>16</v>
      </c>
      <c r="S165" t="str">
        <v/>
      </c>
      <c r="T165" t="str">
        <v>Thales</v>
      </c>
      <c r="U165" t="str">
        <v>#ERROR!</v>
      </c>
      <c r="V165">
        <v>299</v>
      </c>
      <c r="W165" t="str">
        <v/>
      </c>
      <c r="X165" t="str">
        <v/>
      </c>
      <c r="Y165" t="str">
        <v/>
      </c>
      <c r="Z165" t="str">
        <v/>
      </c>
    </row>
    <row r="166">
      <c r="A166">
        <v>295</v>
      </c>
      <c r="B166" t="str">
        <v>QA05797-01</v>
      </c>
      <c r="C166" t="str">
        <v>PALL AEROSPACE</v>
      </c>
      <c r="D166" t="str">
        <v>29</v>
      </c>
      <c r="E166" t="str">
        <v>FILTER ASSY-HYDRAULIC</v>
      </c>
      <c r="F166" t="str">
        <v>2</v>
      </c>
      <c r="G166" t="str">
        <v>2</v>
      </c>
      <c r="H166">
        <v>87000</v>
      </c>
      <c r="I166">
        <v>3</v>
      </c>
      <c r="J166">
        <v>1970</v>
      </c>
      <c r="K166" t="str">
        <v>Airbus web 23/3/26</v>
      </c>
      <c r="L166">
        <v>1970</v>
      </c>
      <c r="M166" t="str">
        <v>Airbus web 23/3/26</v>
      </c>
      <c r="N166">
        <v>1</v>
      </c>
      <c r="O166" t="str">
        <v>Exclude</v>
      </c>
      <c r="P166" t="str">
        <v>Exclude</v>
      </c>
      <c r="Q166" t="str">
        <v/>
      </c>
      <c r="R166" t="str">
        <v/>
      </c>
      <c r="S166" t="str">
        <v>No</v>
      </c>
      <c r="T166" t="str">
        <v>High BER Rate</v>
      </c>
      <c r="U166" t="str">
        <v>#ERROR!</v>
      </c>
      <c r="V166">
        <v>299</v>
      </c>
      <c r="W166" t="str">
        <v/>
      </c>
      <c r="X166" t="str">
        <v/>
      </c>
      <c r="Y166" t="str">
        <v/>
      </c>
      <c r="Z166" t="str">
        <v/>
      </c>
    </row>
    <row r="167">
      <c r="A167">
        <v>142</v>
      </c>
      <c r="B167" t="str">
        <v>335TS08Y01</v>
      </c>
      <c r="C167" t="str">
        <v>SAFRAN ELECTRONICS &amp; DEFENSE</v>
      </c>
      <c r="D167" t="str">
        <v>26</v>
      </c>
      <c r="E167" t="str">
        <v>FIRE PANEL-ENGINE APU</v>
      </c>
      <c r="F167" t="str">
        <v>2</v>
      </c>
      <c r="G167" t="str">
        <v>1</v>
      </c>
      <c r="H167">
        <v>27000</v>
      </c>
      <c r="I167">
        <v>1</v>
      </c>
      <c r="J167">
        <v>26200</v>
      </c>
      <c r="K167" t="str">
        <v>Airbus Web 12/03/26</v>
      </c>
      <c r="L167">
        <v>14389.8675</v>
      </c>
      <c r="M167" t="str">
        <v>2026 RFQ AVG</v>
      </c>
      <c r="N167">
        <v>0.5492315839694657</v>
      </c>
      <c r="O167" t="str">
        <v>Include</v>
      </c>
      <c r="P167" t="str">
        <v>Include</v>
      </c>
      <c r="Q167" t="str">
        <v>Grp C (Others)</v>
      </c>
      <c r="R167">
        <v>15</v>
      </c>
      <c r="S167" t="str">
        <v/>
      </c>
      <c r="T167" t="str">
        <v/>
      </c>
      <c r="U167" t="str">
        <v>#ERROR!</v>
      </c>
      <c r="V167">
        <v>299</v>
      </c>
      <c r="W167" t="str">
        <v/>
      </c>
      <c r="X167" t="str">
        <v/>
      </c>
      <c r="Y167" t="str">
        <v/>
      </c>
      <c r="Z167" t="str">
        <v/>
      </c>
    </row>
    <row r="168">
      <c r="A168">
        <v>4</v>
      </c>
      <c r="B168" t="str">
        <v>350E053022727</v>
      </c>
      <c r="C168" t="str">
        <v>AIRBUS OPERATIONS SAS</v>
      </c>
      <c r="D168" t="str">
        <v>31</v>
      </c>
      <c r="E168" t="str">
        <v>FWC-FLIGHT WARNING COMPUTER</v>
      </c>
      <c r="F168" t="str">
        <v>2</v>
      </c>
      <c r="G168" t="str">
        <v>2</v>
      </c>
      <c r="H168">
        <v>9000</v>
      </c>
      <c r="I168">
        <v>2</v>
      </c>
      <c r="J168">
        <v>196390</v>
      </c>
      <c r="K168" t="str">
        <v>Airbus Avionics Quote 24/3/26</v>
      </c>
      <c r="L168">
        <v>196390</v>
      </c>
      <c r="M168" t="str">
        <v>Airbus Avionics Quote 24/3/26</v>
      </c>
      <c r="N168">
        <v>1</v>
      </c>
      <c r="O168" t="str">
        <v>Include</v>
      </c>
      <c r="P168" t="str">
        <v>Include</v>
      </c>
      <c r="Q168" t="str">
        <v>Grp C (Others)</v>
      </c>
      <c r="R168">
        <v>30</v>
      </c>
      <c r="S168" t="str">
        <v/>
      </c>
      <c r="T168" t="str">
        <v/>
      </c>
      <c r="U168" t="str">
        <v>STEAS00231</v>
      </c>
      <c r="V168">
        <v>1</v>
      </c>
      <c r="W168" t="str">
        <v/>
      </c>
      <c r="X168" t="str">
        <v/>
      </c>
      <c r="Y168" t="str">
        <v/>
      </c>
      <c r="Z168" t="str">
        <v/>
      </c>
    </row>
    <row r="169">
      <c r="A169">
        <v>226</v>
      </c>
      <c r="B169" t="str">
        <v>D90ST2002-000</v>
      </c>
      <c r="C169" t="str">
        <v>GOODRICH ACTUATION SYSTEMS SAS</v>
      </c>
      <c r="D169" t="str">
        <v>29</v>
      </c>
      <c r="E169" t="str">
        <v>GAUGE-TRANSMITTER</v>
      </c>
      <c r="F169" t="str">
        <v>2</v>
      </c>
      <c r="G169" t="str">
        <v>1</v>
      </c>
      <c r="H169">
        <v>100000</v>
      </c>
      <c r="I169">
        <v>2</v>
      </c>
      <c r="J169">
        <v>11690</v>
      </c>
      <c r="K169" t="str">
        <v>Airbus Web 16/03/26</v>
      </c>
      <c r="L169">
        <v>11690</v>
      </c>
      <c r="M169" t="str">
        <v>Airbus Web 16/03/26</v>
      </c>
      <c r="N169">
        <v>1</v>
      </c>
      <c r="O169" t="str">
        <v>Include</v>
      </c>
      <c r="P169" t="str">
        <v>Include</v>
      </c>
      <c r="Q169" t="str">
        <v>Grp A (CRO)</v>
      </c>
      <c r="R169">
        <v>19</v>
      </c>
      <c r="S169" t="str">
        <v/>
      </c>
      <c r="T169" t="str">
        <v/>
      </c>
      <c r="U169" t="str">
        <v>#ERROR!</v>
      </c>
      <c r="V169">
        <v>299</v>
      </c>
      <c r="W169" t="str">
        <v/>
      </c>
      <c r="X169" t="str">
        <v/>
      </c>
      <c r="Y169" t="str">
        <v/>
      </c>
      <c r="Z169" t="str">
        <v/>
      </c>
    </row>
    <row r="170">
      <c r="A170">
        <v>268</v>
      </c>
      <c r="B170" t="str">
        <v>D90ST2001-000</v>
      </c>
      <c r="C170" t="str">
        <v>GOODRICH ACTUATION SYSTEMS SAS</v>
      </c>
      <c r="D170" t="str">
        <v>29</v>
      </c>
      <c r="E170" t="str">
        <v>GAUGE-TRANSMITTER</v>
      </c>
      <c r="F170" t="str">
        <v>2</v>
      </c>
      <c r="G170" t="str">
        <v>1</v>
      </c>
      <c r="H170">
        <v>100000</v>
      </c>
      <c r="I170">
        <v>1</v>
      </c>
      <c r="J170">
        <v>11420</v>
      </c>
      <c r="K170" t="str">
        <v>Airbus Web 16/03/26</v>
      </c>
      <c r="L170">
        <v>11420</v>
      </c>
      <c r="M170" t="str">
        <v>Airbus Web 16/03/26</v>
      </c>
      <c r="N170">
        <v>1</v>
      </c>
      <c r="O170" t="str">
        <v>Include</v>
      </c>
      <c r="P170" t="str">
        <v>Include</v>
      </c>
      <c r="Q170" t="str">
        <v>Grp A (CRO)</v>
      </c>
      <c r="R170">
        <v>30</v>
      </c>
      <c r="S170" t="str">
        <v/>
      </c>
      <c r="T170" t="str">
        <v/>
      </c>
      <c r="U170" t="str">
        <v>#ERROR!</v>
      </c>
      <c r="V170">
        <v>299</v>
      </c>
      <c r="W170" t="str">
        <v/>
      </c>
      <c r="X170" t="str">
        <v/>
      </c>
      <c r="Y170" t="str">
        <v/>
      </c>
      <c r="Z170" t="str">
        <v/>
      </c>
    </row>
    <row r="171">
      <c r="A171">
        <v>30</v>
      </c>
      <c r="B171" t="str">
        <v>767584M</v>
      </c>
      <c r="C171" t="str">
        <v>HAMILTON SUNDSTRAND</v>
      </c>
      <c r="D171" t="str">
        <v>24</v>
      </c>
      <c r="E171" t="str">
        <v>GCU-GENERATOR CONTROL UNIT</v>
      </c>
      <c r="F171" t="str">
        <v>2</v>
      </c>
      <c r="G171" t="str">
        <v>2</v>
      </c>
      <c r="H171">
        <v>37500</v>
      </c>
      <c r="I171">
        <v>2</v>
      </c>
      <c r="J171">
        <v>143947.5</v>
      </c>
      <c r="K171" t="str">
        <v>Hamilton Sunstrand List Price 2026</v>
      </c>
      <c r="L171">
        <v>143947.5</v>
      </c>
      <c r="M171" t="str">
        <v>Hamilton Sunstrand List Price 2026</v>
      </c>
      <c r="N171">
        <v>1</v>
      </c>
      <c r="O171" t="str">
        <v>Include</v>
      </c>
      <c r="P171" t="str">
        <v>Include</v>
      </c>
      <c r="Q171" t="str">
        <v>Grp C (Others)</v>
      </c>
      <c r="R171">
        <v>29</v>
      </c>
      <c r="S171" t="str">
        <v/>
      </c>
      <c r="T171" t="str">
        <v/>
      </c>
      <c r="U171" t="str">
        <v>#ERROR!</v>
      </c>
      <c r="V171">
        <v>299</v>
      </c>
      <c r="W171" t="str">
        <v/>
      </c>
      <c r="X171" t="str">
        <v/>
      </c>
      <c r="Y171" t="str">
        <v/>
      </c>
      <c r="Z171" t="str">
        <v/>
      </c>
    </row>
    <row r="172">
      <c r="A172">
        <v>201</v>
      </c>
      <c r="B172" t="str">
        <v>521100</v>
      </c>
      <c r="C172" t="str">
        <v>EATON LIMITED</v>
      </c>
      <c r="D172" t="str">
        <v>24</v>
      </c>
      <c r="E172" t="str">
        <v>GCU-GENERATOR CONTROL UNIT,CSMG</v>
      </c>
      <c r="F172" t="str">
        <v>2</v>
      </c>
      <c r="G172" t="str">
        <v>1</v>
      </c>
      <c r="H172">
        <v>84615</v>
      </c>
      <c r="I172">
        <v>1</v>
      </c>
      <c r="J172">
        <v>23826.1</v>
      </c>
      <c r="K172" t="str">
        <v>Eaton 2026</v>
      </c>
      <c r="L172">
        <v>23826.1</v>
      </c>
      <c r="M172" t="str">
        <v>Eaton 2026</v>
      </c>
      <c r="N172">
        <v>1</v>
      </c>
      <c r="O172" t="str">
        <v>Include</v>
      </c>
      <c r="P172" t="str">
        <v>Include</v>
      </c>
      <c r="Q172" t="str">
        <v>Grp C (Others)</v>
      </c>
      <c r="R172">
        <v>30</v>
      </c>
      <c r="S172" t="str">
        <v/>
      </c>
      <c r="T172" t="str">
        <v/>
      </c>
      <c r="U172" t="str">
        <v>#ERROR!</v>
      </c>
      <c r="V172">
        <v>299</v>
      </c>
      <c r="W172" t="str">
        <v/>
      </c>
      <c r="X172" t="str">
        <v/>
      </c>
      <c r="Y172" t="str">
        <v/>
      </c>
      <c r="Z172" t="str">
        <v/>
      </c>
    </row>
    <row r="173">
      <c r="A173">
        <v>31</v>
      </c>
      <c r="B173" t="str">
        <v>BA16501-01</v>
      </c>
      <c r="C173" t="str">
        <v>SAFRAN ELECTRICAL &amp; POWER UK LTD</v>
      </c>
      <c r="D173" t="str">
        <v>24</v>
      </c>
      <c r="E173" t="str">
        <v>GENERATOR-APU</v>
      </c>
      <c r="F173" t="str">
        <v>2</v>
      </c>
      <c r="G173" t="str">
        <v>2</v>
      </c>
      <c r="H173">
        <v>33000</v>
      </c>
      <c r="I173">
        <v>1</v>
      </c>
      <c r="J173">
        <v>214010</v>
      </c>
      <c r="K173" t="str">
        <v>Airbus web 23/3/26</v>
      </c>
      <c r="L173">
        <v>203307.22</v>
      </c>
      <c r="M173" t="str">
        <v>2026 RFQ AVG</v>
      </c>
      <c r="N173">
        <v>0.9499893462922293</v>
      </c>
      <c r="O173" t="str">
        <v>Include</v>
      </c>
      <c r="P173" t="str">
        <v>Include</v>
      </c>
      <c r="Q173" t="str">
        <v>Grp A (CRO)</v>
      </c>
      <c r="R173">
        <v>30</v>
      </c>
      <c r="S173" t="str">
        <v/>
      </c>
      <c r="T173" t="str">
        <v/>
      </c>
      <c r="U173" t="str">
        <v>#ERROR!</v>
      </c>
      <c r="V173">
        <v>299</v>
      </c>
      <c r="W173" t="str">
        <v/>
      </c>
      <c r="X173" t="str">
        <v/>
      </c>
      <c r="Y173" t="str">
        <v/>
      </c>
      <c r="Z173" t="str">
        <v/>
      </c>
    </row>
    <row r="174">
      <c r="A174">
        <v>118</v>
      </c>
      <c r="B174" t="str">
        <v>14330-375</v>
      </c>
      <c r="C174" t="str">
        <v>MAG AEROSPACE INDUSTRIES LLC</v>
      </c>
      <c r="D174" t="str">
        <v>38</v>
      </c>
      <c r="E174" t="str">
        <v>GENERATOR-VACUUM</v>
      </c>
      <c r="F174" t="str">
        <v>2</v>
      </c>
      <c r="G174" t="str">
        <v>3</v>
      </c>
      <c r="H174">
        <v>24800</v>
      </c>
      <c r="I174">
        <v>1</v>
      </c>
      <c r="J174">
        <v>32490</v>
      </c>
      <c r="K174" t="str">
        <v>Airbus Web 16/03/26</v>
      </c>
      <c r="L174">
        <v>32490</v>
      </c>
      <c r="M174" t="str">
        <v>Airbus Web 16/03/26</v>
      </c>
      <c r="N174">
        <v>1</v>
      </c>
      <c r="O174" t="str">
        <v>Include</v>
      </c>
      <c r="P174" t="str">
        <v>Include</v>
      </c>
      <c r="Q174" t="str">
        <v>Grp A (CRO)</v>
      </c>
      <c r="R174">
        <v>29</v>
      </c>
      <c r="S174" t="str">
        <v/>
      </c>
      <c r="T174" t="str">
        <v/>
      </c>
      <c r="U174" t="str">
        <v>#ERROR!</v>
      </c>
      <c r="V174">
        <v>299</v>
      </c>
      <c r="W174" t="str">
        <v/>
      </c>
      <c r="X174" t="str">
        <v/>
      </c>
      <c r="Y174" t="str">
        <v/>
      </c>
      <c r="Z174" t="str">
        <v/>
      </c>
    </row>
    <row r="175">
      <c r="A175">
        <v>40</v>
      </c>
      <c r="B175" t="str">
        <v>69000942-251</v>
      </c>
      <c r="C175" t="str">
        <v>HONEYWELL INTERNATIONAL INC</v>
      </c>
      <c r="D175" t="str">
        <v>34</v>
      </c>
      <c r="E175" t="str">
        <v>GPWC-GROUND PROXIMITY WARNING COMPUTER</v>
      </c>
      <c r="F175" t="str">
        <v>2</v>
      </c>
      <c r="G175" t="str">
        <v>2</v>
      </c>
      <c r="H175">
        <v>25500</v>
      </c>
      <c r="I175">
        <v>1</v>
      </c>
      <c r="J175">
        <v>231411.63</v>
      </c>
      <c r="K175" t="str">
        <v>Honeywell web 25/3/26</v>
      </c>
      <c r="L175">
        <v>231411.63</v>
      </c>
      <c r="M175" t="str">
        <v>Honeywell web 25/3/26</v>
      </c>
      <c r="N175">
        <v>1</v>
      </c>
      <c r="O175" t="str">
        <v>Include</v>
      </c>
      <c r="P175" t="str">
        <v>Include</v>
      </c>
      <c r="Q175" t="str">
        <v>Grp C (Others)</v>
      </c>
      <c r="R175">
        <v>30</v>
      </c>
      <c r="S175" t="str">
        <v/>
      </c>
      <c r="T175" t="str">
        <v/>
      </c>
      <c r="U175" t="str">
        <v>#ERROR!</v>
      </c>
      <c r="V175">
        <v>299</v>
      </c>
      <c r="W175" t="str">
        <v/>
      </c>
      <c r="X175" t="str">
        <v/>
      </c>
      <c r="Y175" t="str">
        <v/>
      </c>
      <c r="Z175" t="str">
        <v/>
      </c>
    </row>
    <row r="176">
      <c r="A176">
        <v>41</v>
      </c>
      <c r="B176" t="str">
        <v>69000942-252</v>
      </c>
      <c r="C176" t="str">
        <v>HONEYWELL INTERNATIONAL INC</v>
      </c>
      <c r="D176" t="str">
        <v>34</v>
      </c>
      <c r="E176" t="str">
        <v>GPWC-GROUND PROXIMITY WARNING COMPUTER</v>
      </c>
      <c r="F176" t="str">
        <v>2</v>
      </c>
      <c r="G176" t="str">
        <v>2</v>
      </c>
      <c r="H176">
        <v>25500</v>
      </c>
      <c r="I176">
        <v>1</v>
      </c>
      <c r="J176">
        <v>145980</v>
      </c>
      <c r="K176" t="str">
        <v>Airbus web 23/3/26</v>
      </c>
      <c r="L176">
        <v>145980</v>
      </c>
      <c r="M176" t="str">
        <v>Airbus web 23/3/26</v>
      </c>
      <c r="N176">
        <v>1</v>
      </c>
      <c r="O176" t="str">
        <v>Include</v>
      </c>
      <c r="P176" t="str">
        <v>Include</v>
      </c>
      <c r="Q176" t="str">
        <v>Grp C (Others)</v>
      </c>
      <c r="R176">
        <v>30</v>
      </c>
      <c r="S176" t="str">
        <v/>
      </c>
      <c r="T176" t="str">
        <v/>
      </c>
      <c r="U176" t="str">
        <v>STEAS00241</v>
      </c>
      <c r="V176">
        <v>1</v>
      </c>
      <c r="W176" t="str">
        <v/>
      </c>
      <c r="X176" t="str">
        <v/>
      </c>
      <c r="Y176" t="str">
        <v/>
      </c>
      <c r="Z176" t="str">
        <v/>
      </c>
    </row>
    <row r="177">
      <c r="A177">
        <v>234</v>
      </c>
      <c r="B177" t="str">
        <v>N40-1C50212-102</v>
      </c>
      <c r="C177" t="str">
        <v>HOLMBERG GMBH &amp; CO KG</v>
      </c>
      <c r="D177" t="str">
        <v>23</v>
      </c>
      <c r="E177" t="str">
        <v>HANDSET ASSY-CABIN</v>
      </c>
      <c r="F177" t="str">
        <v>2</v>
      </c>
      <c r="G177" t="str">
        <v>2</v>
      </c>
      <c r="H177">
        <v>30000</v>
      </c>
      <c r="I177">
        <v>3</v>
      </c>
      <c r="J177">
        <v>2230</v>
      </c>
      <c r="K177" t="str">
        <v>Airbus web 23/3/26</v>
      </c>
      <c r="L177">
        <v>2230</v>
      </c>
      <c r="M177" t="str">
        <v>Airbus web 23/3/26</v>
      </c>
      <c r="N177">
        <v>1</v>
      </c>
      <c r="O177" t="str">
        <v>Include</v>
      </c>
      <c r="P177" t="str">
        <v>Include</v>
      </c>
      <c r="Q177" t="str">
        <v>Grp C (Others)</v>
      </c>
      <c r="R177">
        <v>30</v>
      </c>
      <c r="S177" t="str">
        <v/>
      </c>
      <c r="T177" t="str">
        <v/>
      </c>
      <c r="U177" t="str">
        <v>STEAS00244</v>
      </c>
      <c r="V177">
        <v>1</v>
      </c>
      <c r="W177" t="str">
        <v/>
      </c>
      <c r="X177" t="str">
        <v/>
      </c>
      <c r="Y177" t="str">
        <v/>
      </c>
      <c r="Z177" t="str">
        <v/>
      </c>
    </row>
    <row r="178">
      <c r="A178">
        <v>318</v>
      </c>
      <c r="B178" t="str">
        <v>N40-1C10135-101</v>
      </c>
      <c r="C178" t="str">
        <v>HOLMBERG GMBH &amp; CO KG</v>
      </c>
      <c r="D178" t="str">
        <v>23</v>
      </c>
      <c r="E178" t="str">
        <v>HANDSET ASSY-COCKPIT</v>
      </c>
      <c r="F178" t="str">
        <v>2</v>
      </c>
      <c r="G178" t="str">
        <v>2</v>
      </c>
      <c r="H178">
        <v>60000</v>
      </c>
      <c r="I178">
        <v>1</v>
      </c>
      <c r="J178">
        <v>2230</v>
      </c>
      <c r="K178" t="str">
        <v>Airbus web 23/3/26</v>
      </c>
      <c r="L178">
        <v>2230</v>
      </c>
      <c r="M178" t="str">
        <v>Airbus web 23/3/26</v>
      </c>
      <c r="N178">
        <v>1</v>
      </c>
      <c r="O178" t="str">
        <v>Include</v>
      </c>
      <c r="P178" t="str">
        <v>Include</v>
      </c>
      <c r="Q178" t="str">
        <v>Grp C (Others)</v>
      </c>
      <c r="R178">
        <v>30</v>
      </c>
      <c r="S178" t="str">
        <v/>
      </c>
      <c r="T178" t="str">
        <v/>
      </c>
      <c r="U178" t="str">
        <v>STEAS00245</v>
      </c>
      <c r="V178">
        <v>1</v>
      </c>
      <c r="W178" t="str">
        <v/>
      </c>
      <c r="X178" t="str">
        <v/>
      </c>
      <c r="Y178" t="str">
        <v/>
      </c>
      <c r="Z178" t="str">
        <v/>
      </c>
    </row>
    <row r="179">
      <c r="A179">
        <v>339</v>
      </c>
      <c r="B179" t="str">
        <v>3508802-70</v>
      </c>
      <c r="C179" t="str">
        <v>EATON LIMITED</v>
      </c>
      <c r="D179" t="str">
        <v>28</v>
      </c>
      <c r="E179" t="str">
        <v>HOUSING-INDICATOR,MAGNETIC LEVEL</v>
      </c>
      <c r="F179" t="str">
        <v>2</v>
      </c>
      <c r="G179" t="str">
        <v>2</v>
      </c>
      <c r="H179">
        <v>180000</v>
      </c>
      <c r="I179">
        <v>1</v>
      </c>
      <c r="J179">
        <v>3073.1</v>
      </c>
      <c r="K179" t="str">
        <v>Eaton 2026</v>
      </c>
      <c r="L179">
        <v>3073.1</v>
      </c>
      <c r="M179" t="str">
        <v>Eaton 2026</v>
      </c>
      <c r="N179">
        <v>1</v>
      </c>
      <c r="O179" t="str">
        <v>Exclude</v>
      </c>
      <c r="P179" t="str">
        <v>Exclude</v>
      </c>
      <c r="Q179" t="str">
        <v/>
      </c>
      <c r="R179" t="str">
        <v/>
      </c>
      <c r="S179" t="str">
        <v>No</v>
      </c>
      <c r="T179" t="str">
        <v>Likely high BER Rate</v>
      </c>
      <c r="U179" t="str">
        <v>#ERROR!</v>
      </c>
      <c r="V179">
        <v>299</v>
      </c>
      <c r="W179" t="str">
        <v/>
      </c>
      <c r="X179" t="str">
        <v/>
      </c>
      <c r="Y179" t="str">
        <v/>
      </c>
      <c r="Z179" t="str">
        <v/>
      </c>
    </row>
    <row r="180">
      <c r="A180">
        <v>3</v>
      </c>
      <c r="B180" t="str">
        <v>1718201</v>
      </c>
      <c r="C180" t="str">
        <v>HAMILTON SUNDSTRAND</v>
      </c>
      <c r="D180" t="str">
        <v>24</v>
      </c>
      <c r="E180" t="str">
        <v>IDG-INTEGRATED DRIVE GENERATOR</v>
      </c>
      <c r="F180" t="str">
        <v>2</v>
      </c>
      <c r="G180" t="str">
        <v>2</v>
      </c>
      <c r="H180">
        <v>15000</v>
      </c>
      <c r="I180">
        <v>2</v>
      </c>
      <c r="J180">
        <v>781626.08</v>
      </c>
      <c r="K180" t="str">
        <v>Hamilton Sunstrand List Price 2026</v>
      </c>
      <c r="L180">
        <v>730867.36</v>
      </c>
      <c r="M180" t="str">
        <v>2025 RFQ AVG</v>
      </c>
      <c r="N180">
        <v>0.9350600993252426</v>
      </c>
      <c r="O180" t="str">
        <v>Include</v>
      </c>
      <c r="P180" t="str">
        <v>Include</v>
      </c>
      <c r="Q180" t="str">
        <v>Grp C (Others)</v>
      </c>
      <c r="R180">
        <v>30</v>
      </c>
      <c r="S180" t="str">
        <v/>
      </c>
      <c r="T180" t="str">
        <v/>
      </c>
      <c r="U180" t="str">
        <v>#ERROR!</v>
      </c>
      <c r="V180">
        <v>299</v>
      </c>
      <c r="W180" t="str">
        <v/>
      </c>
      <c r="X180" t="str">
        <v/>
      </c>
      <c r="Y180" t="str">
        <v/>
      </c>
      <c r="Z180" t="str">
        <v/>
      </c>
    </row>
    <row r="181">
      <c r="A181">
        <v>163</v>
      </c>
      <c r="B181" t="str">
        <v>10176-0102</v>
      </c>
      <c r="C181" t="str">
        <v>SIMMONDS PRECISION PRODUCTS INC</v>
      </c>
      <c r="D181" t="str">
        <v>28</v>
      </c>
      <c r="E181" t="str">
        <v>INDICATOR-FUEL,MULTITANK</v>
      </c>
      <c r="F181" t="str">
        <v>2</v>
      </c>
      <c r="G181" t="str">
        <v>1</v>
      </c>
      <c r="H181">
        <v>30000</v>
      </c>
      <c r="I181">
        <v>1</v>
      </c>
      <c r="J181">
        <v>21580</v>
      </c>
      <c r="K181" t="str">
        <v>Airbus web 23/3/26</v>
      </c>
      <c r="L181">
        <v>21580</v>
      </c>
      <c r="M181" t="str">
        <v>Airbus web 23/3/26</v>
      </c>
      <c r="N181">
        <v>1</v>
      </c>
      <c r="O181" t="str">
        <v>Include</v>
      </c>
      <c r="P181" t="str">
        <v>Include</v>
      </c>
      <c r="Q181" t="str">
        <v>Grp C (Others)</v>
      </c>
      <c r="R181">
        <v>30</v>
      </c>
      <c r="S181" t="str">
        <v/>
      </c>
      <c r="T181" t="str">
        <v/>
      </c>
      <c r="U181" t="str">
        <v>STEAS00256</v>
      </c>
      <c r="V181">
        <v>1</v>
      </c>
      <c r="W181" t="str">
        <v/>
      </c>
      <c r="X181" t="str">
        <v/>
      </c>
      <c r="Y181" t="str">
        <v/>
      </c>
      <c r="Z181" t="str">
        <v/>
      </c>
    </row>
    <row r="182">
      <c r="A182">
        <v>79</v>
      </c>
      <c r="B182" t="str">
        <v>C18456AAA01</v>
      </c>
      <c r="C182" t="str">
        <v>THALES AVS FRANCE SAS</v>
      </c>
      <c r="D182" t="str">
        <v>34</v>
      </c>
      <c r="E182" t="str">
        <v>INDICATOR-ISIS</v>
      </c>
      <c r="F182" t="str">
        <v>2</v>
      </c>
      <c r="G182" t="str">
        <v>1</v>
      </c>
      <c r="H182">
        <v>22500</v>
      </c>
      <c r="I182">
        <v>1</v>
      </c>
      <c r="J182">
        <v>53697</v>
      </c>
      <c r="K182" t="str">
        <v>Thales Airline Price 2026</v>
      </c>
      <c r="L182">
        <v>53697</v>
      </c>
      <c r="M182" t="str">
        <v>Thales Airline Price 2026</v>
      </c>
      <c r="N182">
        <v>1</v>
      </c>
      <c r="O182" t="str">
        <v>Exclude (BTB with Thales)</v>
      </c>
      <c r="P182" t="str">
        <v>Include</v>
      </c>
      <c r="Q182" t="str">
        <v>Grp B (OEM)</v>
      </c>
      <c r="R182">
        <v>30</v>
      </c>
      <c r="S182" t="str">
        <v/>
      </c>
      <c r="T182" t="str">
        <v>Thales</v>
      </c>
      <c r="U182" t="str">
        <v>#ERROR!</v>
      </c>
      <c r="V182">
        <v>299</v>
      </c>
      <c r="W182" t="str">
        <v/>
      </c>
      <c r="X182" t="str">
        <v/>
      </c>
      <c r="Y182" t="str">
        <v/>
      </c>
      <c r="Z182" t="str">
        <v/>
      </c>
    </row>
    <row r="183">
      <c r="A183">
        <v>228</v>
      </c>
      <c r="B183" t="str">
        <v>VT477-2</v>
      </c>
      <c r="C183" t="str">
        <v>DIEHL AEROSPACE GMBH</v>
      </c>
      <c r="D183" t="str">
        <v>29</v>
      </c>
      <c r="E183" t="str">
        <v>INDICATOR-QUANTITY</v>
      </c>
      <c r="F183" t="str">
        <v>2</v>
      </c>
      <c r="G183" t="str">
        <v>3</v>
      </c>
      <c r="H183">
        <v>12000</v>
      </c>
      <c r="I183">
        <v>1</v>
      </c>
      <c r="J183">
        <v>2880</v>
      </c>
      <c r="K183" t="str">
        <v>Airbus Web 16/03/26</v>
      </c>
      <c r="L183">
        <v>2880</v>
      </c>
      <c r="M183" t="str">
        <v>Airbus Web 16/03/26</v>
      </c>
      <c r="N183">
        <v>1</v>
      </c>
      <c r="O183" t="str">
        <v>Exclude</v>
      </c>
      <c r="P183" t="str">
        <v>Exclude</v>
      </c>
      <c r="Q183" t="str">
        <v/>
      </c>
      <c r="R183" t="str">
        <v/>
      </c>
      <c r="S183" t="str">
        <v>No</v>
      </c>
      <c r="T183" t="str">
        <v>High BER Rate</v>
      </c>
      <c r="U183" t="str">
        <v>#ERROR!</v>
      </c>
      <c r="V183">
        <v>299</v>
      </c>
      <c r="W183" t="str">
        <v/>
      </c>
      <c r="X183" t="str">
        <v/>
      </c>
      <c r="Y183" t="str">
        <v/>
      </c>
      <c r="Z183" t="str">
        <v/>
      </c>
    </row>
    <row r="184">
      <c r="A184">
        <v>333</v>
      </c>
      <c r="B184" t="str">
        <v>196PN01Y02</v>
      </c>
      <c r="C184" t="str">
        <v>SAFRAN ELECTRONICS &amp; DEFENSE</v>
      </c>
      <c r="D184" t="str">
        <v>22</v>
      </c>
      <c r="E184" t="str">
        <v>INDICATOR-RUDDER TRIM</v>
      </c>
      <c r="F184" t="str">
        <v>2</v>
      </c>
      <c r="G184" t="str">
        <v>2</v>
      </c>
      <c r="H184">
        <v>270000</v>
      </c>
      <c r="I184">
        <v>1</v>
      </c>
      <c r="J184">
        <v>6300</v>
      </c>
      <c r="K184" t="str">
        <v>Airbus Web 11/03/26</v>
      </c>
      <c r="L184">
        <v>4460.333333333333</v>
      </c>
      <c r="M184" t="str">
        <v>2025 RFQ AVG</v>
      </c>
      <c r="N184">
        <v>0.707989417989418</v>
      </c>
      <c r="O184" t="str">
        <v>Include</v>
      </c>
      <c r="P184" t="str">
        <v>Include</v>
      </c>
      <c r="Q184" t="str">
        <v>Grp C (Others)</v>
      </c>
      <c r="R184">
        <v>30</v>
      </c>
      <c r="S184" t="str">
        <v/>
      </c>
      <c r="T184" t="str">
        <v/>
      </c>
      <c r="U184" t="str">
        <v>#ERROR!</v>
      </c>
      <c r="V184">
        <v>299</v>
      </c>
      <c r="W184" t="str">
        <v/>
      </c>
      <c r="X184" t="str">
        <v/>
      </c>
      <c r="Y184" t="str">
        <v/>
      </c>
      <c r="Z184" t="str">
        <v/>
      </c>
    </row>
    <row r="185">
      <c r="A185">
        <v>124</v>
      </c>
      <c r="B185" t="str">
        <v>822-2325-020</v>
      </c>
      <c r="C185" t="str">
        <v>ROCKWELL COLLINS INC</v>
      </c>
      <c r="D185" t="str">
        <v>34</v>
      </c>
      <c r="E185" t="str">
        <v>INTERROGATOR-DME</v>
      </c>
      <c r="F185" t="str">
        <v>2</v>
      </c>
      <c r="G185" t="str">
        <v>2</v>
      </c>
      <c r="H185">
        <v>109725</v>
      </c>
      <c r="I185">
        <v>2</v>
      </c>
      <c r="J185">
        <v>83272</v>
      </c>
      <c r="K185" t="str">
        <v>Rockwell Collins List Price 2026</v>
      </c>
      <c r="L185">
        <v>41199</v>
      </c>
      <c r="M185" t="str">
        <v>2025 RFQ AVG</v>
      </c>
      <c r="N185">
        <v>0.4947521375732539</v>
      </c>
      <c r="O185" t="str">
        <v>Include</v>
      </c>
      <c r="P185" t="str">
        <v>Include</v>
      </c>
      <c r="Q185" t="str">
        <v>Grp C (Others)</v>
      </c>
      <c r="R185">
        <v>30</v>
      </c>
      <c r="S185" t="str">
        <v/>
      </c>
      <c r="T185" t="str">
        <v>Rockwell Collins</v>
      </c>
      <c r="U185" t="str">
        <v>#ERROR!</v>
      </c>
      <c r="V185">
        <v>299</v>
      </c>
      <c r="W185" t="str">
        <v/>
      </c>
      <c r="X185" t="str">
        <v/>
      </c>
      <c r="Y185" t="str">
        <v/>
      </c>
      <c r="Z185" t="str">
        <v/>
      </c>
    </row>
    <row r="186">
      <c r="A186">
        <v>214</v>
      </c>
      <c r="B186" t="str">
        <v>4188-01</v>
      </c>
      <c r="C186" t="str">
        <v>DIEHL AEROSPACE GMBH</v>
      </c>
      <c r="D186" t="str">
        <v>24</v>
      </c>
      <c r="E186" t="str">
        <v>INVERTER-STATIC</v>
      </c>
      <c r="F186" t="str">
        <v>2</v>
      </c>
      <c r="G186" t="str">
        <v>1</v>
      </c>
      <c r="H186">
        <v>52500</v>
      </c>
      <c r="I186">
        <v>1</v>
      </c>
      <c r="J186">
        <v>13610</v>
      </c>
      <c r="K186" t="str">
        <v>Airbus Web 11/03/26</v>
      </c>
      <c r="L186">
        <v>13610</v>
      </c>
      <c r="M186" t="str">
        <v>Airbus Web 11/03/26</v>
      </c>
      <c r="N186">
        <v>1</v>
      </c>
      <c r="O186" t="str">
        <v>Include</v>
      </c>
      <c r="P186" t="str">
        <v>Include</v>
      </c>
      <c r="Q186" t="str">
        <v>Grp C (Others)</v>
      </c>
      <c r="R186">
        <v>30</v>
      </c>
      <c r="S186" t="str">
        <v/>
      </c>
      <c r="T186" t="str">
        <v/>
      </c>
      <c r="U186" t="str">
        <v>#ERROR!</v>
      </c>
      <c r="V186">
        <v>299</v>
      </c>
      <c r="W186" t="str">
        <v/>
      </c>
      <c r="X186" t="str">
        <v/>
      </c>
      <c r="Y186" t="str">
        <v/>
      </c>
      <c r="Z186" t="str">
        <v/>
      </c>
    </row>
    <row r="187">
      <c r="A187">
        <v>292</v>
      </c>
      <c r="B187" t="str">
        <v>2LA456510-03</v>
      </c>
      <c r="C187" t="str">
        <v>GOODRICH LIGHTING SYSTEMS GMBH</v>
      </c>
      <c r="D187" t="str">
        <v>33</v>
      </c>
      <c r="E187" t="str">
        <v/>
      </c>
      <c r="F187" t="str">
        <v>2</v>
      </c>
      <c r="G187" t="str">
        <v>2</v>
      </c>
      <c r="H187">
        <v>66825</v>
      </c>
      <c r="I187">
        <v>1</v>
      </c>
      <c r="J187">
        <v>4909.15</v>
      </c>
      <c r="K187" t="str">
        <v>Goodrich Lighting 2026</v>
      </c>
      <c r="L187">
        <v>4909.15</v>
      </c>
      <c r="M187" t="str">
        <v>Goodrich Lighting 2026</v>
      </c>
      <c r="N187">
        <v>1</v>
      </c>
      <c r="O187" t="str">
        <v>Exclude</v>
      </c>
      <c r="P187" t="str">
        <v>Exclude</v>
      </c>
      <c r="Q187" t="str">
        <v/>
      </c>
      <c r="R187" t="str">
        <v/>
      </c>
      <c r="S187" t="str">
        <v>No</v>
      </c>
      <c r="T187" t="str">
        <v>High BER Rate</v>
      </c>
      <c r="U187" t="str">
        <v>#ERROR!</v>
      </c>
      <c r="V187">
        <v>299</v>
      </c>
      <c r="W187" t="str">
        <v/>
      </c>
      <c r="X187" t="str">
        <v/>
      </c>
      <c r="Y187" t="str">
        <v/>
      </c>
      <c r="Z187" t="str">
        <v/>
      </c>
    </row>
    <row r="188">
      <c r="A188">
        <v>244</v>
      </c>
      <c r="B188" t="str">
        <v>2LA455968-01</v>
      </c>
      <c r="C188" t="str">
        <v>GOODRICH LIGHTING SYSTEMS GMBH</v>
      </c>
      <c r="D188" t="str">
        <v>33</v>
      </c>
      <c r="E188" t="str">
        <v/>
      </c>
      <c r="F188" t="str">
        <v>2</v>
      </c>
      <c r="G188" t="str">
        <v>2</v>
      </c>
      <c r="H188">
        <v>78975</v>
      </c>
      <c r="I188">
        <v>2</v>
      </c>
      <c r="J188">
        <v>7430.88</v>
      </c>
      <c r="K188" t="str">
        <v>Goodrich Lighting 2026</v>
      </c>
      <c r="L188">
        <v>7430.88</v>
      </c>
      <c r="M188" t="str">
        <v>Goodrich Lighting 2026</v>
      </c>
      <c r="N188">
        <v>1</v>
      </c>
      <c r="O188" t="str">
        <v>Exclude</v>
      </c>
      <c r="P188" t="str">
        <v>Exclude</v>
      </c>
      <c r="Q188" t="str">
        <v/>
      </c>
      <c r="R188" t="str">
        <v/>
      </c>
      <c r="S188" t="str">
        <v>No</v>
      </c>
      <c r="T188" t="str">
        <v>High BER Rate</v>
      </c>
      <c r="U188" t="str">
        <v>#ERROR!</v>
      </c>
      <c r="V188">
        <v>299</v>
      </c>
      <c r="W188" t="str">
        <v/>
      </c>
      <c r="X188" t="str">
        <v/>
      </c>
      <c r="Y188" t="str">
        <v/>
      </c>
      <c r="Z188" t="str">
        <v/>
      </c>
    </row>
    <row r="189">
      <c r="A189">
        <v>271</v>
      </c>
      <c r="B189" t="str">
        <v>2LA456342-03</v>
      </c>
      <c r="C189" t="str">
        <v>GOODRICH LIGHTING SYSTEMS GMBH</v>
      </c>
      <c r="D189" t="str">
        <v>33</v>
      </c>
      <c r="E189" t="str">
        <v/>
      </c>
      <c r="F189" t="str">
        <v>2</v>
      </c>
      <c r="G189" t="str">
        <v>3</v>
      </c>
      <c r="H189">
        <v>48600</v>
      </c>
      <c r="I189">
        <v>1</v>
      </c>
      <c r="J189">
        <v>5837.22</v>
      </c>
      <c r="K189" t="str">
        <v>Goodrich Lighting 2026</v>
      </c>
      <c r="L189">
        <v>5837.22</v>
      </c>
      <c r="M189" t="str">
        <v>Goodrich Lighting 2026</v>
      </c>
      <c r="N189">
        <v>1</v>
      </c>
      <c r="O189" t="str">
        <v>Exclude</v>
      </c>
      <c r="P189" t="str">
        <v>Exclude</v>
      </c>
      <c r="Q189" t="str">
        <v/>
      </c>
      <c r="R189" t="str">
        <v/>
      </c>
      <c r="S189" t="str">
        <v>No</v>
      </c>
      <c r="T189" t="str">
        <v>High BER Rate</v>
      </c>
      <c r="U189" t="str">
        <v>#ERROR!</v>
      </c>
      <c r="V189">
        <v>299</v>
      </c>
      <c r="W189" t="str">
        <v/>
      </c>
      <c r="X189" t="str">
        <v/>
      </c>
      <c r="Y189" t="str">
        <v/>
      </c>
      <c r="Z189" t="str">
        <v/>
      </c>
    </row>
    <row r="190">
      <c r="A190">
        <v>272</v>
      </c>
      <c r="B190" t="str">
        <v>2LA456342-04</v>
      </c>
      <c r="C190" t="str">
        <v>GOODRICH LIGHTING SYSTEMS GMBH</v>
      </c>
      <c r="D190" t="str">
        <v>33</v>
      </c>
      <c r="E190" t="str">
        <v/>
      </c>
      <c r="F190" t="str">
        <v>2</v>
      </c>
      <c r="G190" t="str">
        <v>3</v>
      </c>
      <c r="H190">
        <v>48600</v>
      </c>
      <c r="I190">
        <v>1</v>
      </c>
      <c r="J190">
        <v>5618.57</v>
      </c>
      <c r="K190" t="str">
        <v>Goodrich Lighting 2026</v>
      </c>
      <c r="L190">
        <v>5618.57</v>
      </c>
      <c r="M190" t="str">
        <v>Goodrich Lighting 2026</v>
      </c>
      <c r="N190">
        <v>1</v>
      </c>
      <c r="O190" t="str">
        <v>Exclude</v>
      </c>
      <c r="P190" t="str">
        <v>Exclude</v>
      </c>
      <c r="Q190" t="str">
        <v/>
      </c>
      <c r="R190" t="str">
        <v/>
      </c>
      <c r="S190" t="str">
        <v>No</v>
      </c>
      <c r="T190" t="str">
        <v>High BER Rate</v>
      </c>
      <c r="U190" t="str">
        <v>#ERROR!</v>
      </c>
      <c r="V190">
        <v>299</v>
      </c>
      <c r="W190" t="str">
        <v/>
      </c>
      <c r="X190" t="str">
        <v/>
      </c>
      <c r="Y190" t="str">
        <v/>
      </c>
      <c r="Z190" t="str">
        <v/>
      </c>
    </row>
    <row r="191">
      <c r="A191">
        <v>308</v>
      </c>
      <c r="B191" t="str">
        <v>2LA456241-00</v>
      </c>
      <c r="C191" t="str">
        <v>GOODRICH LIGHTING SYSTEMS GMBH</v>
      </c>
      <c r="D191" t="str">
        <v>33</v>
      </c>
      <c r="E191" t="str">
        <v/>
      </c>
      <c r="F191" t="str">
        <v>2</v>
      </c>
      <c r="G191" t="str">
        <v>2</v>
      </c>
      <c r="H191">
        <v>121500</v>
      </c>
      <c r="I191">
        <v>1</v>
      </c>
      <c r="J191">
        <v>6121.09</v>
      </c>
      <c r="K191" t="str">
        <v>Goodrich Lighting 2026</v>
      </c>
      <c r="L191">
        <v>6121.09</v>
      </c>
      <c r="M191" t="str">
        <v>Goodrich Lighting 2026</v>
      </c>
      <c r="N191">
        <v>1</v>
      </c>
      <c r="O191" t="str">
        <v>Exclude</v>
      </c>
      <c r="P191" t="str">
        <v>Exclude</v>
      </c>
      <c r="Q191" t="str">
        <v/>
      </c>
      <c r="R191" t="str">
        <v/>
      </c>
      <c r="S191" t="str">
        <v>No</v>
      </c>
      <c r="T191" t="str">
        <v>High BER Rate</v>
      </c>
      <c r="U191" t="str">
        <v>#ERROR!</v>
      </c>
      <c r="V191">
        <v>299</v>
      </c>
      <c r="W191" t="str">
        <v/>
      </c>
      <c r="X191" t="str">
        <v/>
      </c>
      <c r="Y191" t="str">
        <v/>
      </c>
      <c r="Z191" t="str">
        <v/>
      </c>
    </row>
    <row r="192">
      <c r="A192">
        <v>16</v>
      </c>
      <c r="B192" t="str">
        <v>1263C0000-01</v>
      </c>
      <c r="C192" t="str">
        <v>LIEBHERR AEROSPACE TOULOUSE SAS</v>
      </c>
      <c r="D192" t="str">
        <v>21</v>
      </c>
      <c r="E192" t="str">
        <v>MACHINE-AIR CYCLE</v>
      </c>
      <c r="F192" t="str">
        <v>2</v>
      </c>
      <c r="G192" t="str">
        <v>2</v>
      </c>
      <c r="H192">
        <v>13500</v>
      </c>
      <c r="I192">
        <v>2</v>
      </c>
      <c r="J192">
        <v>93350</v>
      </c>
      <c r="K192" t="str">
        <v>Airbus Web 11/03/26</v>
      </c>
      <c r="L192">
        <v>93350</v>
      </c>
      <c r="M192" t="str">
        <v>Airbus Web 11/03/26</v>
      </c>
      <c r="N192">
        <v>1</v>
      </c>
      <c r="O192" t="str">
        <v>Exclude (BTB with Liebherr)</v>
      </c>
      <c r="P192" t="str">
        <v>Include</v>
      </c>
      <c r="Q192" t="str">
        <v>Grp B (OEM)</v>
      </c>
      <c r="R192">
        <v>30</v>
      </c>
      <c r="S192" t="str">
        <v/>
      </c>
      <c r="T192" t="str">
        <v>Liebherr</v>
      </c>
      <c r="U192" t="str">
        <v>#ERROR!</v>
      </c>
      <c r="V192">
        <v>299</v>
      </c>
      <c r="W192" t="str">
        <v/>
      </c>
      <c r="X192" t="str">
        <v/>
      </c>
      <c r="Y192" t="str">
        <v/>
      </c>
      <c r="Z192" t="str">
        <v/>
      </c>
    </row>
    <row r="193">
      <c r="A193">
        <v>126</v>
      </c>
      <c r="B193" t="str">
        <v>D24005000-1</v>
      </c>
      <c r="C193" t="str">
        <v>SAFRAN LANDING SYSTEMS</v>
      </c>
      <c r="D193" t="str">
        <v>32</v>
      </c>
      <c r="E193" t="str">
        <v>MANIFOLD-ALTERNATE BRAKE</v>
      </c>
      <c r="F193" t="str">
        <v>2</v>
      </c>
      <c r="G193" t="str">
        <v>1</v>
      </c>
      <c r="H193">
        <v>45000</v>
      </c>
      <c r="I193">
        <v>1</v>
      </c>
      <c r="J193">
        <v>53080</v>
      </c>
      <c r="K193" t="str">
        <v>Airbus web 23/3/26</v>
      </c>
      <c r="L193">
        <v>53080</v>
      </c>
      <c r="M193" t="str">
        <v>Airbus web 23/3/26</v>
      </c>
      <c r="N193">
        <v>1</v>
      </c>
      <c r="O193" t="str">
        <v>Include</v>
      </c>
      <c r="P193" t="str">
        <v>Include</v>
      </c>
      <c r="Q193" t="str">
        <v>Grp A (CRO)</v>
      </c>
      <c r="R193">
        <v>30</v>
      </c>
      <c r="S193" t="str">
        <v/>
      </c>
      <c r="T193" t="str">
        <v/>
      </c>
      <c r="U193" t="str">
        <v>#ERROR!</v>
      </c>
      <c r="V193">
        <v>299</v>
      </c>
      <c r="W193" t="str">
        <v/>
      </c>
      <c r="X193" t="str">
        <v/>
      </c>
      <c r="Y193" t="str">
        <v/>
      </c>
      <c r="Z193" t="str">
        <v/>
      </c>
    </row>
    <row r="194">
      <c r="A194">
        <v>127</v>
      </c>
      <c r="B194" t="str">
        <v>D24006000-1</v>
      </c>
      <c r="C194" t="str">
        <v>SAFRAN LANDING SYSTEMS</v>
      </c>
      <c r="D194" t="str">
        <v>32</v>
      </c>
      <c r="E194" t="str">
        <v>MANIFOLD-ALTERNATE BRAKE</v>
      </c>
      <c r="F194" t="str">
        <v>2</v>
      </c>
      <c r="G194" t="str">
        <v>1</v>
      </c>
      <c r="H194">
        <v>45000</v>
      </c>
      <c r="I194">
        <v>1</v>
      </c>
      <c r="J194">
        <v>53080</v>
      </c>
      <c r="K194" t="str">
        <v>Airbus web 23/3/26</v>
      </c>
      <c r="L194">
        <v>53080</v>
      </c>
      <c r="M194" t="str">
        <v>Airbus web 23/3/26</v>
      </c>
      <c r="N194">
        <v>1</v>
      </c>
      <c r="O194" t="str">
        <v>Include</v>
      </c>
      <c r="P194" t="str">
        <v>Include</v>
      </c>
      <c r="Q194" t="str">
        <v>Grp A (CRO)</v>
      </c>
      <c r="R194">
        <v>30</v>
      </c>
      <c r="S194" t="str">
        <v/>
      </c>
      <c r="T194" t="str">
        <v/>
      </c>
      <c r="U194" t="str">
        <v>#ERROR!</v>
      </c>
      <c r="V194">
        <v>299</v>
      </c>
      <c r="W194" t="str">
        <v/>
      </c>
      <c r="X194" t="str">
        <v/>
      </c>
      <c r="Y194" t="str">
        <v/>
      </c>
      <c r="Z194" t="str">
        <v/>
      </c>
    </row>
    <row r="195">
      <c r="A195">
        <v>185</v>
      </c>
      <c r="B195" t="str">
        <v>1559A9900-03</v>
      </c>
      <c r="C195" t="str">
        <v>LIEBHERR-AEROSPACE LINDENBERG</v>
      </c>
      <c r="D195" t="str">
        <v>29</v>
      </c>
      <c r="E195" t="str">
        <v>MANIFOLD-HP</v>
      </c>
      <c r="F195" t="str">
        <v>2</v>
      </c>
      <c r="G195" t="str">
        <v>1</v>
      </c>
      <c r="H195">
        <v>90000</v>
      </c>
      <c r="I195">
        <v>1</v>
      </c>
      <c r="J195">
        <v>37949.7</v>
      </c>
      <c r="K195" t="str">
        <v>Liebherr 2026</v>
      </c>
      <c r="L195">
        <v>37949.7</v>
      </c>
      <c r="M195" t="str">
        <v>Liebherr 2026</v>
      </c>
      <c r="N195">
        <v>1</v>
      </c>
      <c r="O195" t="str">
        <v>Exclude (BTB with Liebherr)</v>
      </c>
      <c r="P195" t="str">
        <v>Include</v>
      </c>
      <c r="Q195" t="str">
        <v>Grp B (OEM)</v>
      </c>
      <c r="R195">
        <v>30</v>
      </c>
      <c r="S195" t="str">
        <v/>
      </c>
      <c r="T195" t="str">
        <v>Liebherr</v>
      </c>
      <c r="U195" t="str">
        <v>#ERROR!</v>
      </c>
      <c r="V195">
        <v>299</v>
      </c>
      <c r="W195" t="str">
        <v/>
      </c>
      <c r="X195" t="str">
        <v/>
      </c>
      <c r="Y195" t="str">
        <v/>
      </c>
      <c r="Z195" t="str">
        <v/>
      </c>
    </row>
    <row r="196">
      <c r="A196">
        <v>175</v>
      </c>
      <c r="B196" t="str">
        <v>1554A9900-02</v>
      </c>
      <c r="C196" t="str">
        <v>LIEBHERR-AEROSPACE LINDENBERG</v>
      </c>
      <c r="D196" t="str">
        <v>29</v>
      </c>
      <c r="E196" t="str">
        <v>MANIFOLD-HP</v>
      </c>
      <c r="F196" t="str">
        <v>2</v>
      </c>
      <c r="G196" t="str">
        <v>1</v>
      </c>
      <c r="H196">
        <v>90000</v>
      </c>
      <c r="I196">
        <v>1</v>
      </c>
      <c r="J196">
        <v>43214.89</v>
      </c>
      <c r="K196" t="str">
        <v>Liebherr 2026</v>
      </c>
      <c r="L196">
        <v>43214.89</v>
      </c>
      <c r="M196" t="str">
        <v>Liebherr 2026</v>
      </c>
      <c r="N196">
        <v>1</v>
      </c>
      <c r="O196" t="str">
        <v>Exclude (BTB with Liebherr)</v>
      </c>
      <c r="P196" t="str">
        <v>Include</v>
      </c>
      <c r="Q196" t="str">
        <v>Grp B (OEM)</v>
      </c>
      <c r="R196">
        <v>30</v>
      </c>
      <c r="S196" t="str">
        <v/>
      </c>
      <c r="T196" t="str">
        <v>Liebherr</v>
      </c>
      <c r="U196" t="str">
        <v>#ERROR!</v>
      </c>
      <c r="V196">
        <v>299</v>
      </c>
      <c r="W196" t="str">
        <v/>
      </c>
      <c r="X196" t="str">
        <v/>
      </c>
      <c r="Y196" t="str">
        <v/>
      </c>
      <c r="Z196" t="str">
        <v/>
      </c>
    </row>
    <row r="197">
      <c r="A197">
        <v>19</v>
      </c>
      <c r="B197" t="str">
        <v>C24837102-2</v>
      </c>
      <c r="C197" t="str">
        <v>SAFRAN LANDING SYSTEMS</v>
      </c>
      <c r="D197" t="str">
        <v>32</v>
      </c>
      <c r="E197" t="str">
        <v>MANIFOLD-NORMAL BRAKE ASSY</v>
      </c>
      <c r="F197" t="str">
        <v>2</v>
      </c>
      <c r="G197" t="str">
        <v>1</v>
      </c>
      <c r="H197">
        <v>15000</v>
      </c>
      <c r="I197">
        <v>2</v>
      </c>
      <c r="J197">
        <v>79830</v>
      </c>
      <c r="K197" t="str">
        <v>Airbus Web 16/03/26</v>
      </c>
      <c r="L197">
        <v>39500</v>
      </c>
      <c r="M197" t="str">
        <v>2025 RFQ AVG</v>
      </c>
      <c r="N197">
        <v>0.4948014530878116</v>
      </c>
      <c r="O197" t="str">
        <v>Include</v>
      </c>
      <c r="P197" t="str">
        <v>Include</v>
      </c>
      <c r="Q197" t="str">
        <v>Grp A (CRO)</v>
      </c>
      <c r="R197">
        <v>30</v>
      </c>
      <c r="S197" t="str">
        <v/>
      </c>
      <c r="T197" t="str">
        <v/>
      </c>
      <c r="U197" t="str">
        <v>#ERROR!</v>
      </c>
      <c r="V197">
        <v>299</v>
      </c>
      <c r="W197" t="str">
        <v/>
      </c>
      <c r="X197" t="str">
        <v/>
      </c>
      <c r="Y197" t="str">
        <v/>
      </c>
      <c r="Z197" t="str">
        <v/>
      </c>
    </row>
    <row r="198">
      <c r="A198">
        <v>217</v>
      </c>
      <c r="B198" t="str">
        <v>4-60000H883-00</v>
      </c>
      <c r="C198" t="str">
        <v>AIRBUS OPERATIONS GMBH</v>
      </c>
      <c r="D198" t="str">
        <v>30</v>
      </c>
      <c r="E198" t="str">
        <v>MAST ASSY-DRAIN</v>
      </c>
      <c r="F198" t="str">
        <v>2</v>
      </c>
      <c r="G198" t="str">
        <v>2</v>
      </c>
      <c r="H198">
        <v>72000</v>
      </c>
      <c r="I198">
        <v>2</v>
      </c>
      <c r="J198">
        <v>17042.41</v>
      </c>
      <c r="K198" t="str">
        <v>Airbus Web 16/03/26</v>
      </c>
      <c r="L198">
        <v>10724.333333333334</v>
      </c>
      <c r="M198" t="str">
        <v>2026 RFQ AVG</v>
      </c>
      <c r="N198">
        <v>0.6292732854879876</v>
      </c>
      <c r="O198" t="str">
        <v>Exclude</v>
      </c>
      <c r="P198" t="str">
        <v>Exclude</v>
      </c>
      <c r="Q198" t="str">
        <v/>
      </c>
      <c r="R198" t="str">
        <v/>
      </c>
      <c r="S198" t="str">
        <v>No</v>
      </c>
      <c r="T198" t="str">
        <v>High BER Rate</v>
      </c>
      <c r="U198" t="str">
        <v>#ERROR!</v>
      </c>
      <c r="V198">
        <v>299</v>
      </c>
      <c r="W198" t="str">
        <v/>
      </c>
      <c r="X198" t="str">
        <v/>
      </c>
      <c r="Y198" t="str">
        <v/>
      </c>
      <c r="Z198" t="str">
        <v/>
      </c>
    </row>
    <row r="199">
      <c r="A199">
        <v>12</v>
      </c>
      <c r="B199" t="str">
        <v>D50A000-100</v>
      </c>
      <c r="C199" t="str">
        <v>HONEYWELL INTERNATIONAL INC</v>
      </c>
      <c r="D199" t="str">
        <v>22</v>
      </c>
      <c r="E199" t="str">
        <v>MCDU-MULTIPURPOSE CONTROL AND DISPLAY UNIT</v>
      </c>
      <c r="F199" t="str">
        <v>2</v>
      </c>
      <c r="G199" t="str">
        <v>2</v>
      </c>
      <c r="H199">
        <v>21211</v>
      </c>
      <c r="I199">
        <v>2</v>
      </c>
      <c r="J199">
        <v>305089.32</v>
      </c>
      <c r="K199" t="str">
        <v>Honeywell web 25/3/26</v>
      </c>
      <c r="L199">
        <v>305089.32</v>
      </c>
      <c r="M199" t="str">
        <v>Honeywell web 25/3/26</v>
      </c>
      <c r="N199">
        <v>1</v>
      </c>
      <c r="O199" t="str">
        <v>Include</v>
      </c>
      <c r="P199" t="str">
        <v>Include</v>
      </c>
      <c r="Q199" t="str">
        <v>Grp C (Others)</v>
      </c>
      <c r="R199">
        <v>30</v>
      </c>
      <c r="S199" t="str">
        <v/>
      </c>
      <c r="T199" t="str">
        <v/>
      </c>
      <c r="U199" t="str">
        <v>#ERROR!</v>
      </c>
      <c r="V199">
        <v>299</v>
      </c>
      <c r="W199" t="str">
        <v/>
      </c>
      <c r="X199" t="str">
        <v/>
      </c>
      <c r="Y199" t="str">
        <v/>
      </c>
      <c r="Z199" t="str">
        <v/>
      </c>
    </row>
    <row r="200">
      <c r="A200">
        <v>20</v>
      </c>
      <c r="B200" t="str">
        <v>822-2532-300</v>
      </c>
      <c r="C200" t="str">
        <v>ROCKWELL COLLINS INC</v>
      </c>
      <c r="D200" t="str">
        <v>34</v>
      </c>
      <c r="E200" t="str">
        <v>MMR-MULTI MODE RECEIVER</v>
      </c>
      <c r="F200" t="str">
        <v>2</v>
      </c>
      <c r="G200" t="str">
        <v>2</v>
      </c>
      <c r="H200">
        <v>27000</v>
      </c>
      <c r="I200">
        <v>2</v>
      </c>
      <c r="J200">
        <v>164180</v>
      </c>
      <c r="K200" t="str">
        <v>Rockwell Collins List Price 2026</v>
      </c>
      <c r="L200">
        <v>133158.33333333334</v>
      </c>
      <c r="M200" t="str">
        <v>2025 RFQ AVG</v>
      </c>
      <c r="N200">
        <v>0.811050879116417</v>
      </c>
      <c r="O200" t="str">
        <v>Include</v>
      </c>
      <c r="P200" t="str">
        <v>Include</v>
      </c>
      <c r="Q200" t="str">
        <v>Grp C (Others)</v>
      </c>
      <c r="R200">
        <v>30</v>
      </c>
      <c r="S200" t="str">
        <v/>
      </c>
      <c r="T200" t="str">
        <v>Rockwell Collins</v>
      </c>
      <c r="U200" t="str">
        <v>STEAS00307</v>
      </c>
      <c r="V200">
        <v>1</v>
      </c>
      <c r="W200" t="str">
        <v/>
      </c>
      <c r="X200" t="str">
        <v/>
      </c>
      <c r="Y200" t="str">
        <v/>
      </c>
      <c r="Z200" t="str">
        <v/>
      </c>
    </row>
    <row r="201">
      <c r="A201">
        <v>184</v>
      </c>
      <c r="B201" t="str">
        <v>1553A9900-03</v>
      </c>
      <c r="C201" t="str">
        <v>LIEBHERR-AEROSPACE LINDENBERG</v>
      </c>
      <c r="D201" t="str">
        <v>29</v>
      </c>
      <c r="E201" t="str">
        <v>MANIFOLD-HP</v>
      </c>
      <c r="F201" t="str">
        <v>2</v>
      </c>
      <c r="G201" t="str">
        <v>1</v>
      </c>
      <c r="H201">
        <v>90000</v>
      </c>
      <c r="I201">
        <v>1</v>
      </c>
      <c r="J201">
        <v>37949.7</v>
      </c>
      <c r="K201" t="str">
        <v>Liebherr 2026</v>
      </c>
      <c r="L201">
        <v>37949.7</v>
      </c>
      <c r="M201" t="str">
        <v>Liebherr 2026</v>
      </c>
      <c r="N201">
        <v>1</v>
      </c>
      <c r="O201" t="str">
        <v>Exclude (BTB with Liebherr)</v>
      </c>
      <c r="P201" t="str">
        <v>Include</v>
      </c>
      <c r="Q201" t="str">
        <v>Grp B (OEM)</v>
      </c>
      <c r="R201">
        <v>30</v>
      </c>
      <c r="S201" t="str">
        <v/>
      </c>
      <c r="T201" t="str">
        <v>Liebherr</v>
      </c>
      <c r="U201" t="str">
        <v>#ERROR!</v>
      </c>
      <c r="V201">
        <v>299</v>
      </c>
      <c r="W201" t="str">
        <v/>
      </c>
      <c r="X201" t="str">
        <v/>
      </c>
      <c r="Y201" t="str">
        <v/>
      </c>
      <c r="Z201" t="str">
        <v/>
      </c>
    </row>
    <row r="202">
      <c r="A202">
        <v>196</v>
      </c>
      <c r="B202" t="str">
        <v>1556A9900-04</v>
      </c>
      <c r="C202" t="str">
        <v>LIEBHERR-AEROSPACE LINDENBERG</v>
      </c>
      <c r="D202" t="str">
        <v>29</v>
      </c>
      <c r="E202" t="str">
        <v>MANIFOLD-PTU</v>
      </c>
      <c r="F202" t="str">
        <v>2</v>
      </c>
      <c r="G202" t="str">
        <v>1</v>
      </c>
      <c r="H202">
        <v>90000</v>
      </c>
      <c r="I202">
        <v>1</v>
      </c>
      <c r="J202">
        <v>29673.73</v>
      </c>
      <c r="K202" t="str">
        <v>Liebherr 2026</v>
      </c>
      <c r="L202">
        <v>29673.73</v>
      </c>
      <c r="M202" t="str">
        <v>Liebherr 2026</v>
      </c>
      <c r="N202">
        <v>1</v>
      </c>
      <c r="O202" t="str">
        <v>Exclude (BTB with Liebherr)</v>
      </c>
      <c r="P202" t="str">
        <v>Include</v>
      </c>
      <c r="Q202" t="str">
        <v>Grp B (OEM)</v>
      </c>
      <c r="R202">
        <v>30</v>
      </c>
      <c r="S202" t="str">
        <v/>
      </c>
      <c r="T202" t="str">
        <v>Liebherr</v>
      </c>
      <c r="U202" t="str">
        <v>#ERROR!</v>
      </c>
      <c r="V202">
        <v>299</v>
      </c>
      <c r="W202" t="str">
        <v/>
      </c>
      <c r="X202" t="str">
        <v/>
      </c>
      <c r="Y202" t="str">
        <v/>
      </c>
      <c r="Z202" t="str">
        <v/>
      </c>
    </row>
    <row r="203">
      <c r="A203">
        <v>190</v>
      </c>
      <c r="B203" t="str">
        <v>4279204</v>
      </c>
      <c r="C203" t="str">
        <v>TELEFLEX SYNERAVIA</v>
      </c>
      <c r="D203" t="str">
        <v>30</v>
      </c>
      <c r="E203" t="str">
        <v>MOTOR CONVERTER</v>
      </c>
      <c r="F203" t="str">
        <v>2</v>
      </c>
      <c r="G203" t="str">
        <v>2</v>
      </c>
      <c r="H203">
        <v>40800</v>
      </c>
      <c r="I203">
        <v>1</v>
      </c>
      <c r="J203">
        <v>17860</v>
      </c>
      <c r="K203" t="str">
        <v>Airbus Web 16/03/26</v>
      </c>
      <c r="L203">
        <v>17860</v>
      </c>
      <c r="M203" t="str">
        <v>Airbus Web 16/03/26</v>
      </c>
      <c r="N203">
        <v>1</v>
      </c>
      <c r="O203" t="str">
        <v>Include</v>
      </c>
      <c r="P203" t="str">
        <v>Include</v>
      </c>
      <c r="Q203" t="str">
        <v>Grp A (CRO)</v>
      </c>
      <c r="R203">
        <v>30</v>
      </c>
      <c r="S203" t="str">
        <v/>
      </c>
      <c r="T203" t="str">
        <v/>
      </c>
      <c r="U203" t="str">
        <v>#ERROR!</v>
      </c>
      <c r="V203">
        <v>299</v>
      </c>
      <c r="W203" t="str">
        <v/>
      </c>
      <c r="X203" t="str">
        <v/>
      </c>
      <c r="Y203" t="str">
        <v/>
      </c>
      <c r="Z203" t="str">
        <v/>
      </c>
    </row>
    <row r="204">
      <c r="A204">
        <v>189</v>
      </c>
      <c r="B204" t="str">
        <v>4279198</v>
      </c>
      <c r="C204" t="str">
        <v>TELEFLEX SYNERAVIA</v>
      </c>
      <c r="D204" t="str">
        <v>30</v>
      </c>
      <c r="E204" t="str">
        <v>MOTOR CONVERTER</v>
      </c>
      <c r="F204" t="str">
        <v>2</v>
      </c>
      <c r="G204" t="str">
        <v>2</v>
      </c>
      <c r="H204">
        <v>40800</v>
      </c>
      <c r="I204">
        <v>1</v>
      </c>
      <c r="J204">
        <v>17860</v>
      </c>
      <c r="K204" t="str">
        <v>Airbus Web 16/03/26</v>
      </c>
      <c r="L204">
        <v>17860</v>
      </c>
      <c r="M204" t="str">
        <v>Airbus Web 16/03/26</v>
      </c>
      <c r="N204">
        <v>1</v>
      </c>
      <c r="O204" t="str">
        <v>Include</v>
      </c>
      <c r="P204" t="str">
        <v>Include</v>
      </c>
      <c r="Q204" t="str">
        <v>Grp A (CRO)</v>
      </c>
      <c r="R204">
        <v>30</v>
      </c>
      <c r="S204" t="str">
        <v/>
      </c>
      <c r="T204" t="str">
        <v/>
      </c>
      <c r="U204" t="str">
        <v>#ERROR!</v>
      </c>
      <c r="V204">
        <v>299</v>
      </c>
      <c r="W204" t="str">
        <v/>
      </c>
      <c r="X204" t="str">
        <v/>
      </c>
      <c r="Y204" t="str">
        <v/>
      </c>
      <c r="Z204" t="str">
        <v/>
      </c>
    </row>
    <row r="205">
      <c r="A205">
        <v>149</v>
      </c>
      <c r="B205" t="str">
        <v>2000A1391K01</v>
      </c>
      <c r="C205" t="str">
        <v>LIEBHERR-AEROSPACE LINDENBERG</v>
      </c>
      <c r="D205" t="str">
        <v>27</v>
      </c>
      <c r="E205" t="str">
        <v>MOTOR-HYDRAULIC</v>
      </c>
      <c r="F205" t="str">
        <v>2</v>
      </c>
      <c r="G205" t="str">
        <v>1</v>
      </c>
      <c r="H205">
        <v>54000</v>
      </c>
      <c r="I205">
        <v>4</v>
      </c>
      <c r="J205">
        <v>10490.54</v>
      </c>
      <c r="K205" t="str">
        <v>Liebherr 2026</v>
      </c>
      <c r="L205">
        <v>10490.54</v>
      </c>
      <c r="M205" t="str">
        <v>Liebherr 2026</v>
      </c>
      <c r="N205">
        <v>1</v>
      </c>
      <c r="O205" t="str">
        <v>Exclude (BTB with Liebherr)</v>
      </c>
      <c r="P205" t="str">
        <v>Include</v>
      </c>
      <c r="Q205" t="str">
        <v>Grp B (OEM)</v>
      </c>
      <c r="R205">
        <v>30</v>
      </c>
      <c r="S205" t="str">
        <v/>
      </c>
      <c r="T205" t="str">
        <v>Liebherr</v>
      </c>
      <c r="U205" t="str">
        <v>#ERROR!</v>
      </c>
      <c r="V205">
        <v>299</v>
      </c>
      <c r="W205" t="str">
        <v/>
      </c>
      <c r="X205" t="str">
        <v/>
      </c>
      <c r="Y205" t="str">
        <v/>
      </c>
      <c r="Z205" t="str">
        <v/>
      </c>
    </row>
    <row r="206">
      <c r="A206">
        <v>58</v>
      </c>
      <c r="B206" t="str">
        <v>4952164</v>
      </c>
      <c r="C206" t="str">
        <v>APIC AUXILIARY POWER INT. CO.</v>
      </c>
      <c r="D206" t="str">
        <v>49</v>
      </c>
      <c r="E206" t="str">
        <v>MOTOR-STARTER</v>
      </c>
      <c r="F206" t="str">
        <v>2</v>
      </c>
      <c r="G206" t="str">
        <v>2</v>
      </c>
      <c r="H206">
        <v>12000</v>
      </c>
      <c r="I206">
        <v>1</v>
      </c>
      <c r="J206">
        <v>50810</v>
      </c>
      <c r="K206" t="str">
        <v>Airbus Web 16/03/26</v>
      </c>
      <c r="L206">
        <v>50810</v>
      </c>
      <c r="M206" t="str">
        <v>Airbus Web 16/03/26</v>
      </c>
      <c r="N206">
        <v>1</v>
      </c>
      <c r="O206" t="str">
        <v>Include</v>
      </c>
      <c r="P206" t="str">
        <v>Include</v>
      </c>
      <c r="Q206" t="str">
        <v>Grp A (CRO)</v>
      </c>
      <c r="R206">
        <v>45</v>
      </c>
      <c r="S206" t="str">
        <v/>
      </c>
      <c r="T206" t="str">
        <v/>
      </c>
      <c r="U206" t="str">
        <v>#ERROR!</v>
      </c>
      <c r="V206">
        <v>299</v>
      </c>
      <c r="W206" t="str">
        <v/>
      </c>
      <c r="X206" t="str">
        <v/>
      </c>
      <c r="Y206" t="str">
        <v/>
      </c>
      <c r="Z206" t="str">
        <v/>
      </c>
    </row>
    <row r="207">
      <c r="A207">
        <v>309</v>
      </c>
      <c r="B207" t="str">
        <v>S1820513-29</v>
      </c>
      <c r="C207" t="str">
        <v>SAFRAN ELECTRONICS</v>
      </c>
      <c r="D207" t="str">
        <v>31</v>
      </c>
      <c r="E207" t="str">
        <v>PANEL-REMOTE CONTROL</v>
      </c>
      <c r="F207" t="str">
        <v>6</v>
      </c>
      <c r="G207" t="str">
        <v>2</v>
      </c>
      <c r="H207">
        <v>100000</v>
      </c>
      <c r="I207">
        <v>1</v>
      </c>
      <c r="J207">
        <v>4870</v>
      </c>
      <c r="K207" t="str">
        <v>Airbus web 23/3/26</v>
      </c>
      <c r="L207">
        <v>4870</v>
      </c>
      <c r="M207" t="str">
        <v>Airbus web 23/3/26</v>
      </c>
      <c r="N207">
        <v>1</v>
      </c>
      <c r="O207" t="str">
        <v>Exclude (BTB with Thales)</v>
      </c>
      <c r="P207" t="str">
        <v>Include</v>
      </c>
      <c r="Q207" t="str">
        <v>Grp B (OEM)</v>
      </c>
      <c r="R207">
        <v>30</v>
      </c>
      <c r="S207" t="str">
        <v/>
      </c>
      <c r="T207" t="str">
        <v>Thales</v>
      </c>
      <c r="U207" t="str">
        <v>STEAS00323</v>
      </c>
      <c r="V207">
        <v>1</v>
      </c>
      <c r="W207" t="str">
        <v/>
      </c>
      <c r="X207" t="str">
        <v/>
      </c>
      <c r="Y207" t="str">
        <v/>
      </c>
      <c r="Z207" t="str">
        <v/>
      </c>
    </row>
    <row r="208">
      <c r="A208">
        <v>263</v>
      </c>
      <c r="B208" t="str">
        <v>5909780</v>
      </c>
      <c r="C208" t="str">
        <v>HAMILTON SUNDSTRAND</v>
      </c>
      <c r="D208" t="str">
        <v>29</v>
      </c>
      <c r="E208" t="str">
        <v>PANEL-STOW,RAT</v>
      </c>
      <c r="F208" t="str">
        <v>2</v>
      </c>
      <c r="G208" t="str">
        <v>1</v>
      </c>
      <c r="H208">
        <v>150000</v>
      </c>
      <c r="I208">
        <v>1</v>
      </c>
      <c r="J208">
        <v>19746.51</v>
      </c>
      <c r="K208" t="str">
        <v>Hamilton Sunstrand List Price 2026</v>
      </c>
      <c r="L208">
        <v>19746.51</v>
      </c>
      <c r="M208" t="str">
        <v>Hamilton Sunstrand List Price 2026</v>
      </c>
      <c r="N208">
        <v>1</v>
      </c>
      <c r="O208" t="str">
        <v>Include</v>
      </c>
      <c r="P208" t="str">
        <v>Include</v>
      </c>
      <c r="Q208" t="str">
        <v>Grp C (Others)</v>
      </c>
      <c r="R208">
        <v>30</v>
      </c>
      <c r="S208" t="str">
        <v/>
      </c>
      <c r="T208" t="str">
        <v/>
      </c>
      <c r="U208" t="str">
        <v>#ERROR!</v>
      </c>
      <c r="V208">
        <v>299</v>
      </c>
      <c r="W208" t="str">
        <v/>
      </c>
      <c r="X208" t="str">
        <v/>
      </c>
      <c r="Y208" t="str">
        <v/>
      </c>
      <c r="Z208" t="str">
        <v/>
      </c>
    </row>
    <row r="209">
      <c r="A209">
        <v>380</v>
      </c>
      <c r="B209" t="str">
        <v>FRH050004C</v>
      </c>
      <c r="C209" t="str">
        <v>EATON LIMITED</v>
      </c>
      <c r="D209" t="str">
        <v>28</v>
      </c>
      <c r="E209" t="str">
        <v>INDICATOR-MAGNETIC,LEVEL</v>
      </c>
      <c r="F209" t="str">
        <v>6</v>
      </c>
      <c r="G209" t="str">
        <v>2</v>
      </c>
      <c r="H209">
        <v>750000</v>
      </c>
      <c r="I209">
        <v>2</v>
      </c>
      <c r="J209">
        <v>587</v>
      </c>
      <c r="K209" t="str">
        <v>Airbus web 23/3/26</v>
      </c>
      <c r="L209">
        <v>587</v>
      </c>
      <c r="M209" t="str">
        <v>Airbus web 23/3/26</v>
      </c>
      <c r="N209">
        <v>1</v>
      </c>
      <c r="O209" t="str">
        <v>Exclude</v>
      </c>
      <c r="P209" t="str">
        <v>Exclude</v>
      </c>
      <c r="Q209" t="str">
        <v/>
      </c>
      <c r="R209" t="str">
        <v/>
      </c>
      <c r="S209" t="str">
        <v>No</v>
      </c>
      <c r="T209" t="str">
        <v>High BER Rate</v>
      </c>
      <c r="U209" t="str">
        <v>#ERROR!</v>
      </c>
      <c r="V209">
        <v>299</v>
      </c>
      <c r="W209" t="str">
        <v/>
      </c>
      <c r="X209" t="str">
        <v/>
      </c>
      <c r="Y209" t="str">
        <v/>
      </c>
      <c r="Z209" t="str">
        <v/>
      </c>
    </row>
    <row r="210">
      <c r="A210">
        <v>378</v>
      </c>
      <c r="B210" t="str">
        <v>FRH050005C</v>
      </c>
      <c r="C210" t="str">
        <v>EATON LIMITED</v>
      </c>
      <c r="D210" t="str">
        <v>28</v>
      </c>
      <c r="E210" t="str">
        <v>INDICATOR-MAGNETIC,LEVEL</v>
      </c>
      <c r="F210" t="str">
        <v>6</v>
      </c>
      <c r="G210" t="str">
        <v>2</v>
      </c>
      <c r="H210">
        <v>500000</v>
      </c>
      <c r="I210">
        <v>2</v>
      </c>
      <c r="J210">
        <v>606</v>
      </c>
      <c r="K210" t="str">
        <v>Airbus web 23/3/26</v>
      </c>
      <c r="L210">
        <v>606</v>
      </c>
      <c r="M210" t="str">
        <v>Airbus web 23/3/26</v>
      </c>
      <c r="N210">
        <v>1</v>
      </c>
      <c r="O210" t="str">
        <v>Exclude</v>
      </c>
      <c r="P210" t="str">
        <v>Exclude</v>
      </c>
      <c r="Q210" t="str">
        <v/>
      </c>
      <c r="R210" t="str">
        <v/>
      </c>
      <c r="S210" t="str">
        <v>No</v>
      </c>
      <c r="T210" t="str">
        <v>High BER Rate</v>
      </c>
      <c r="U210" t="str">
        <v>#ERROR!</v>
      </c>
      <c r="V210">
        <v>299</v>
      </c>
      <c r="W210" t="str">
        <v/>
      </c>
      <c r="X210" t="str">
        <v/>
      </c>
      <c r="Y210" t="str">
        <v/>
      </c>
      <c r="Z210" t="str">
        <v/>
      </c>
    </row>
    <row r="211">
      <c r="A211">
        <v>108</v>
      </c>
      <c r="B211" t="str">
        <v>733902-1-2</v>
      </c>
      <c r="C211" t="str">
        <v>SAFRAN AEROSYSTEMS</v>
      </c>
      <c r="D211" t="str">
        <v>30</v>
      </c>
      <c r="E211" t="str">
        <v>PHC-PROBE HEAT COMPUTER</v>
      </c>
      <c r="F211" t="str">
        <v>2</v>
      </c>
      <c r="G211" t="str">
        <v>2</v>
      </c>
      <c r="H211">
        <v>37500</v>
      </c>
      <c r="I211">
        <v>3</v>
      </c>
      <c r="J211">
        <v>18718.43</v>
      </c>
      <c r="K211" t="str">
        <v>Safran Aerosystems 2026</v>
      </c>
      <c r="L211">
        <v>18718.43</v>
      </c>
      <c r="M211" t="str">
        <v>Safran Aerosystems 2026</v>
      </c>
      <c r="N211">
        <v>1</v>
      </c>
      <c r="O211" t="str">
        <v>Include</v>
      </c>
      <c r="P211" t="str">
        <v>Include</v>
      </c>
      <c r="Q211" t="str">
        <v>Grp C (Others)</v>
      </c>
      <c r="R211">
        <v>30</v>
      </c>
      <c r="S211" t="str">
        <v/>
      </c>
      <c r="T211" t="str">
        <v/>
      </c>
      <c r="U211" t="str">
        <v>#ERROR!</v>
      </c>
      <c r="V211">
        <v>299</v>
      </c>
      <c r="W211" t="str">
        <v/>
      </c>
      <c r="X211" t="str">
        <v/>
      </c>
      <c r="Y211" t="str">
        <v/>
      </c>
      <c r="Z211" t="str">
        <v/>
      </c>
    </row>
    <row r="212">
      <c r="A212">
        <v>255</v>
      </c>
      <c r="B212" t="str">
        <v>Z315H0GA001E</v>
      </c>
      <c r="C212" t="str">
        <v>AIRBUS OPERATIONS GMBH</v>
      </c>
      <c r="D212" t="str">
        <v>23</v>
      </c>
      <c r="E212" t="str">
        <v>PIP-PURSER INFORMATION PANEL</v>
      </c>
      <c r="F212" t="str">
        <v>2</v>
      </c>
      <c r="G212" t="str">
        <v>3</v>
      </c>
      <c r="H212">
        <v>90000</v>
      </c>
      <c r="I212">
        <v>1</v>
      </c>
      <c r="J212">
        <v>11306.38</v>
      </c>
      <c r="K212" t="str">
        <v>Airbus Catalogue 2026</v>
      </c>
      <c r="L212">
        <v>11306.38</v>
      </c>
      <c r="M212" t="str">
        <v>Airbus Catalogue 2026</v>
      </c>
      <c r="N212">
        <v>1</v>
      </c>
      <c r="O212" t="str">
        <v>Include</v>
      </c>
      <c r="P212" t="str">
        <v>Include</v>
      </c>
      <c r="Q212" t="str">
        <v>Grp C (Others)</v>
      </c>
      <c r="R212">
        <v>30</v>
      </c>
      <c r="S212" t="str">
        <v/>
      </c>
      <c r="T212" t="str">
        <v/>
      </c>
      <c r="U212" t="str">
        <v>STEAS00332</v>
      </c>
      <c r="V212">
        <v>1</v>
      </c>
      <c r="W212" t="str">
        <v/>
      </c>
      <c r="X212" t="str">
        <v/>
      </c>
      <c r="Y212" t="str">
        <v/>
      </c>
      <c r="Z212" t="str">
        <v/>
      </c>
    </row>
    <row r="213">
      <c r="A213">
        <v>84</v>
      </c>
      <c r="B213" t="str">
        <v>9028A0004-01</v>
      </c>
      <c r="C213" t="str">
        <v>LIEBHERR-AEROSPACE LINDENBERG</v>
      </c>
      <c r="D213" t="str">
        <v>27</v>
      </c>
      <c r="E213" t="str">
        <v>PPU-POSITION PICK-OFF UNIT</v>
      </c>
      <c r="F213" t="str">
        <v>2</v>
      </c>
      <c r="G213" t="str">
        <v>1</v>
      </c>
      <c r="H213">
        <v>60000</v>
      </c>
      <c r="I213">
        <v>8</v>
      </c>
      <c r="J213">
        <v>14708.79</v>
      </c>
      <c r="K213" t="str">
        <v>Liebherr 2026</v>
      </c>
      <c r="L213">
        <v>2032.7694736842104</v>
      </c>
      <c r="M213" t="str">
        <v>2025 RFQ AVG</v>
      </c>
      <c r="N213">
        <v>0.13820099910898248</v>
      </c>
      <c r="O213" t="str">
        <v>Exclude (BTB with Liebherr)</v>
      </c>
      <c r="P213" t="str">
        <v>Include</v>
      </c>
      <c r="Q213" t="str">
        <v>Grp B (OEM)</v>
      </c>
      <c r="R213">
        <v>27</v>
      </c>
      <c r="S213" t="str">
        <v/>
      </c>
      <c r="T213" t="str">
        <v>Liebherr</v>
      </c>
      <c r="U213" t="str">
        <v>#ERROR!</v>
      </c>
      <c r="V213">
        <v>299</v>
      </c>
      <c r="W213" t="str">
        <v/>
      </c>
      <c r="X213" t="str">
        <v/>
      </c>
      <c r="Y213" t="str">
        <v/>
      </c>
      <c r="Z213" t="str">
        <v/>
      </c>
    </row>
    <row r="214">
      <c r="A214">
        <v>203</v>
      </c>
      <c r="B214" t="str">
        <v>10173-0302</v>
      </c>
      <c r="C214" t="str">
        <v>SIMMONDS PRECISION PRODUCTS INC</v>
      </c>
      <c r="D214" t="str">
        <v>28</v>
      </c>
      <c r="E214" t="str">
        <v>PRESELECTOR</v>
      </c>
      <c r="F214" t="str">
        <v>2</v>
      </c>
      <c r="G214" t="str">
        <v>2</v>
      </c>
      <c r="H214">
        <v>30000</v>
      </c>
      <c r="I214">
        <v>1</v>
      </c>
      <c r="J214">
        <v>9710</v>
      </c>
      <c r="K214" t="str">
        <v>Airbus web 23/3/26</v>
      </c>
      <c r="L214">
        <v>9710</v>
      </c>
      <c r="M214" t="str">
        <v>Airbus web 23/3/26</v>
      </c>
      <c r="N214">
        <v>1</v>
      </c>
      <c r="O214" t="str">
        <v>Include</v>
      </c>
      <c r="P214" t="str">
        <v>Include</v>
      </c>
      <c r="Q214" t="str">
        <v>Grp C (Others)</v>
      </c>
      <c r="R214">
        <v>30</v>
      </c>
      <c r="S214" t="str">
        <v/>
      </c>
      <c r="T214" t="str">
        <v/>
      </c>
      <c r="U214" t="str">
        <v>STEAS00339</v>
      </c>
      <c r="V214">
        <v>1</v>
      </c>
      <c r="W214" t="str">
        <v/>
      </c>
      <c r="X214" t="str">
        <v/>
      </c>
      <c r="Y214" t="str">
        <v/>
      </c>
      <c r="Z214" t="str">
        <v/>
      </c>
    </row>
    <row r="215">
      <c r="A215">
        <v>325</v>
      </c>
      <c r="B215" t="str">
        <v>20147-0101</v>
      </c>
      <c r="C215" t="str">
        <v>SIMMONDS PRECISION PRODUCTS INC</v>
      </c>
      <c r="D215" t="str">
        <v>28</v>
      </c>
      <c r="E215" t="str">
        <v>PROBE-FQIS,NO 1</v>
      </c>
      <c r="F215" t="str">
        <v>2</v>
      </c>
      <c r="G215" t="str">
        <v>2</v>
      </c>
      <c r="H215">
        <v>74214</v>
      </c>
      <c r="I215">
        <v>2</v>
      </c>
      <c r="J215">
        <v>1180</v>
      </c>
      <c r="K215" t="str">
        <v>Airbus web 23/3/26</v>
      </c>
      <c r="L215">
        <v>1180</v>
      </c>
      <c r="M215" t="str">
        <v>Airbus web 23/3/26</v>
      </c>
      <c r="N215">
        <v>1</v>
      </c>
      <c r="O215" t="str">
        <v>Exclude</v>
      </c>
      <c r="P215" t="str">
        <v>Exclude</v>
      </c>
      <c r="Q215" t="str">
        <v/>
      </c>
      <c r="R215" t="str">
        <v/>
      </c>
      <c r="S215" t="str">
        <v>No</v>
      </c>
      <c r="T215" t="str">
        <v>Low NUP</v>
      </c>
      <c r="U215" t="str">
        <v>#ERROR!</v>
      </c>
      <c r="V215">
        <v>299</v>
      </c>
      <c r="W215" t="str">
        <v/>
      </c>
      <c r="X215" t="str">
        <v/>
      </c>
      <c r="Y215" t="str">
        <v/>
      </c>
      <c r="Z215" t="str">
        <v/>
      </c>
    </row>
    <row r="216">
      <c r="A216">
        <v>323</v>
      </c>
      <c r="B216" t="str">
        <v>20146-0101</v>
      </c>
      <c r="C216" t="str">
        <v>SIMMONDS PRECISION PRODUCTS INC</v>
      </c>
      <c r="D216" t="str">
        <v>28</v>
      </c>
      <c r="E216" t="str">
        <v>PROBE-FQIS</v>
      </c>
      <c r="F216" t="str">
        <v>2</v>
      </c>
      <c r="G216" t="str">
        <v>2</v>
      </c>
      <c r="H216">
        <v>111321</v>
      </c>
      <c r="I216">
        <v>4</v>
      </c>
      <c r="J216">
        <v>938</v>
      </c>
      <c r="K216" t="str">
        <v>Airbus web 23/3/26</v>
      </c>
      <c r="L216">
        <v>938</v>
      </c>
      <c r="M216" t="str">
        <v>Airbus web 23/3/26</v>
      </c>
      <c r="N216">
        <v>1</v>
      </c>
      <c r="O216" t="str">
        <v>Exclude</v>
      </c>
      <c r="P216" t="str">
        <v>Exclude</v>
      </c>
      <c r="Q216" t="str">
        <v/>
      </c>
      <c r="R216" t="str">
        <v/>
      </c>
      <c r="S216" t="str">
        <v>No</v>
      </c>
      <c r="T216" t="str">
        <v>Low NUP</v>
      </c>
      <c r="U216" t="str">
        <v>#ERROR!</v>
      </c>
      <c r="V216">
        <v>299</v>
      </c>
      <c r="W216" t="str">
        <v/>
      </c>
      <c r="X216" t="str">
        <v/>
      </c>
      <c r="Y216" t="str">
        <v/>
      </c>
      <c r="Z216" t="str">
        <v/>
      </c>
    </row>
    <row r="217">
      <c r="A217">
        <v>286</v>
      </c>
      <c r="B217" t="str">
        <v>20145-0101</v>
      </c>
      <c r="C217" t="str">
        <v>SIMMONDS PRECISION PRODUCTS INC</v>
      </c>
      <c r="D217" t="str">
        <v>28</v>
      </c>
      <c r="E217" t="str">
        <v>PROBE-FQIS,NO 2</v>
      </c>
      <c r="F217" t="str">
        <v>2</v>
      </c>
      <c r="G217" t="str">
        <v>2</v>
      </c>
      <c r="H217">
        <v>86625</v>
      </c>
      <c r="I217">
        <v>2</v>
      </c>
      <c r="J217">
        <v>3710</v>
      </c>
      <c r="K217" t="str">
        <v>Airbus Web 16/03/26</v>
      </c>
      <c r="L217">
        <v>3710</v>
      </c>
      <c r="M217" t="str">
        <v>Airbus Web 16/03/26</v>
      </c>
      <c r="N217">
        <v>1</v>
      </c>
      <c r="O217" t="str">
        <v>Exclude</v>
      </c>
      <c r="P217" t="str">
        <v>Exclude</v>
      </c>
      <c r="Q217" t="str">
        <v/>
      </c>
      <c r="R217" t="str">
        <v/>
      </c>
      <c r="S217" t="str">
        <v>No</v>
      </c>
      <c r="T217" t="str">
        <v>Low NUP</v>
      </c>
      <c r="U217" t="str">
        <v>#ERROR!</v>
      </c>
      <c r="V217">
        <v>299</v>
      </c>
      <c r="W217" t="str">
        <v/>
      </c>
      <c r="X217" t="str">
        <v/>
      </c>
      <c r="Y217" t="str">
        <v/>
      </c>
      <c r="Z217" t="str">
        <v/>
      </c>
    </row>
    <row r="218">
      <c r="A218">
        <v>348</v>
      </c>
      <c r="B218" t="str">
        <v>20146-0107</v>
      </c>
      <c r="C218" t="str">
        <v>SIMMONDS PRECISION PRODUCTS INC</v>
      </c>
      <c r="D218" t="str">
        <v>28</v>
      </c>
      <c r="E218" t="str">
        <v>PROBE-FQIS,NO 4</v>
      </c>
      <c r="F218" t="str">
        <v>2</v>
      </c>
      <c r="G218" t="str">
        <v>2</v>
      </c>
      <c r="H218">
        <v>111321</v>
      </c>
      <c r="I218">
        <v>2</v>
      </c>
      <c r="J218">
        <v>938</v>
      </c>
      <c r="K218" t="str">
        <v>Airbus web 23/3/26</v>
      </c>
      <c r="L218">
        <v>938</v>
      </c>
      <c r="M218" t="str">
        <v>Airbus web 23/3/26</v>
      </c>
      <c r="N218">
        <v>1</v>
      </c>
      <c r="O218" t="str">
        <v>Exclude</v>
      </c>
      <c r="P218" t="str">
        <v>Exclude</v>
      </c>
      <c r="Q218" t="str">
        <v/>
      </c>
      <c r="R218" t="str">
        <v/>
      </c>
      <c r="S218" t="str">
        <v>No</v>
      </c>
      <c r="T218" t="str">
        <v>Low NUP</v>
      </c>
      <c r="U218" t="str">
        <v>#ERROR!</v>
      </c>
      <c r="V218">
        <v>299</v>
      </c>
      <c r="W218" t="str">
        <v/>
      </c>
      <c r="X218" t="str">
        <v/>
      </c>
      <c r="Y218" t="str">
        <v/>
      </c>
      <c r="Z218" t="str">
        <v/>
      </c>
    </row>
    <row r="219">
      <c r="A219">
        <v>351</v>
      </c>
      <c r="B219" t="str">
        <v>20146-0106</v>
      </c>
      <c r="C219" t="str">
        <v>SIMMONDS PRECISION PRODUCTS INC</v>
      </c>
      <c r="D219" t="str">
        <v>28</v>
      </c>
      <c r="E219" t="str">
        <v>PROBE-FQIS,NO 7</v>
      </c>
      <c r="F219" t="str">
        <v>2</v>
      </c>
      <c r="G219" t="str">
        <v>2</v>
      </c>
      <c r="H219">
        <v>111321</v>
      </c>
      <c r="I219">
        <v>2</v>
      </c>
      <c r="J219">
        <v>938</v>
      </c>
      <c r="K219" t="str">
        <v>Airbus web 23/3/26</v>
      </c>
      <c r="L219">
        <v>938</v>
      </c>
      <c r="M219" t="str">
        <v>Airbus web 23/3/26</v>
      </c>
      <c r="N219">
        <v>1</v>
      </c>
      <c r="O219" t="str">
        <v>Exclude</v>
      </c>
      <c r="P219" t="str">
        <v>Exclude</v>
      </c>
      <c r="Q219" t="str">
        <v/>
      </c>
      <c r="R219" t="str">
        <v/>
      </c>
      <c r="S219" t="str">
        <v>No</v>
      </c>
      <c r="T219" t="str">
        <v>Low NUP</v>
      </c>
      <c r="U219" t="str">
        <v>#ERROR!</v>
      </c>
      <c r="V219">
        <v>299</v>
      </c>
      <c r="W219" t="str">
        <v/>
      </c>
      <c r="X219" t="str">
        <v/>
      </c>
      <c r="Y219" t="str">
        <v/>
      </c>
      <c r="Z219" t="str">
        <v/>
      </c>
    </row>
    <row r="220">
      <c r="A220">
        <v>352</v>
      </c>
      <c r="B220" t="str">
        <v>20146-0105</v>
      </c>
      <c r="C220" t="str">
        <v>SIMMONDS PRECISION PRODUCTS INC</v>
      </c>
      <c r="D220" t="str">
        <v>28</v>
      </c>
      <c r="E220" t="str">
        <v>PROBE-FQIS,NO 8</v>
      </c>
      <c r="F220" t="str">
        <v>2</v>
      </c>
      <c r="G220" t="str">
        <v>2</v>
      </c>
      <c r="H220">
        <v>111321</v>
      </c>
      <c r="I220">
        <v>2</v>
      </c>
      <c r="J220">
        <v>938</v>
      </c>
      <c r="K220" t="str">
        <v>Airbus web 23/3/26</v>
      </c>
      <c r="L220">
        <v>938</v>
      </c>
      <c r="M220" t="str">
        <v>Airbus web 23/3/26</v>
      </c>
      <c r="N220">
        <v>1</v>
      </c>
      <c r="O220" t="str">
        <v>Exclude</v>
      </c>
      <c r="P220" t="str">
        <v>Exclude</v>
      </c>
      <c r="Q220" t="str">
        <v/>
      </c>
      <c r="R220" t="str">
        <v/>
      </c>
      <c r="S220" t="str">
        <v>No</v>
      </c>
      <c r="T220" t="str">
        <v>Low NUP</v>
      </c>
      <c r="U220" t="str">
        <v>#ERROR!</v>
      </c>
      <c r="V220">
        <v>299</v>
      </c>
      <c r="W220" t="str">
        <v/>
      </c>
      <c r="X220" t="str">
        <v/>
      </c>
      <c r="Y220" t="str">
        <v/>
      </c>
      <c r="Z220" t="str">
        <v/>
      </c>
    </row>
    <row r="221">
      <c r="A221">
        <v>324</v>
      </c>
      <c r="B221" t="str">
        <v>20146-0104</v>
      </c>
      <c r="C221" t="str">
        <v>SIMMONDS PRECISION PRODUCTS INC</v>
      </c>
      <c r="D221" t="str">
        <v>28</v>
      </c>
      <c r="E221" t="str">
        <v>PROBE-FQIS,NO 9 AND 10</v>
      </c>
      <c r="F221" t="str">
        <v>2</v>
      </c>
      <c r="G221" t="str">
        <v>2</v>
      </c>
      <c r="H221">
        <v>111321</v>
      </c>
      <c r="I221">
        <v>4</v>
      </c>
      <c r="J221">
        <v>938</v>
      </c>
      <c r="K221" t="str">
        <v>Airbus web 23/3/26</v>
      </c>
      <c r="L221">
        <v>938</v>
      </c>
      <c r="M221" t="str">
        <v>Airbus web 23/3/26</v>
      </c>
      <c r="N221">
        <v>1</v>
      </c>
      <c r="O221" t="str">
        <v>Exclude</v>
      </c>
      <c r="P221" t="str">
        <v>Exclude</v>
      </c>
      <c r="Q221" t="str">
        <v/>
      </c>
      <c r="R221" t="str">
        <v/>
      </c>
      <c r="S221" t="str">
        <v>No</v>
      </c>
      <c r="T221" t="str">
        <v>Low NUP</v>
      </c>
      <c r="U221" t="str">
        <v>#ERROR!</v>
      </c>
      <c r="V221">
        <v>299</v>
      </c>
      <c r="W221" t="str">
        <v/>
      </c>
      <c r="X221" t="str">
        <v/>
      </c>
      <c r="Y221" t="str">
        <v/>
      </c>
      <c r="Z221" t="str">
        <v/>
      </c>
    </row>
    <row r="222">
      <c r="A222">
        <v>326</v>
      </c>
      <c r="B222" t="str">
        <v>L95F50-603</v>
      </c>
      <c r="C222" t="str">
        <v>SAFRAN AEROSYSTEMS</v>
      </c>
      <c r="D222" t="str">
        <v>28</v>
      </c>
      <c r="E222" t="str">
        <v>PROTECTOR-OVERPRESSURE</v>
      </c>
      <c r="F222" t="str">
        <v>2</v>
      </c>
      <c r="G222" t="str">
        <v>1</v>
      </c>
      <c r="H222">
        <v>52500</v>
      </c>
      <c r="I222">
        <v>1</v>
      </c>
      <c r="J222">
        <v>1426.87</v>
      </c>
      <c r="K222" t="str">
        <v>Safran Aerosystems 2026</v>
      </c>
      <c r="L222">
        <v>1426.87</v>
      </c>
      <c r="M222" t="str">
        <v>Safran Aerosystems 2026</v>
      </c>
      <c r="N222">
        <v>1</v>
      </c>
      <c r="O222" t="str">
        <v>Exclude</v>
      </c>
      <c r="P222" t="str">
        <v>Exclude</v>
      </c>
      <c r="Q222" t="str">
        <v/>
      </c>
      <c r="R222" t="str">
        <v/>
      </c>
      <c r="S222" t="str">
        <v>No</v>
      </c>
      <c r="T222" t="str">
        <v>High BER Rate</v>
      </c>
      <c r="U222" t="str">
        <v>#ERROR!</v>
      </c>
      <c r="V222">
        <v>299</v>
      </c>
      <c r="W222" t="str">
        <v/>
      </c>
      <c r="X222" t="str">
        <v/>
      </c>
      <c r="Y222" t="str">
        <v/>
      </c>
      <c r="Z222" t="str">
        <v/>
      </c>
    </row>
    <row r="223">
      <c r="A223">
        <v>210</v>
      </c>
      <c r="B223" t="str">
        <v>L95F100-603</v>
      </c>
      <c r="C223" t="str">
        <v>SAFRAN AEROSYSTEMS</v>
      </c>
      <c r="D223" t="str">
        <v>28</v>
      </c>
      <c r="E223" t="str">
        <v>PROTECTOR-OVERPRESSURE</v>
      </c>
      <c r="F223" t="str">
        <v>2</v>
      </c>
      <c r="G223" t="str">
        <v>1</v>
      </c>
      <c r="H223">
        <v>35000</v>
      </c>
      <c r="I223">
        <v>2</v>
      </c>
      <c r="J223">
        <v>5160.95</v>
      </c>
      <c r="K223" t="str">
        <v>Safran Aerosystems 2026</v>
      </c>
      <c r="L223">
        <v>5160.95</v>
      </c>
      <c r="M223" t="str">
        <v>Safran Aerosystems 2026</v>
      </c>
      <c r="N223">
        <v>1</v>
      </c>
      <c r="O223" t="str">
        <v>Include</v>
      </c>
      <c r="P223" t="str">
        <v>Include</v>
      </c>
      <c r="Q223" t="str">
        <v>Grp C (Others)</v>
      </c>
      <c r="R223">
        <v>30</v>
      </c>
      <c r="S223" t="str">
        <v/>
      </c>
      <c r="T223" t="str">
        <v/>
      </c>
      <c r="U223" t="str">
        <v>#ERROR!</v>
      </c>
      <c r="V223">
        <v>299</v>
      </c>
      <c r="W223" t="str">
        <v/>
      </c>
      <c r="X223" t="str">
        <v/>
      </c>
      <c r="Y223" t="str">
        <v/>
      </c>
      <c r="Z223" t="str">
        <v/>
      </c>
    </row>
    <row r="224">
      <c r="A224">
        <v>199</v>
      </c>
      <c r="B224" t="str">
        <v>8ES456513-01</v>
      </c>
      <c r="C224" t="str">
        <v>GOODRICH LIGHTING SYSTEMS GMBH</v>
      </c>
      <c r="D224" t="str">
        <v>33</v>
      </c>
      <c r="E224" t="str">
        <v/>
      </c>
      <c r="F224" t="str">
        <v>2</v>
      </c>
      <c r="G224" t="str">
        <v>2</v>
      </c>
      <c r="H224">
        <v>33750</v>
      </c>
      <c r="I224">
        <v>2</v>
      </c>
      <c r="J224">
        <v>6656.25</v>
      </c>
      <c r="K224" t="str">
        <v>Goodrich Lighting 2026</v>
      </c>
      <c r="L224">
        <v>6272.02625</v>
      </c>
      <c r="M224" t="str">
        <v>2025 RFQ AVG</v>
      </c>
      <c r="N224">
        <v>0.9422762441314554</v>
      </c>
      <c r="O224" t="str">
        <v>Include</v>
      </c>
      <c r="P224" t="str">
        <v>Include</v>
      </c>
      <c r="Q224" t="str">
        <v>Grp C (Others)</v>
      </c>
      <c r="R224">
        <v>30</v>
      </c>
      <c r="S224" t="str">
        <v/>
      </c>
      <c r="T224" t="str">
        <v/>
      </c>
      <c r="U224" t="str">
        <v>#ERROR!</v>
      </c>
      <c r="V224">
        <v>299</v>
      </c>
      <c r="W224" t="str">
        <v/>
      </c>
      <c r="X224" t="str">
        <v/>
      </c>
      <c r="Y224" t="str">
        <v/>
      </c>
      <c r="Z224" t="str">
        <v/>
      </c>
    </row>
    <row r="225">
      <c r="A225">
        <v>258</v>
      </c>
      <c r="B225" t="str">
        <v>8ES418864-01</v>
      </c>
      <c r="C225" t="str">
        <v>GOODRICH LIGHTING SYSTEMS GMBH</v>
      </c>
      <c r="D225" t="str">
        <v>33</v>
      </c>
      <c r="E225" t="str">
        <v/>
      </c>
      <c r="F225" t="str">
        <v>2</v>
      </c>
      <c r="G225" t="str">
        <v>3</v>
      </c>
      <c r="H225">
        <v>56513</v>
      </c>
      <c r="I225">
        <v>1</v>
      </c>
      <c r="J225">
        <v>7660</v>
      </c>
      <c r="K225" t="str">
        <v>Airbus web 23/3/26</v>
      </c>
      <c r="L225">
        <v>7660</v>
      </c>
      <c r="M225" t="str">
        <v>Airbus web 23/3/26</v>
      </c>
      <c r="N225">
        <v>1</v>
      </c>
      <c r="O225" t="str">
        <v>Include</v>
      </c>
      <c r="P225" t="str">
        <v>Include</v>
      </c>
      <c r="Q225" t="str">
        <v>Grp C (Others)</v>
      </c>
      <c r="R225">
        <v>30</v>
      </c>
      <c r="S225" t="str">
        <v/>
      </c>
      <c r="T225" t="str">
        <v/>
      </c>
      <c r="U225" t="str">
        <v>STEAS00363</v>
      </c>
      <c r="V225">
        <v>2</v>
      </c>
      <c r="W225" t="str">
        <v/>
      </c>
      <c r="X225" t="str">
        <v/>
      </c>
      <c r="Y225" t="str">
        <v/>
      </c>
      <c r="Z225" t="str">
        <v/>
      </c>
    </row>
    <row r="226">
      <c r="A226">
        <v>259</v>
      </c>
      <c r="B226" t="str">
        <v>8ES418864-02</v>
      </c>
      <c r="C226" t="str">
        <v>GOODRICH LIGHTING SYSTEMS GMBH</v>
      </c>
      <c r="D226" t="str">
        <v>33</v>
      </c>
      <c r="E226" t="str">
        <v/>
      </c>
      <c r="F226" t="str">
        <v>2</v>
      </c>
      <c r="G226" t="str">
        <v>3</v>
      </c>
      <c r="H226">
        <v>56513</v>
      </c>
      <c r="I226">
        <v>1</v>
      </c>
      <c r="J226">
        <v>7660</v>
      </c>
      <c r="K226" t="str">
        <v>Airbus web 23/3/26</v>
      </c>
      <c r="L226">
        <v>7660</v>
      </c>
      <c r="M226" t="str">
        <v>Airbus web 23/3/26</v>
      </c>
      <c r="N226">
        <v>1</v>
      </c>
      <c r="O226" t="str">
        <v>Include</v>
      </c>
      <c r="P226" t="str">
        <v>Include</v>
      </c>
      <c r="Q226" t="str">
        <v>Grp C (Others)</v>
      </c>
      <c r="R226">
        <v>30</v>
      </c>
      <c r="S226" t="str">
        <v/>
      </c>
      <c r="T226" t="str">
        <v/>
      </c>
      <c r="U226" t="str">
        <v>STEAS00363</v>
      </c>
      <c r="V226">
        <v>2</v>
      </c>
      <c r="W226" t="str">
        <v/>
      </c>
      <c r="X226" t="str">
        <v/>
      </c>
      <c r="Y226" t="str">
        <v/>
      </c>
      <c r="Z226" t="str">
        <v/>
      </c>
    </row>
    <row r="227">
      <c r="A227">
        <v>44</v>
      </c>
      <c r="B227" t="str">
        <v>3022143-000</v>
      </c>
      <c r="C227" t="str">
        <v>EATON LIMITED</v>
      </c>
      <c r="D227" t="str">
        <v>29</v>
      </c>
      <c r="E227" t="str">
        <v>PUMP-ELECTRIC</v>
      </c>
      <c r="F227" t="str">
        <v>2</v>
      </c>
      <c r="G227" t="str">
        <v>1</v>
      </c>
      <c r="H227">
        <v>22500</v>
      </c>
      <c r="I227">
        <v>2</v>
      </c>
      <c r="J227">
        <v>55027.94</v>
      </c>
      <c r="K227" t="str">
        <v>Eaton 2026</v>
      </c>
      <c r="L227">
        <v>55027.94</v>
      </c>
      <c r="M227" t="str">
        <v>Eaton 2026</v>
      </c>
      <c r="N227">
        <v>1</v>
      </c>
      <c r="O227" t="str">
        <v>Include</v>
      </c>
      <c r="P227" t="str">
        <v>Include</v>
      </c>
      <c r="Q227" t="str">
        <v>Grp C (Others)</v>
      </c>
      <c r="R227">
        <v>30</v>
      </c>
      <c r="S227" t="str">
        <v/>
      </c>
      <c r="T227" t="str">
        <v/>
      </c>
      <c r="U227" t="str">
        <v>#ERROR!</v>
      </c>
      <c r="V227">
        <v>299</v>
      </c>
      <c r="W227" t="str">
        <v/>
      </c>
      <c r="X227" t="str">
        <v/>
      </c>
      <c r="Y227" t="str">
        <v/>
      </c>
      <c r="Z227" t="str">
        <v/>
      </c>
    </row>
    <row r="228">
      <c r="A228">
        <v>168</v>
      </c>
      <c r="B228" t="str">
        <v>568-1-27202-007</v>
      </c>
      <c r="C228" t="str">
        <v>EATON LIMITED</v>
      </c>
      <c r="D228" t="str">
        <v>28</v>
      </c>
      <c r="E228" t="str">
        <v>PUMP-FUEL</v>
      </c>
      <c r="F228" t="str">
        <v>2</v>
      </c>
      <c r="G228" t="str">
        <v>1</v>
      </c>
      <c r="H228">
        <v>45000</v>
      </c>
      <c r="I228">
        <v>4</v>
      </c>
      <c r="J228">
        <v>6453.53</v>
      </c>
      <c r="K228" t="str">
        <v>Eaton 2026</v>
      </c>
      <c r="L228">
        <v>6453.53</v>
      </c>
      <c r="M228" t="str">
        <v>Eaton 2026</v>
      </c>
      <c r="N228">
        <v>1</v>
      </c>
      <c r="O228" t="str">
        <v>Exclude</v>
      </c>
      <c r="P228" t="str">
        <v>Exclude</v>
      </c>
      <c r="Q228" t="str">
        <v/>
      </c>
      <c r="R228" t="str">
        <v/>
      </c>
      <c r="S228" t="str">
        <v>No</v>
      </c>
      <c r="T228" t="str">
        <v>High BER Rate</v>
      </c>
      <c r="U228" t="str">
        <v>#ERROR!</v>
      </c>
      <c r="V228">
        <v>299</v>
      </c>
      <c r="W228" t="str">
        <v/>
      </c>
      <c r="X228" t="str">
        <v/>
      </c>
      <c r="Y228" t="str">
        <v/>
      </c>
      <c r="Z228" t="str">
        <v/>
      </c>
    </row>
    <row r="229">
      <c r="A229">
        <v>294</v>
      </c>
      <c r="B229" t="str">
        <v>C12CB0013</v>
      </c>
      <c r="C229" t="str">
        <v>GOODRICH ACTUATION SYSTEMS</v>
      </c>
      <c r="D229" t="str">
        <v>28</v>
      </c>
      <c r="E229" t="str">
        <v>PUMP-FUEL</v>
      </c>
      <c r="F229" t="str">
        <v>2</v>
      </c>
      <c r="G229" t="str">
        <v>1</v>
      </c>
      <c r="H229">
        <v>90450</v>
      </c>
      <c r="I229">
        <v>1</v>
      </c>
      <c r="J229">
        <v>5810</v>
      </c>
      <c r="K229" t="str">
        <v>Airbus Web 16/03/26</v>
      </c>
      <c r="L229">
        <v>4682.160289855073</v>
      </c>
      <c r="M229" t="str">
        <v>2025 RFQ AVG</v>
      </c>
      <c r="N229">
        <v>0.8058795679612862</v>
      </c>
      <c r="O229" t="str">
        <v>Include</v>
      </c>
      <c r="P229" t="str">
        <v>Include</v>
      </c>
      <c r="Q229" t="str">
        <v>Grp C (Others)</v>
      </c>
      <c r="R229">
        <v>30</v>
      </c>
      <c r="S229" t="str">
        <v/>
      </c>
      <c r="T229" t="str">
        <v/>
      </c>
      <c r="U229" t="str">
        <v>#ERROR!</v>
      </c>
      <c r="V229">
        <v>299</v>
      </c>
      <c r="W229" t="str">
        <v/>
      </c>
      <c r="X229" t="str">
        <v/>
      </c>
      <c r="Y229" t="str">
        <v/>
      </c>
      <c r="Z229" t="str">
        <v/>
      </c>
    </row>
    <row r="230">
      <c r="A230">
        <v>63</v>
      </c>
      <c r="B230" t="str">
        <v>3031863-002</v>
      </c>
      <c r="C230" t="str">
        <v>EATON AEROSPACE LLC VICKERS</v>
      </c>
      <c r="D230" t="str">
        <v>29</v>
      </c>
      <c r="E230" t="str">
        <v>PUMP-HYDRAULIC</v>
      </c>
      <c r="F230" t="str">
        <v>2</v>
      </c>
      <c r="G230" t="str">
        <v>1</v>
      </c>
      <c r="H230">
        <v>27000</v>
      </c>
      <c r="I230">
        <v>2</v>
      </c>
      <c r="J230">
        <v>42162.21</v>
      </c>
      <c r="K230" t="str">
        <v>Eaton 2026</v>
      </c>
      <c r="L230">
        <v>37313.97</v>
      </c>
      <c r="M230" t="str">
        <v>2025 RFQ AVG</v>
      </c>
      <c r="N230">
        <v>0.8850098227773165</v>
      </c>
      <c r="O230" t="str">
        <v>Include</v>
      </c>
      <c r="P230" t="str">
        <v>Include</v>
      </c>
      <c r="Q230" t="str">
        <v>Grp C (Others)</v>
      </c>
      <c r="R230">
        <v>30</v>
      </c>
      <c r="S230" t="str">
        <v/>
      </c>
      <c r="T230" t="str">
        <v/>
      </c>
      <c r="U230" t="str">
        <v>#ERROR!</v>
      </c>
      <c r="V230">
        <v>299</v>
      </c>
      <c r="W230" t="str">
        <v/>
      </c>
      <c r="X230" t="str">
        <v/>
      </c>
      <c r="Y230" t="str">
        <v/>
      </c>
      <c r="Z230" t="str">
        <v/>
      </c>
    </row>
    <row r="231">
      <c r="A231">
        <v>143</v>
      </c>
      <c r="B231" t="str">
        <v>RCF6717</v>
      </c>
      <c r="C231" t="str">
        <v>ZODIAC AEROTECHNICS</v>
      </c>
      <c r="D231" t="str">
        <v>35</v>
      </c>
      <c r="E231" t="str">
        <v>REGULATOR TRANSMITTER-PRESSURE</v>
      </c>
      <c r="F231" t="str">
        <v>2</v>
      </c>
      <c r="G231" t="str">
        <v>1</v>
      </c>
      <c r="H231">
        <v>18750</v>
      </c>
      <c r="I231">
        <v>2</v>
      </c>
      <c r="J231">
        <v>9474.51</v>
      </c>
      <c r="K231" t="str">
        <v>Safran Aerosystems 2026</v>
      </c>
      <c r="L231">
        <v>9474.51</v>
      </c>
      <c r="M231" t="str">
        <v>Safran Aerosystems 2026</v>
      </c>
      <c r="N231">
        <v>1</v>
      </c>
      <c r="O231" t="str">
        <v>Include</v>
      </c>
      <c r="P231" t="str">
        <v>Include</v>
      </c>
      <c r="Q231" t="str">
        <v>Grp A (CRO)</v>
      </c>
      <c r="R231">
        <v>14</v>
      </c>
      <c r="S231" t="str">
        <v/>
      </c>
      <c r="T231" t="str">
        <v/>
      </c>
      <c r="U231" t="str">
        <v>#ERROR!</v>
      </c>
      <c r="V231">
        <v>299</v>
      </c>
      <c r="W231" t="str">
        <v/>
      </c>
      <c r="X231" t="str">
        <v/>
      </c>
      <c r="Y231" t="str">
        <v/>
      </c>
      <c r="Z231" t="str">
        <v/>
      </c>
    </row>
    <row r="232">
      <c r="A232">
        <v>152</v>
      </c>
      <c r="B232" t="str">
        <v>755D0000-01</v>
      </c>
      <c r="C232" t="str">
        <v>LIEBHERR AEROSPACE TOULOUSE SAS</v>
      </c>
      <c r="D232" t="str">
        <v>21</v>
      </c>
      <c r="E232" t="str">
        <v>REHEATER</v>
      </c>
      <c r="F232" t="str">
        <v>2</v>
      </c>
      <c r="G232" t="str">
        <v>2</v>
      </c>
      <c r="H232">
        <v>46500</v>
      </c>
      <c r="I232">
        <v>2</v>
      </c>
      <c r="J232">
        <v>17758.99</v>
      </c>
      <c r="K232" t="str">
        <v>Liebherr 2026</v>
      </c>
      <c r="L232">
        <v>17758.99</v>
      </c>
      <c r="M232" t="str">
        <v>Liebherr 2026</v>
      </c>
      <c r="N232">
        <v>1</v>
      </c>
      <c r="O232" t="str">
        <v>Exclude (BTB with Liebherr)</v>
      </c>
      <c r="P232" t="str">
        <v>Include</v>
      </c>
      <c r="Q232" t="str">
        <v>Grp B (OEM)</v>
      </c>
      <c r="R232">
        <v>16</v>
      </c>
      <c r="S232" t="str">
        <v/>
      </c>
      <c r="T232" t="str">
        <v>Liebherr</v>
      </c>
      <c r="U232" t="str">
        <v>#ERROR!</v>
      </c>
      <c r="V232">
        <v>299</v>
      </c>
      <c r="W232" t="str">
        <v/>
      </c>
      <c r="X232" t="str">
        <v/>
      </c>
      <c r="Y232" t="str">
        <v/>
      </c>
      <c r="Z232" t="str">
        <v/>
      </c>
    </row>
    <row r="233">
      <c r="A233">
        <v>241</v>
      </c>
      <c r="B233" t="str">
        <v>QA07739-02</v>
      </c>
      <c r="C233" t="str">
        <v>PALL AEROSPACE</v>
      </c>
      <c r="D233" t="str">
        <v>29</v>
      </c>
      <c r="E233" t="str">
        <v>RESERVOIR-PRESSURE UNIT</v>
      </c>
      <c r="F233" t="str">
        <v>2</v>
      </c>
      <c r="G233" t="str">
        <v>1</v>
      </c>
      <c r="H233">
        <v>72000</v>
      </c>
      <c r="I233">
        <v>1</v>
      </c>
      <c r="J233">
        <v>12430</v>
      </c>
      <c r="K233" t="str">
        <v>Airbus Web 16/03/26</v>
      </c>
      <c r="L233">
        <v>6128.913043478261</v>
      </c>
      <c r="M233" t="str">
        <v>2025 RFQ AVG</v>
      </c>
      <c r="N233">
        <v>0.49307425933051174</v>
      </c>
      <c r="O233" t="str">
        <v>Exclude</v>
      </c>
      <c r="P233" t="str">
        <v>Exclude</v>
      </c>
      <c r="Q233" t="str">
        <v/>
      </c>
      <c r="R233" t="str">
        <v/>
      </c>
      <c r="S233" t="str">
        <v>No</v>
      </c>
      <c r="T233" t="str">
        <v>High BER Rate</v>
      </c>
      <c r="U233" t="str">
        <v>#ERROR!</v>
      </c>
      <c r="V233">
        <v>299</v>
      </c>
      <c r="W233" t="str">
        <v/>
      </c>
      <c r="X233" t="str">
        <v/>
      </c>
      <c r="Y233" t="str">
        <v/>
      </c>
      <c r="Z233" t="str">
        <v/>
      </c>
    </row>
    <row r="234">
      <c r="A234">
        <v>394</v>
      </c>
      <c r="B234" t="str">
        <v>350E5500207</v>
      </c>
      <c r="C234" t="str">
        <v>AIRBUS OPERATIONS SAS</v>
      </c>
      <c r="D234" t="str">
        <v>31</v>
      </c>
      <c r="E234" t="str">
        <v>SDAC-SYSTEM DATA ACQUISITION CONCENTRATOR</v>
      </c>
      <c r="F234" t="str">
        <v>2</v>
      </c>
      <c r="G234" t="str">
        <v>2</v>
      </c>
      <c r="H234">
        <v>15000</v>
      </c>
      <c r="I234">
        <v>2</v>
      </c>
      <c r="J234">
        <v>141480</v>
      </c>
      <c r="K234" t="str">
        <v>Airbus Avionics Quote 24/3/26</v>
      </c>
      <c r="L234">
        <v>141480</v>
      </c>
      <c r="M234" t="str">
        <v>Airbus Avionics Quote 24/3/26</v>
      </c>
      <c r="N234">
        <v>1</v>
      </c>
      <c r="O234" t="str">
        <v>Include</v>
      </c>
      <c r="P234" t="str">
        <v>Include</v>
      </c>
      <c r="Q234" t="str">
        <v>Grp C (Others)</v>
      </c>
      <c r="R234">
        <v>30</v>
      </c>
      <c r="S234" t="str">
        <v/>
      </c>
      <c r="T234" t="str">
        <v/>
      </c>
      <c r="U234" t="str">
        <v>STEAS00393</v>
      </c>
      <c r="V234">
        <v>1</v>
      </c>
      <c r="W234" t="str">
        <v/>
      </c>
      <c r="X234" t="str">
        <v/>
      </c>
      <c r="Y234" t="str">
        <v/>
      </c>
      <c r="Z234" t="str">
        <v/>
      </c>
    </row>
    <row r="235">
      <c r="A235">
        <v>148</v>
      </c>
      <c r="B235" t="str">
        <v>16800-01-00</v>
      </c>
      <c r="C235" t="str">
        <v>SAFRAN SEATS FRANCE</v>
      </c>
      <c r="D235" t="str">
        <v>25</v>
      </c>
      <c r="E235" t="str">
        <v>SEAT-3RD OCCUPANT</v>
      </c>
      <c r="F235" t="str">
        <v>2</v>
      </c>
      <c r="G235" t="str">
        <v>2</v>
      </c>
      <c r="H235">
        <v>25000</v>
      </c>
      <c r="I235">
        <v>1</v>
      </c>
      <c r="J235">
        <v>22500</v>
      </c>
      <c r="K235" t="str">
        <v>Airbus Web 11/03/26</v>
      </c>
      <c r="L235">
        <v>22500</v>
      </c>
      <c r="M235" t="str">
        <v>Airbus Web 11/03/26</v>
      </c>
      <c r="N235">
        <v>1</v>
      </c>
      <c r="O235" t="str">
        <v>Include</v>
      </c>
      <c r="P235" t="str">
        <v>Include</v>
      </c>
      <c r="Q235" t="str">
        <v>Grp A (CRO)</v>
      </c>
      <c r="R235">
        <v>30</v>
      </c>
      <c r="S235" t="str">
        <v/>
      </c>
      <c r="T235" t="str">
        <v/>
      </c>
      <c r="U235" t="str">
        <v>#ERROR!</v>
      </c>
      <c r="V235">
        <v>299</v>
      </c>
      <c r="W235" t="str">
        <v/>
      </c>
      <c r="X235" t="str">
        <v/>
      </c>
      <c r="Y235" t="str">
        <v/>
      </c>
      <c r="Z235" t="str">
        <v/>
      </c>
    </row>
    <row r="236">
      <c r="A236">
        <v>26</v>
      </c>
      <c r="B236" t="str">
        <v>B372EAM0200</v>
      </c>
      <c r="C236" t="str">
        <v>THALES AVS FRANCE SAS</v>
      </c>
      <c r="D236" t="str">
        <v>27</v>
      </c>
      <c r="E236" t="str">
        <v>SEC-SPOILER ELEVATOR COMPUTER</v>
      </c>
      <c r="F236" t="str">
        <v>2</v>
      </c>
      <c r="G236" t="str">
        <v>1</v>
      </c>
      <c r="H236">
        <v>37500</v>
      </c>
      <c r="I236">
        <v>2</v>
      </c>
      <c r="J236">
        <v>139090</v>
      </c>
      <c r="K236" t="str">
        <v>Airbus web 23/3/26</v>
      </c>
      <c r="L236">
        <v>139090</v>
      </c>
      <c r="M236" t="str">
        <v>Airbus web 23/3/26</v>
      </c>
      <c r="N236">
        <v>1</v>
      </c>
      <c r="O236" t="str">
        <v>Exclude (BTB with Thales)</v>
      </c>
      <c r="P236" t="str">
        <v>Include</v>
      </c>
      <c r="Q236" t="str">
        <v>Grp B (OEM)</v>
      </c>
      <c r="R236">
        <v>30</v>
      </c>
      <c r="S236" t="str">
        <v/>
      </c>
      <c r="T236" t="str">
        <v>Thales</v>
      </c>
      <c r="U236" t="str">
        <v>STEAS00398</v>
      </c>
      <c r="V236">
        <v>1</v>
      </c>
      <c r="W236" t="str">
        <v/>
      </c>
      <c r="X236" t="str">
        <v/>
      </c>
      <c r="Y236" t="str">
        <v/>
      </c>
      <c r="Z236" t="str">
        <v/>
      </c>
    </row>
    <row r="237">
      <c r="A237">
        <v>211</v>
      </c>
      <c r="B237" t="str">
        <v>14403-125</v>
      </c>
      <c r="C237" t="str">
        <v>MAG AEROSPACE INDUSTRIES LLC</v>
      </c>
      <c r="D237" t="str">
        <v>38</v>
      </c>
      <c r="E237" t="str">
        <v>SENSOR-LEVEL,LIQUID</v>
      </c>
      <c r="F237" t="str">
        <v>2</v>
      </c>
      <c r="G237" t="str">
        <v>3</v>
      </c>
      <c r="H237">
        <v>22500</v>
      </c>
      <c r="I237">
        <v>1</v>
      </c>
      <c r="J237">
        <v>6430</v>
      </c>
      <c r="K237" t="str">
        <v>Airbus web 23/3/26</v>
      </c>
      <c r="L237">
        <v>6430</v>
      </c>
      <c r="M237" t="str">
        <v>Airbus web 23/3/26</v>
      </c>
      <c r="N237">
        <v>1</v>
      </c>
      <c r="O237" t="str">
        <v>Include</v>
      </c>
      <c r="P237" t="str">
        <v>Include</v>
      </c>
      <c r="Q237" t="str">
        <v>Grp C (Others)</v>
      </c>
      <c r="R237">
        <v>30</v>
      </c>
      <c r="S237" t="str">
        <v/>
      </c>
      <c r="T237" t="str">
        <v/>
      </c>
      <c r="U237" t="str">
        <v>#ERROR!</v>
      </c>
      <c r="V237">
        <v>299</v>
      </c>
      <c r="W237" t="str">
        <v/>
      </c>
      <c r="X237" t="str">
        <v/>
      </c>
      <c r="Y237" t="str">
        <v/>
      </c>
      <c r="Z237" t="str">
        <v/>
      </c>
    </row>
    <row r="238">
      <c r="A238">
        <v>275</v>
      </c>
      <c r="B238" t="str">
        <v>2695A0000-01</v>
      </c>
      <c r="C238" t="str">
        <v>LIEBHERR AEROSPACE TOULOUSE SAS</v>
      </c>
      <c r="D238" t="str">
        <v>21</v>
      </c>
      <c r="E238" t="str">
        <v>SENSOR-PRESSURE,PACK INLET</v>
      </c>
      <c r="F238" t="str">
        <v>6</v>
      </c>
      <c r="G238" t="str">
        <v>2</v>
      </c>
      <c r="H238">
        <v>60000</v>
      </c>
      <c r="I238">
        <v>1</v>
      </c>
      <c r="J238">
        <v>6410</v>
      </c>
      <c r="K238" t="str">
        <v>Airbus web 23/3/26</v>
      </c>
      <c r="L238">
        <v>6410</v>
      </c>
      <c r="M238" t="str">
        <v>Airbus web 23/3/26</v>
      </c>
      <c r="N238">
        <v>1</v>
      </c>
      <c r="O238" t="str">
        <v>Exclude</v>
      </c>
      <c r="P238" t="str">
        <v>Exclude</v>
      </c>
      <c r="Q238" t="str">
        <v/>
      </c>
      <c r="R238" t="str">
        <v/>
      </c>
      <c r="S238" t="str">
        <v>No</v>
      </c>
      <c r="T238" t="str">
        <v>High BER Rate</v>
      </c>
      <c r="U238" t="str">
        <v>#ERROR!</v>
      </c>
      <c r="V238">
        <v>299</v>
      </c>
      <c r="W238" t="str">
        <v/>
      </c>
      <c r="X238" t="str">
        <v/>
      </c>
      <c r="Y238" t="str">
        <v/>
      </c>
      <c r="Z238" t="str">
        <v/>
      </c>
    </row>
    <row r="239">
      <c r="A239">
        <v>197</v>
      </c>
      <c r="B239" t="str">
        <v>E21336000-1</v>
      </c>
      <c r="C239" t="str">
        <v>SAFRAN LANDING SYSTEMS</v>
      </c>
      <c r="D239" t="str">
        <v>32</v>
      </c>
      <c r="E239" t="str">
        <v>BOX-SENSOR</v>
      </c>
      <c r="F239" t="str">
        <v>2</v>
      </c>
      <c r="G239" t="str">
        <v>1</v>
      </c>
      <c r="H239">
        <v>134400</v>
      </c>
      <c r="I239">
        <v>2</v>
      </c>
      <c r="J239">
        <v>22410.32</v>
      </c>
      <c r="K239" t="str">
        <v>Airbus Web 16/03/26</v>
      </c>
      <c r="L239">
        <v>22410.32</v>
      </c>
      <c r="M239" t="str">
        <v>Airbus Web 16/03/26</v>
      </c>
      <c r="N239">
        <v>1</v>
      </c>
      <c r="O239" t="str">
        <v>Include</v>
      </c>
      <c r="P239" t="str">
        <v>Include</v>
      </c>
      <c r="Q239" t="str">
        <v>Grp C (Others)</v>
      </c>
      <c r="R239">
        <v>30</v>
      </c>
      <c r="S239" t="str">
        <v/>
      </c>
      <c r="T239" t="str">
        <v/>
      </c>
      <c r="U239" t="str">
        <v>#ERROR!</v>
      </c>
      <c r="V239">
        <v>299</v>
      </c>
      <c r="W239" t="str">
        <v/>
      </c>
      <c r="X239" t="str">
        <v/>
      </c>
      <c r="Y239" t="str">
        <v/>
      </c>
      <c r="Z239" t="str">
        <v/>
      </c>
    </row>
    <row r="240">
      <c r="A240">
        <v>173</v>
      </c>
      <c r="B240" t="str">
        <v>A88004-005</v>
      </c>
      <c r="C240" t="str">
        <v>MOOG GMBH</v>
      </c>
      <c r="D240" t="str">
        <v>27</v>
      </c>
      <c r="E240" t="str">
        <v>SERVOVALVE</v>
      </c>
      <c r="F240" t="str">
        <v>2</v>
      </c>
      <c r="G240" t="str">
        <v>2</v>
      </c>
      <c r="H240">
        <v>104319</v>
      </c>
      <c r="I240">
        <v>10</v>
      </c>
      <c r="J240">
        <v>6180</v>
      </c>
      <c r="K240" t="str">
        <v>Airbus Web 12/03/26</v>
      </c>
      <c r="L240">
        <v>6180</v>
      </c>
      <c r="M240" t="str">
        <v>Airbus Web 12/03/26</v>
      </c>
      <c r="N240">
        <v>1</v>
      </c>
      <c r="O240" t="str">
        <v>Include</v>
      </c>
      <c r="P240" t="str">
        <v>Include</v>
      </c>
      <c r="Q240" t="str">
        <v>Grp C (Others)</v>
      </c>
      <c r="R240">
        <v>30</v>
      </c>
      <c r="S240" t="str">
        <v/>
      </c>
      <c r="T240" t="str">
        <v/>
      </c>
      <c r="U240" t="str">
        <v>#ERROR!</v>
      </c>
      <c r="V240">
        <v>299</v>
      </c>
      <c r="W240" t="str">
        <v/>
      </c>
      <c r="X240" t="str">
        <v/>
      </c>
      <c r="Y240" t="str">
        <v/>
      </c>
      <c r="Z240" t="str">
        <v/>
      </c>
    </row>
    <row r="241">
      <c r="A241">
        <v>21</v>
      </c>
      <c r="B241" t="str">
        <v>C24736100-1</v>
      </c>
      <c r="C241" t="str">
        <v>SAFRAN LANDING SYSTEMS</v>
      </c>
      <c r="D241" t="str">
        <v>32</v>
      </c>
      <c r="E241" t="str">
        <v>SERVOCONTROL</v>
      </c>
      <c r="F241" t="str">
        <v>2</v>
      </c>
      <c r="G241" t="str">
        <v>2</v>
      </c>
      <c r="H241">
        <v>8550</v>
      </c>
      <c r="I241">
        <v>1</v>
      </c>
      <c r="J241">
        <v>88320</v>
      </c>
      <c r="K241" t="str">
        <v>Airbus Web 16/03/26</v>
      </c>
      <c r="L241">
        <v>51837.5</v>
      </c>
      <c r="M241" t="str">
        <v>2025 RFQ AVG</v>
      </c>
      <c r="N241">
        <v>0.5869282155797102</v>
      </c>
      <c r="O241" t="str">
        <v>Include</v>
      </c>
      <c r="P241" t="str">
        <v>Include</v>
      </c>
      <c r="Q241" t="str">
        <v>Grp A (CRO)</v>
      </c>
      <c r="R241">
        <v>30</v>
      </c>
      <c r="S241" t="str">
        <v/>
      </c>
      <c r="T241" t="str">
        <v/>
      </c>
      <c r="U241" t="str">
        <v>#ERROR!</v>
      </c>
      <c r="V241">
        <v>299</v>
      </c>
      <c r="W241" t="str">
        <v/>
      </c>
      <c r="X241" t="str">
        <v/>
      </c>
      <c r="Y241" t="str">
        <v/>
      </c>
      <c r="Z241" t="str">
        <v/>
      </c>
    </row>
    <row r="242">
      <c r="A242">
        <v>66</v>
      </c>
      <c r="B242" t="str">
        <v>31073-110</v>
      </c>
      <c r="C242" t="str">
        <v>GOODRICH ACTUATION SYSTEMS SAS</v>
      </c>
      <c r="D242" t="str">
        <v>27</v>
      </c>
      <c r="E242" t="str">
        <v>SERVOCONTROL-AILERON</v>
      </c>
      <c r="F242" t="str">
        <v>2</v>
      </c>
      <c r="G242" t="str">
        <v>2</v>
      </c>
      <c r="H242">
        <v>45000</v>
      </c>
      <c r="I242">
        <v>4</v>
      </c>
      <c r="J242">
        <v>39420</v>
      </c>
      <c r="K242" t="str">
        <v>Airbus Web 12/03/26</v>
      </c>
      <c r="L242">
        <v>6065.054528301887</v>
      </c>
      <c r="M242" t="str">
        <v>2025 RFQ AVG</v>
      </c>
      <c r="N242">
        <v>0.15385729397011383</v>
      </c>
      <c r="O242" t="str">
        <v>Include</v>
      </c>
      <c r="P242" t="str">
        <v>Include</v>
      </c>
      <c r="Q242" t="str">
        <v>Grp C (Others)</v>
      </c>
      <c r="R242">
        <v>30</v>
      </c>
      <c r="S242" t="str">
        <v/>
      </c>
      <c r="T242" t="str">
        <v/>
      </c>
      <c r="U242" t="str">
        <v>#ERROR!</v>
      </c>
      <c r="V242">
        <v>299</v>
      </c>
      <c r="W242" t="str">
        <v/>
      </c>
      <c r="X242" t="str">
        <v/>
      </c>
      <c r="Y242" t="str">
        <v/>
      </c>
      <c r="Z242" t="str">
        <v/>
      </c>
    </row>
    <row r="243">
      <c r="A243">
        <v>45</v>
      </c>
      <c r="B243" t="str">
        <v>31075-840</v>
      </c>
      <c r="C243" t="str">
        <v>GOODRICH ACTUATION SYSTEMS SAS</v>
      </c>
      <c r="D243" t="str">
        <v>27</v>
      </c>
      <c r="E243" t="str">
        <v>SERVOCONTROL-ELEVATOR</v>
      </c>
      <c r="F243" t="str">
        <v>2</v>
      </c>
      <c r="G243" t="str">
        <v>1</v>
      </c>
      <c r="H243">
        <v>36000</v>
      </c>
      <c r="I243">
        <v>4</v>
      </c>
      <c r="J243">
        <v>46470</v>
      </c>
      <c r="K243" t="str">
        <v>Airbus Web 12/03/26</v>
      </c>
      <c r="L243">
        <v>8182.0726436781615</v>
      </c>
      <c r="M243" t="str">
        <v>2025 RFQ AVG</v>
      </c>
      <c r="N243">
        <v>0.17607214641011754</v>
      </c>
      <c r="O243" t="str">
        <v>Include</v>
      </c>
      <c r="P243" t="str">
        <v>Include</v>
      </c>
      <c r="Q243" t="str">
        <v>Grp C (Others)</v>
      </c>
      <c r="R243">
        <v>30</v>
      </c>
      <c r="S243" t="str">
        <v/>
      </c>
      <c r="T243" t="str">
        <v/>
      </c>
      <c r="U243" t="str">
        <v>#ERROR!</v>
      </c>
      <c r="V243">
        <v>299</v>
      </c>
      <c r="W243" t="str">
        <v/>
      </c>
      <c r="X243" t="str">
        <v/>
      </c>
      <c r="Y243" t="str">
        <v/>
      </c>
      <c r="Z243" t="str">
        <v/>
      </c>
    </row>
    <row r="244">
      <c r="A244">
        <v>147</v>
      </c>
      <c r="B244" t="str">
        <v>812A0000-02</v>
      </c>
      <c r="C244" t="str">
        <v>LIEBHERR-AEROSPACE LINDENBERG</v>
      </c>
      <c r="D244" t="str">
        <v>27</v>
      </c>
      <c r="E244" t="str">
        <v>SERVOCONTROL-RUDDER</v>
      </c>
      <c r="F244" t="str">
        <v>2</v>
      </c>
      <c r="G244" t="str">
        <v>1</v>
      </c>
      <c r="H244">
        <v>184380</v>
      </c>
      <c r="I244">
        <v>3</v>
      </c>
      <c r="J244">
        <v>56090</v>
      </c>
      <c r="K244" t="str">
        <v>Airbus web 23/3/26</v>
      </c>
      <c r="L244">
        <v>56090</v>
      </c>
      <c r="M244" t="str">
        <v>Airbus web 23/3/26</v>
      </c>
      <c r="N244">
        <v>1</v>
      </c>
      <c r="O244" t="str">
        <v>Exclude (BTB with Liebherr)</v>
      </c>
      <c r="P244" t="str">
        <v>Include</v>
      </c>
      <c r="Q244" t="str">
        <v>Grp B (OEM)</v>
      </c>
      <c r="R244">
        <v>30</v>
      </c>
      <c r="S244" t="str">
        <v/>
      </c>
      <c r="T244" t="str">
        <v>Liebherr</v>
      </c>
      <c r="U244" t="str">
        <v>STEAS00433</v>
      </c>
      <c r="V244">
        <v>1</v>
      </c>
      <c r="W244" t="str">
        <v/>
      </c>
      <c r="X244" t="str">
        <v/>
      </c>
      <c r="Y244" t="str">
        <v/>
      </c>
      <c r="Z244" t="str">
        <v/>
      </c>
    </row>
    <row r="245">
      <c r="A245">
        <v>60</v>
      </c>
      <c r="B245" t="str">
        <v>31077-211</v>
      </c>
      <c r="C245" t="str">
        <v>GOODRICH ACTUATION SYSTEMS SAS</v>
      </c>
      <c r="D245" t="str">
        <v>27</v>
      </c>
      <c r="E245" t="str">
        <v>SERVOCONTROL-SPOILER,INBOARD</v>
      </c>
      <c r="F245" t="str">
        <v>2</v>
      </c>
      <c r="G245" t="str">
        <v>2</v>
      </c>
      <c r="H245">
        <v>67500</v>
      </c>
      <c r="I245">
        <v>10</v>
      </c>
      <c r="J245">
        <v>30420</v>
      </c>
      <c r="K245" t="str">
        <v>Airbus Web 12/03/26</v>
      </c>
      <c r="L245">
        <v>30420</v>
      </c>
      <c r="M245" t="str">
        <v>Airbus Web 12/03/26</v>
      </c>
      <c r="N245">
        <v>1</v>
      </c>
      <c r="O245" t="str">
        <v>Include</v>
      </c>
      <c r="P245" t="str">
        <v>Include</v>
      </c>
      <c r="Q245" t="str">
        <v>Grp C (Others)</v>
      </c>
      <c r="R245">
        <v>30</v>
      </c>
      <c r="S245" t="str">
        <v/>
      </c>
      <c r="T245" t="str">
        <v/>
      </c>
      <c r="U245" t="str">
        <v>#ERROR!</v>
      </c>
      <c r="V245">
        <v>299</v>
      </c>
      <c r="W245" t="str">
        <v/>
      </c>
      <c r="X245" t="str">
        <v/>
      </c>
      <c r="Y245" t="str">
        <v/>
      </c>
      <c r="Z245" t="str">
        <v/>
      </c>
    </row>
    <row r="246">
      <c r="A246">
        <v>157</v>
      </c>
      <c r="B246" t="str">
        <v>A68982-004</v>
      </c>
      <c r="C246" t="str">
        <v>MOOG CONTROLS LIMITED</v>
      </c>
      <c r="D246" t="str">
        <v>32</v>
      </c>
      <c r="E246" t="str">
        <v>VALVE ASSY-SERVO</v>
      </c>
      <c r="F246" t="str">
        <v>2</v>
      </c>
      <c r="G246" t="str">
        <v>2</v>
      </c>
      <c r="H246">
        <v>15000</v>
      </c>
      <c r="I246">
        <v>1</v>
      </c>
      <c r="J246">
        <v>11160</v>
      </c>
      <c r="K246" t="str">
        <v>Airbus Web 16/03/26</v>
      </c>
      <c r="L246">
        <v>7666.666666666667</v>
      </c>
      <c r="M246" t="str">
        <v>2025 RFQ AVG</v>
      </c>
      <c r="N246">
        <v>0.6869772998805257</v>
      </c>
      <c r="O246" t="str">
        <v>Include</v>
      </c>
      <c r="P246" t="str">
        <v>Include</v>
      </c>
      <c r="Q246" t="str">
        <v>Grp C (Others)</v>
      </c>
      <c r="R246">
        <v>27</v>
      </c>
      <c r="S246" t="str">
        <v/>
      </c>
      <c r="T246" t="str">
        <v/>
      </c>
      <c r="U246" t="str">
        <v>#ERROR!</v>
      </c>
      <c r="V246">
        <v>299</v>
      </c>
      <c r="W246" t="str">
        <v/>
      </c>
      <c r="X246" t="str">
        <v/>
      </c>
      <c r="Y246" t="str">
        <v/>
      </c>
      <c r="Z246" t="str">
        <v/>
      </c>
    </row>
    <row r="247">
      <c r="A247">
        <v>77</v>
      </c>
      <c r="B247" t="str">
        <v>E21326000-2</v>
      </c>
      <c r="C247" t="str">
        <v>SAFRAN LANDING SYSTEMS</v>
      </c>
      <c r="D247" t="str">
        <v>32</v>
      </c>
      <c r="E247" t="str">
        <v>VALVE-SERVO,BRAKE</v>
      </c>
      <c r="F247" t="str">
        <v>2</v>
      </c>
      <c r="G247" t="str">
        <v>1</v>
      </c>
      <c r="H247">
        <v>45000</v>
      </c>
      <c r="I247">
        <v>4</v>
      </c>
      <c r="J247">
        <v>31200</v>
      </c>
      <c r="K247" t="str">
        <v>Airbus Web 16/03/26</v>
      </c>
      <c r="L247">
        <v>31200</v>
      </c>
      <c r="M247" t="str">
        <v>Airbus Web 16/03/26</v>
      </c>
      <c r="N247">
        <v>1</v>
      </c>
      <c r="O247" t="str">
        <v>Include</v>
      </c>
      <c r="P247" t="str">
        <v>Include</v>
      </c>
      <c r="Q247" t="str">
        <v>Grp A (CRO)</v>
      </c>
      <c r="R247">
        <v>28</v>
      </c>
      <c r="S247" t="str">
        <v/>
      </c>
      <c r="T247" t="str">
        <v/>
      </c>
      <c r="U247" t="str">
        <v>#ERROR!</v>
      </c>
      <c r="V247">
        <v>299</v>
      </c>
      <c r="W247" t="str">
        <v/>
      </c>
      <c r="X247" t="str">
        <v/>
      </c>
      <c r="Y247" t="str">
        <v/>
      </c>
      <c r="Z247" t="str">
        <v/>
      </c>
    </row>
    <row r="248">
      <c r="A248">
        <v>253</v>
      </c>
      <c r="B248" t="str">
        <v>A68793-007</v>
      </c>
      <c r="C248" t="str">
        <v>MOOG CONTROLS LIMITED</v>
      </c>
      <c r="D248" t="str">
        <v>27</v>
      </c>
      <c r="E248" t="str">
        <v>SERVOVALVE-ELEVATOR</v>
      </c>
      <c r="F248" t="str">
        <v>2</v>
      </c>
      <c r="G248" t="str">
        <v>1</v>
      </c>
      <c r="H248">
        <v>300000</v>
      </c>
      <c r="I248">
        <v>4</v>
      </c>
      <c r="J248">
        <v>13570</v>
      </c>
      <c r="K248" t="str">
        <v>Airbus Web 12/03/26</v>
      </c>
      <c r="L248">
        <v>13570</v>
      </c>
      <c r="M248" t="str">
        <v>Airbus Web 12/03/26</v>
      </c>
      <c r="N248">
        <v>1</v>
      </c>
      <c r="O248" t="str">
        <v>Include</v>
      </c>
      <c r="P248" t="str">
        <v>Include</v>
      </c>
      <c r="Q248" t="str">
        <v>Grp C (Others)</v>
      </c>
      <c r="R248">
        <v>29</v>
      </c>
      <c r="S248" t="str">
        <v/>
      </c>
      <c r="T248" t="str">
        <v/>
      </c>
      <c r="U248" t="str">
        <v>#ERROR!</v>
      </c>
      <c r="V248">
        <v>299</v>
      </c>
      <c r="W248" t="str">
        <v/>
      </c>
      <c r="X248" t="str">
        <v/>
      </c>
      <c r="Y248" t="str">
        <v/>
      </c>
      <c r="Z248" t="str">
        <v/>
      </c>
    </row>
    <row r="249">
      <c r="A249">
        <v>76</v>
      </c>
      <c r="B249" t="str">
        <v>200301E00000510</v>
      </c>
      <c r="C249" t="str">
        <v>DIEHL AEROSPACE GMBH</v>
      </c>
      <c r="D249" t="str">
        <v>27</v>
      </c>
      <c r="E249" t="str">
        <v>SFCC-SLAT AND FLAP CONTROL COMPUTER</v>
      </c>
      <c r="F249" t="str">
        <v>2</v>
      </c>
      <c r="G249" t="str">
        <v>2</v>
      </c>
      <c r="H249">
        <v>37500</v>
      </c>
      <c r="I249">
        <v>2</v>
      </c>
      <c r="J249">
        <v>52010</v>
      </c>
      <c r="K249" t="str">
        <v>Airbus web 23/3/26</v>
      </c>
      <c r="L249">
        <v>52010</v>
      </c>
      <c r="M249" t="str">
        <v>Airbus web 23/3/26</v>
      </c>
      <c r="N249">
        <v>1</v>
      </c>
      <c r="O249" t="str">
        <v>Include</v>
      </c>
      <c r="P249" t="str">
        <v>Include</v>
      </c>
      <c r="Q249" t="str">
        <v>Grp C (Others)</v>
      </c>
      <c r="R249">
        <v>30</v>
      </c>
      <c r="S249" t="str">
        <v/>
      </c>
      <c r="T249" t="str">
        <v/>
      </c>
      <c r="U249" t="str">
        <v>STEAS00440</v>
      </c>
      <c r="V249">
        <v>1</v>
      </c>
      <c r="W249" t="str">
        <v/>
      </c>
      <c r="X249" t="str">
        <v/>
      </c>
      <c r="Y249" t="str">
        <v/>
      </c>
      <c r="Z249" t="str">
        <v/>
      </c>
    </row>
    <row r="250">
      <c r="A250">
        <v>215</v>
      </c>
      <c r="B250" t="str">
        <v>MXP801-21</v>
      </c>
      <c r="C250" t="str">
        <v>ZODIAC AEROTECHNICS</v>
      </c>
      <c r="D250" t="str">
        <v>35</v>
      </c>
      <c r="E250" t="str">
        <v>STOWAGE BOX-OXY MASK</v>
      </c>
      <c r="F250" t="str">
        <v>2</v>
      </c>
      <c r="G250" t="str">
        <v>2</v>
      </c>
      <c r="H250">
        <v>72000</v>
      </c>
      <c r="I250">
        <v>4</v>
      </c>
      <c r="J250">
        <v>4941.93</v>
      </c>
      <c r="K250" t="str">
        <v>Safran Aerosystems 2026</v>
      </c>
      <c r="L250">
        <v>4941.93</v>
      </c>
      <c r="M250" t="str">
        <v>Safran Aerosystems 2026</v>
      </c>
      <c r="N250">
        <v>1</v>
      </c>
      <c r="O250" t="str">
        <v>Include</v>
      </c>
      <c r="P250" t="str">
        <v>Include</v>
      </c>
      <c r="Q250" t="str">
        <v>Grp C (Others)</v>
      </c>
      <c r="R250">
        <v>30</v>
      </c>
      <c r="S250" t="str">
        <v/>
      </c>
      <c r="T250" t="str">
        <v/>
      </c>
      <c r="U250" t="str">
        <v>#ERROR!</v>
      </c>
      <c r="V250">
        <v>299</v>
      </c>
      <c r="W250" t="str">
        <v/>
      </c>
      <c r="X250" t="str">
        <v/>
      </c>
      <c r="Y250" t="str">
        <v/>
      </c>
      <c r="Z250" t="str">
        <v/>
      </c>
    </row>
    <row r="251">
      <c r="A251">
        <v>273</v>
      </c>
      <c r="B251" t="str">
        <v>AR4714-7</v>
      </c>
      <c r="C251" t="str">
        <v>ADAMS RITE AEROSPACE, INC</v>
      </c>
      <c r="D251" t="str">
        <v>25</v>
      </c>
      <c r="E251" t="str">
        <v>STRIKE ASSY-ELECTRICALLY OPERATED</v>
      </c>
      <c r="F251" t="str">
        <v>2</v>
      </c>
      <c r="G251" t="str">
        <v>2</v>
      </c>
      <c r="H251">
        <v>120000</v>
      </c>
      <c r="I251">
        <v>2</v>
      </c>
      <c r="J251">
        <v>6100</v>
      </c>
      <c r="K251" t="str">
        <v>Airbus web 23/3/26</v>
      </c>
      <c r="L251">
        <v>6100</v>
      </c>
      <c r="M251" t="str">
        <v>Airbus web 23/3/26</v>
      </c>
      <c r="N251">
        <v>1</v>
      </c>
      <c r="O251" t="str">
        <v>Include</v>
      </c>
      <c r="P251" t="str">
        <v>Include</v>
      </c>
      <c r="Q251" t="str">
        <v>Grp C (Others)</v>
      </c>
      <c r="R251">
        <v>21</v>
      </c>
      <c r="S251" t="str">
        <v/>
      </c>
      <c r="T251" t="str">
        <v/>
      </c>
      <c r="U251" t="str">
        <v>#ERROR!</v>
      </c>
      <c r="V251">
        <v>299</v>
      </c>
      <c r="W251" t="str">
        <v/>
      </c>
      <c r="X251" t="str">
        <v/>
      </c>
      <c r="Y251" t="str">
        <v/>
      </c>
      <c r="Z251" t="str">
        <v/>
      </c>
    </row>
    <row r="252">
      <c r="A252">
        <v>302</v>
      </c>
      <c r="B252" t="str">
        <v>AR4714-11</v>
      </c>
      <c r="C252" t="str">
        <v>ADAMS RITE AEROSPACE, INC</v>
      </c>
      <c r="D252" t="str">
        <v>25</v>
      </c>
      <c r="E252" t="str">
        <v>STRIKE ASSY-ELECTRICALLY OPERATED</v>
      </c>
      <c r="F252" t="str">
        <v>2</v>
      </c>
      <c r="G252" t="str">
        <v>2</v>
      </c>
      <c r="H252">
        <v>120000</v>
      </c>
      <c r="I252">
        <v>1</v>
      </c>
      <c r="J252">
        <v>6210</v>
      </c>
      <c r="K252" t="str">
        <v>Airbus web 23/3/26</v>
      </c>
      <c r="L252">
        <v>5877.333333333333</v>
      </c>
      <c r="M252" t="str">
        <v>2026 RFQ AVG</v>
      </c>
      <c r="N252">
        <v>0.946430488459474</v>
      </c>
      <c r="O252" t="str">
        <v>Include</v>
      </c>
      <c r="P252" t="str">
        <v>Include</v>
      </c>
      <c r="Q252" t="str">
        <v>Grp C (Others)</v>
      </c>
      <c r="R252">
        <v>30</v>
      </c>
      <c r="S252" t="str">
        <v/>
      </c>
      <c r="T252" t="str">
        <v/>
      </c>
      <c r="U252" t="str">
        <v>#ERROR!</v>
      </c>
      <c r="V252">
        <v>299</v>
      </c>
      <c r="W252" t="str">
        <v/>
      </c>
      <c r="X252" t="str">
        <v/>
      </c>
      <c r="Y252" t="str">
        <v/>
      </c>
      <c r="Z252" t="str">
        <v/>
      </c>
    </row>
    <row r="253">
      <c r="A253">
        <v>367</v>
      </c>
      <c r="B253" t="str">
        <v>D90ST2004-000</v>
      </c>
      <c r="C253" t="str">
        <v>GOODRICH ACTUATION SYSTEMS SAS</v>
      </c>
      <c r="D253" t="str">
        <v>29</v>
      </c>
      <c r="E253" t="str">
        <v>SWITCH-LOW LEVEL</v>
      </c>
      <c r="F253" t="str">
        <v>2</v>
      </c>
      <c r="G253" t="str">
        <v>1</v>
      </c>
      <c r="H253">
        <v>750000</v>
      </c>
      <c r="I253">
        <v>2</v>
      </c>
      <c r="J253">
        <v>4410</v>
      </c>
      <c r="K253" t="str">
        <v>Airbus Web 16/03/26</v>
      </c>
      <c r="L253">
        <v>2985.8945205479454</v>
      </c>
      <c r="M253" t="str">
        <v>2025 RFQ AVG</v>
      </c>
      <c r="N253">
        <v>0.677073587425838</v>
      </c>
      <c r="O253" t="str">
        <v>Include</v>
      </c>
      <c r="P253" t="str">
        <v>Include</v>
      </c>
      <c r="Q253" t="str">
        <v>Grp A (CRO)</v>
      </c>
      <c r="R253">
        <v>17</v>
      </c>
      <c r="S253" t="str">
        <v/>
      </c>
      <c r="T253" t="str">
        <v/>
      </c>
      <c r="U253" t="str">
        <v>#ERROR!</v>
      </c>
      <c r="V253">
        <v>299</v>
      </c>
      <c r="W253" t="str">
        <v/>
      </c>
      <c r="X253" t="str">
        <v/>
      </c>
      <c r="Y253" t="str">
        <v/>
      </c>
      <c r="Z253" t="str">
        <v/>
      </c>
    </row>
    <row r="254">
      <c r="A254">
        <v>371</v>
      </c>
      <c r="B254" t="str">
        <v>D90ST2003-000</v>
      </c>
      <c r="C254" t="str">
        <v>GOODRICH ACTUATION SYSTEMS SAS</v>
      </c>
      <c r="D254" t="str">
        <v>29</v>
      </c>
      <c r="E254" t="str">
        <v>SWITCH-LOW LEVEL</v>
      </c>
      <c r="F254" t="str">
        <v>2</v>
      </c>
      <c r="G254" t="str">
        <v>1</v>
      </c>
      <c r="H254">
        <v>750000</v>
      </c>
      <c r="I254">
        <v>1</v>
      </c>
      <c r="J254">
        <v>3330</v>
      </c>
      <c r="K254" t="str">
        <v>Airbus Web 16/03/26</v>
      </c>
      <c r="L254">
        <v>1709.6581818181817</v>
      </c>
      <c r="M254" t="str">
        <v>2025 RFQ AVG</v>
      </c>
      <c r="N254">
        <v>0.5134108654108653</v>
      </c>
      <c r="O254" t="str">
        <v>Include</v>
      </c>
      <c r="P254" t="str">
        <v>Include</v>
      </c>
      <c r="Q254" t="str">
        <v>Grp A (CRO)</v>
      </c>
      <c r="R254">
        <v>30</v>
      </c>
      <c r="S254" t="str">
        <v/>
      </c>
      <c r="T254" t="str">
        <v/>
      </c>
      <c r="U254" t="str">
        <v>#ERROR!</v>
      </c>
      <c r="V254">
        <v>299</v>
      </c>
      <c r="W254" t="str">
        <v/>
      </c>
      <c r="X254" t="str">
        <v/>
      </c>
      <c r="Y254" t="str">
        <v/>
      </c>
      <c r="Z254" t="str">
        <v/>
      </c>
    </row>
    <row r="255">
      <c r="A255">
        <v>311</v>
      </c>
      <c r="B255" t="str">
        <v>HTE690035-1</v>
      </c>
      <c r="C255" t="str">
        <v>EATON LIMITED</v>
      </c>
      <c r="D255" t="str">
        <v>29</v>
      </c>
      <c r="E255" t="str">
        <v>SWITCH-PRESSURE</v>
      </c>
      <c r="F255" t="str">
        <v>6</v>
      </c>
      <c r="G255" t="str">
        <v>2</v>
      </c>
      <c r="H255">
        <v>96000</v>
      </c>
      <c r="I255">
        <v>3</v>
      </c>
      <c r="J255">
        <v>1590</v>
      </c>
      <c r="K255" t="str">
        <v>Airbus web 23/3/26</v>
      </c>
      <c r="L255">
        <v>1590</v>
      </c>
      <c r="M255" t="str">
        <v>Airbus web 23/3/26</v>
      </c>
      <c r="N255">
        <v>1</v>
      </c>
      <c r="O255" t="str">
        <v>Exclude</v>
      </c>
      <c r="P255" t="str">
        <v>Exclude</v>
      </c>
      <c r="Q255" t="str">
        <v/>
      </c>
      <c r="R255" t="str">
        <v/>
      </c>
      <c r="S255" t="str">
        <v>No</v>
      </c>
      <c r="T255" t="str">
        <v>High BER Rate</v>
      </c>
      <c r="U255" t="str">
        <v>#ERROR!</v>
      </c>
      <c r="V255">
        <v>299</v>
      </c>
      <c r="W255" t="str">
        <v/>
      </c>
      <c r="X255" t="str">
        <v/>
      </c>
      <c r="Y255" t="str">
        <v/>
      </c>
      <c r="Z255" t="str">
        <v/>
      </c>
    </row>
    <row r="256">
      <c r="A256">
        <v>186</v>
      </c>
      <c r="B256" t="str">
        <v>C20105000-2</v>
      </c>
      <c r="C256" t="str">
        <v>SAFRAN LANDING SYSTEMS</v>
      </c>
      <c r="D256" t="str">
        <v>32</v>
      </c>
      <c r="E256" t="str">
        <v>TACHOMETER</v>
      </c>
      <c r="F256" t="str">
        <v>2</v>
      </c>
      <c r="G256" t="str">
        <v>2</v>
      </c>
      <c r="H256">
        <v>45000</v>
      </c>
      <c r="I256">
        <v>4</v>
      </c>
      <c r="J256">
        <v>5500</v>
      </c>
      <c r="K256" t="str">
        <v>Airbus Web 16/03/26</v>
      </c>
      <c r="L256">
        <v>5500</v>
      </c>
      <c r="M256" t="str">
        <v>Airbus Web 16/03/26</v>
      </c>
      <c r="N256">
        <v>1</v>
      </c>
      <c r="O256" t="str">
        <v>Include</v>
      </c>
      <c r="P256" t="str">
        <v>Include</v>
      </c>
      <c r="Q256" t="str">
        <v>Grp C (Others)</v>
      </c>
      <c r="R256">
        <v>29</v>
      </c>
      <c r="S256" t="str">
        <v/>
      </c>
      <c r="T256" t="str">
        <v/>
      </c>
      <c r="U256" t="str">
        <v>#ERROR!</v>
      </c>
      <c r="V256">
        <v>299</v>
      </c>
      <c r="W256" t="str">
        <v/>
      </c>
      <c r="X256" t="str">
        <v/>
      </c>
      <c r="Y256" t="str">
        <v/>
      </c>
      <c r="Z256" t="str">
        <v/>
      </c>
    </row>
    <row r="257">
      <c r="A257">
        <v>105</v>
      </c>
      <c r="B257" t="str">
        <v>14330-514-205</v>
      </c>
      <c r="C257" t="str">
        <v>MAG AEROSPACE INDUSTRIES LLC</v>
      </c>
      <c r="D257" t="str">
        <v>38</v>
      </c>
      <c r="E257" t="str">
        <v>TOILET ASSY</v>
      </c>
      <c r="F257" t="str">
        <v>2</v>
      </c>
      <c r="G257" t="str">
        <v>2</v>
      </c>
      <c r="H257">
        <v>16453</v>
      </c>
      <c r="I257">
        <v>2</v>
      </c>
      <c r="J257">
        <v>24310</v>
      </c>
      <c r="K257" t="str">
        <v>Airbus web 23/3/26</v>
      </c>
      <c r="L257">
        <v>24310</v>
      </c>
      <c r="M257" t="str">
        <v>Airbus web 23/3/26</v>
      </c>
      <c r="N257">
        <v>1</v>
      </c>
      <c r="O257" t="str">
        <v>Include</v>
      </c>
      <c r="P257" t="str">
        <v>Include</v>
      </c>
      <c r="Q257" t="str">
        <v>Grp C (Others)</v>
      </c>
      <c r="R257">
        <v>30</v>
      </c>
      <c r="S257" t="str">
        <v/>
      </c>
      <c r="T257" t="str">
        <v/>
      </c>
      <c r="U257" t="str">
        <v>#ERROR!</v>
      </c>
      <c r="V257">
        <v>299</v>
      </c>
      <c r="W257" t="str">
        <v/>
      </c>
      <c r="X257" t="str">
        <v/>
      </c>
      <c r="Y257" t="str">
        <v/>
      </c>
      <c r="Z257" t="str">
        <v/>
      </c>
    </row>
    <row r="258">
      <c r="A258">
        <v>57</v>
      </c>
      <c r="B258" t="str">
        <v>14330-514-206</v>
      </c>
      <c r="C258" t="str">
        <v>MAG AEROSPACE INDUSTRIES LLC</v>
      </c>
      <c r="D258" t="str">
        <v>25</v>
      </c>
      <c r="E258" t="str">
        <v>TOILET ASSY</v>
      </c>
      <c r="F258" t="str">
        <v>2</v>
      </c>
      <c r="G258" t="str">
        <v>2</v>
      </c>
      <c r="H258">
        <v>16453</v>
      </c>
      <c r="I258">
        <v>2</v>
      </c>
      <c r="J258">
        <v>23830</v>
      </c>
      <c r="K258" t="str">
        <v>Airbus web 23/3/26</v>
      </c>
      <c r="L258">
        <v>23326.523999999998</v>
      </c>
      <c r="M258" t="str">
        <v>2025 RFQ AVG</v>
      </c>
      <c r="N258">
        <v>0.9788721779269827</v>
      </c>
      <c r="O258" t="str">
        <v>Include</v>
      </c>
      <c r="P258" t="str">
        <v>Include</v>
      </c>
      <c r="Q258" t="str">
        <v>Grp C (Others)</v>
      </c>
      <c r="R258">
        <v>30</v>
      </c>
      <c r="S258" t="str">
        <v/>
      </c>
      <c r="T258" t="str">
        <v/>
      </c>
      <c r="U258" t="str">
        <v>STEAS00478-1</v>
      </c>
      <c r="V258">
        <v>2</v>
      </c>
      <c r="W258" t="str">
        <v/>
      </c>
      <c r="X258" t="str">
        <v/>
      </c>
      <c r="Y258" t="str">
        <v/>
      </c>
      <c r="Z258" t="str">
        <v/>
      </c>
    </row>
    <row r="259">
      <c r="A259">
        <v>104</v>
      </c>
      <c r="B259" t="str">
        <v>14330-514-208</v>
      </c>
      <c r="C259" t="str">
        <v>MAG AEROSPACE INDUSTRIES LLC</v>
      </c>
      <c r="D259" t="str">
        <v>25</v>
      </c>
      <c r="E259" t="str">
        <v>TOILET ASSY</v>
      </c>
      <c r="F259" t="str">
        <v>2</v>
      </c>
      <c r="G259" t="str">
        <v>2</v>
      </c>
      <c r="H259">
        <v>16453</v>
      </c>
      <c r="I259">
        <v>2</v>
      </c>
      <c r="J259">
        <v>24310</v>
      </c>
      <c r="K259" t="str">
        <v>Airbus web 23/3/26</v>
      </c>
      <c r="L259">
        <v>24310</v>
      </c>
      <c r="M259" t="str">
        <v>Airbus web 23/3/26</v>
      </c>
      <c r="N259">
        <v>1</v>
      </c>
      <c r="O259" t="str">
        <v>Include</v>
      </c>
      <c r="P259" t="str">
        <v>Include</v>
      </c>
      <c r="Q259" t="str">
        <v>Grp C (Others)</v>
      </c>
      <c r="R259">
        <v>30</v>
      </c>
      <c r="S259" t="str">
        <v/>
      </c>
      <c r="T259" t="str">
        <v/>
      </c>
      <c r="U259" t="str">
        <v>STEAS00478-1</v>
      </c>
      <c r="V259">
        <v>2</v>
      </c>
      <c r="W259" t="str">
        <v/>
      </c>
      <c r="X259" t="str">
        <v/>
      </c>
      <c r="Y259" t="str">
        <v/>
      </c>
      <c r="Z259" t="str">
        <v/>
      </c>
    </row>
    <row r="260">
      <c r="A260">
        <v>43</v>
      </c>
      <c r="B260" t="str">
        <v>822-0334-020</v>
      </c>
      <c r="C260" t="str">
        <v>ROCKWELL COLLINS INC</v>
      </c>
      <c r="D260" t="str">
        <v>34</v>
      </c>
      <c r="E260" t="str">
        <v>TRANSCEIVER-RADIO ALTIMETER</v>
      </c>
      <c r="F260" t="str">
        <v>2</v>
      </c>
      <c r="G260" t="str">
        <v>2</v>
      </c>
      <c r="H260">
        <v>20250</v>
      </c>
      <c r="I260">
        <v>2</v>
      </c>
      <c r="J260">
        <v>67652</v>
      </c>
      <c r="K260" t="str">
        <v>Rockwell Collins List Price 2026</v>
      </c>
      <c r="L260">
        <v>21217.5</v>
      </c>
      <c r="M260" t="str">
        <v>2025 RFQ AVG</v>
      </c>
      <c r="N260">
        <v>0.3136270915863537</v>
      </c>
      <c r="O260" t="str">
        <v>Include</v>
      </c>
      <c r="P260" t="str">
        <v>Include</v>
      </c>
      <c r="Q260" t="str">
        <v>Grp A (CRO)</v>
      </c>
      <c r="R260">
        <v>10</v>
      </c>
      <c r="S260" t="str">
        <v/>
      </c>
      <c r="T260" t="str">
        <v>Rockwell Collins</v>
      </c>
      <c r="U260" t="str">
        <v>#ERROR!</v>
      </c>
      <c r="V260">
        <v>299</v>
      </c>
      <c r="W260" t="str">
        <v/>
      </c>
      <c r="X260" t="str">
        <v/>
      </c>
      <c r="Y260" t="str">
        <v/>
      </c>
      <c r="Z260" t="str">
        <v/>
      </c>
    </row>
    <row r="261">
      <c r="A261">
        <v>130</v>
      </c>
      <c r="B261" t="str">
        <v>822-2365-024</v>
      </c>
      <c r="C261" t="str">
        <v>ROCKWELL COLLINS INC</v>
      </c>
      <c r="D261" t="str">
        <v>34</v>
      </c>
      <c r="E261" t="str">
        <v>TRANSCEIVER-RADIO ALTIMETER</v>
      </c>
      <c r="F261" t="str">
        <v>2</v>
      </c>
      <c r="G261" t="str">
        <v>2</v>
      </c>
      <c r="H261">
        <v>78000</v>
      </c>
      <c r="I261">
        <v>2</v>
      </c>
      <c r="J261">
        <v>44110</v>
      </c>
      <c r="K261" t="str">
        <v>Airbus web 23/3/26</v>
      </c>
      <c r="L261">
        <v>44110</v>
      </c>
      <c r="M261" t="str">
        <v>Airbus web 23/3/26</v>
      </c>
      <c r="N261">
        <v>1</v>
      </c>
      <c r="O261" t="str">
        <v>Include</v>
      </c>
      <c r="P261" t="str">
        <v>Include</v>
      </c>
      <c r="Q261" t="str">
        <v>Grp C (Others)</v>
      </c>
      <c r="R261">
        <v>30</v>
      </c>
      <c r="S261" t="str">
        <v/>
      </c>
      <c r="T261" t="str">
        <v>Rockwell Collins</v>
      </c>
      <c r="U261" t="str">
        <v>STEAS00481</v>
      </c>
      <c r="V261">
        <v>1</v>
      </c>
      <c r="W261" t="str">
        <v/>
      </c>
      <c r="X261" t="str">
        <v/>
      </c>
      <c r="Y261" t="str">
        <v/>
      </c>
      <c r="Z261" t="str">
        <v/>
      </c>
    </row>
    <row r="262">
      <c r="A262">
        <v>99</v>
      </c>
      <c r="B262" t="str">
        <v>822-2763-020</v>
      </c>
      <c r="C262" t="str">
        <v>ROCKWELL COLLINS INC</v>
      </c>
      <c r="D262" t="str">
        <v>23</v>
      </c>
      <c r="E262" t="str">
        <v>TRANSCEIVER-VHF</v>
      </c>
      <c r="F262" t="str">
        <v>2</v>
      </c>
      <c r="G262" t="str">
        <v>2</v>
      </c>
      <c r="H262">
        <v>85800</v>
      </c>
      <c r="I262">
        <v>2</v>
      </c>
      <c r="J262">
        <v>84676</v>
      </c>
      <c r="K262" t="str">
        <v>Rockwell Collins List Price 2026</v>
      </c>
      <c r="L262">
        <v>61375</v>
      </c>
      <c r="M262" t="str">
        <v>2025 RFQ AVG</v>
      </c>
      <c r="N262">
        <v>0.7248216732013794</v>
      </c>
      <c r="O262" t="str">
        <v>Include</v>
      </c>
      <c r="P262" t="str">
        <v>Include</v>
      </c>
      <c r="Q262" t="str">
        <v>Grp C (Others)</v>
      </c>
      <c r="R262">
        <v>30</v>
      </c>
      <c r="S262" t="str">
        <v/>
      </c>
      <c r="T262" t="str">
        <v>Rockwell Collins</v>
      </c>
      <c r="U262" t="str">
        <v>#ERROR!</v>
      </c>
      <c r="V262">
        <v>299</v>
      </c>
      <c r="W262" t="str">
        <v/>
      </c>
      <c r="X262" t="str">
        <v/>
      </c>
      <c r="Y262" t="str">
        <v/>
      </c>
      <c r="Z262" t="str">
        <v/>
      </c>
    </row>
    <row r="263">
      <c r="A263">
        <v>17</v>
      </c>
      <c r="B263" t="str">
        <v>822-1710-411</v>
      </c>
      <c r="C263" t="str">
        <v>ROCKWELL COLLINS INC</v>
      </c>
      <c r="D263" t="str">
        <v>34</v>
      </c>
      <c r="E263" t="str">
        <v>TRANSCEIVER-WEATHER RADAR</v>
      </c>
      <c r="F263" t="str">
        <v>2</v>
      </c>
      <c r="G263" t="str">
        <v>2</v>
      </c>
      <c r="H263">
        <v>19500</v>
      </c>
      <c r="I263">
        <v>1</v>
      </c>
      <c r="J263">
        <v>263780</v>
      </c>
      <c r="K263" t="str">
        <v>Airbus web 23/3/26</v>
      </c>
      <c r="L263">
        <v>141652.27272727274</v>
      </c>
      <c r="M263" t="str">
        <v>2026 RFQ AVG</v>
      </c>
      <c r="N263">
        <v>0.5370091467407413</v>
      </c>
      <c r="O263" t="str">
        <v>Include</v>
      </c>
      <c r="P263" t="str">
        <v>Include</v>
      </c>
      <c r="Q263" t="str">
        <v>Grp C (Others)</v>
      </c>
      <c r="R263">
        <v>16</v>
      </c>
      <c r="S263" t="str">
        <v/>
      </c>
      <c r="T263" t="str">
        <v>Rockwell Collins</v>
      </c>
      <c r="U263" t="str">
        <v>#ERROR!</v>
      </c>
      <c r="V263">
        <v>299</v>
      </c>
      <c r="W263" t="str">
        <v/>
      </c>
      <c r="X263" t="str">
        <v/>
      </c>
      <c r="Y263" t="str">
        <v/>
      </c>
      <c r="Z263" t="str">
        <v/>
      </c>
    </row>
    <row r="264">
      <c r="A264">
        <v>270</v>
      </c>
      <c r="B264" t="str">
        <v>TM113-1</v>
      </c>
      <c r="C264" t="str">
        <v>DIEHL AEROSPACE GMBH</v>
      </c>
      <c r="D264" t="str">
        <v>29</v>
      </c>
      <c r="E264" t="str">
        <v>TRANSDUCER AND SWITCH-TEMPERATURE</v>
      </c>
      <c r="F264" t="str">
        <v>2</v>
      </c>
      <c r="G264" t="str">
        <v>3</v>
      </c>
      <c r="H264">
        <v>18000</v>
      </c>
      <c r="I264">
        <v>1</v>
      </c>
      <c r="J264">
        <v>2080</v>
      </c>
      <c r="K264" t="str">
        <v>Airbus web 23/3/26</v>
      </c>
      <c r="L264">
        <v>2080</v>
      </c>
      <c r="M264" t="str">
        <v>Airbus web 23/3/26</v>
      </c>
      <c r="N264">
        <v>1</v>
      </c>
      <c r="O264" t="str">
        <v>Exclude</v>
      </c>
      <c r="P264" t="str">
        <v>Exclude</v>
      </c>
      <c r="Q264" t="str">
        <v/>
      </c>
      <c r="R264" t="str">
        <v/>
      </c>
      <c r="S264" t="str">
        <v>No</v>
      </c>
      <c r="T264" t="str">
        <v>Non Repairable</v>
      </c>
      <c r="U264" t="str">
        <v>#ERROR!</v>
      </c>
      <c r="V264">
        <v>299</v>
      </c>
      <c r="W264" t="str">
        <v/>
      </c>
      <c r="X264" t="str">
        <v/>
      </c>
      <c r="Y264" t="str">
        <v/>
      </c>
      <c r="Z264" t="str">
        <v/>
      </c>
    </row>
    <row r="265">
      <c r="A265">
        <v>202</v>
      </c>
      <c r="B265" t="str">
        <v>TM113-2</v>
      </c>
      <c r="C265" t="str">
        <v>DIEHL AEROSPACE GMBH</v>
      </c>
      <c r="D265" t="str">
        <v>29</v>
      </c>
      <c r="E265" t="str">
        <v>TRANSDUCER AND SWITCH-TEMPERATURE</v>
      </c>
      <c r="F265" t="str">
        <v>2</v>
      </c>
      <c r="G265" t="str">
        <v>3</v>
      </c>
      <c r="H265">
        <v>18000</v>
      </c>
      <c r="I265">
        <v>2</v>
      </c>
      <c r="J265">
        <v>3020</v>
      </c>
      <c r="K265" t="str">
        <v>Airbus web 23/3/26</v>
      </c>
      <c r="L265">
        <v>3020</v>
      </c>
      <c r="M265" t="str">
        <v>Airbus web 23/3/26</v>
      </c>
      <c r="N265">
        <v>1</v>
      </c>
      <c r="O265" t="str">
        <v>Exclude</v>
      </c>
      <c r="P265" t="str">
        <v>Exclude</v>
      </c>
      <c r="Q265" t="str">
        <v/>
      </c>
      <c r="R265" t="str">
        <v/>
      </c>
      <c r="S265" t="str">
        <v>No</v>
      </c>
      <c r="T265" t="str">
        <v>Non Repairable</v>
      </c>
      <c r="U265" t="str">
        <v>#ERROR!</v>
      </c>
      <c r="V265">
        <v>299</v>
      </c>
      <c r="W265" t="str">
        <v/>
      </c>
      <c r="X265" t="str">
        <v/>
      </c>
      <c r="Y265" t="str">
        <v/>
      </c>
      <c r="Z265" t="str">
        <v/>
      </c>
    </row>
    <row r="266">
      <c r="A266">
        <v>164</v>
      </c>
      <c r="B266" t="str">
        <v>E21324000-2</v>
      </c>
      <c r="C266" t="str">
        <v>SAFRAN LANDING SYSTEMS</v>
      </c>
      <c r="D266" t="str">
        <v>27</v>
      </c>
      <c r="E266" t="str">
        <v>TRANSMITTER-BRAKE,PEDAL</v>
      </c>
      <c r="F266" t="str">
        <v>2</v>
      </c>
      <c r="G266" t="str">
        <v>1</v>
      </c>
      <c r="H266">
        <v>90000</v>
      </c>
      <c r="I266">
        <v>2</v>
      </c>
      <c r="J266">
        <v>32470</v>
      </c>
      <c r="K266" t="str">
        <v>Airbus Web 16/03/26</v>
      </c>
      <c r="L266">
        <v>4730.833333333333</v>
      </c>
      <c r="M266" t="str">
        <v>2026 RFQ AVG</v>
      </c>
      <c r="N266">
        <v>0.14569859357355508</v>
      </c>
      <c r="O266" t="str">
        <v>Include</v>
      </c>
      <c r="P266" t="str">
        <v>Include</v>
      </c>
      <c r="Q266" t="str">
        <v>Grp A (CRO)</v>
      </c>
      <c r="R266">
        <v>30</v>
      </c>
      <c r="S266" t="str">
        <v/>
      </c>
      <c r="T266" t="str">
        <v/>
      </c>
      <c r="U266" t="str">
        <v>#ERROR!</v>
      </c>
      <c r="V266">
        <v>299</v>
      </c>
      <c r="W266" t="str">
        <v/>
      </c>
      <c r="X266" t="str">
        <v/>
      </c>
      <c r="Y266" t="str">
        <v/>
      </c>
      <c r="Z266" t="str">
        <v/>
      </c>
    </row>
    <row r="267">
      <c r="A267">
        <v>46</v>
      </c>
      <c r="B267" t="str">
        <v>066-01212-0102</v>
      </c>
      <c r="C267" t="str">
        <v>HONEYWELL INTERNATIONAL INC</v>
      </c>
      <c r="D267" t="str">
        <v>34</v>
      </c>
      <c r="E267" t="str">
        <v>TRANSPONDER-ATC</v>
      </c>
      <c r="F267" t="str">
        <v>2</v>
      </c>
      <c r="G267" t="str">
        <v>2</v>
      </c>
      <c r="H267">
        <v>36000</v>
      </c>
      <c r="I267">
        <v>2</v>
      </c>
      <c r="J267">
        <v>160557.88</v>
      </c>
      <c r="K267" t="str">
        <v>Honeywell web 25/3/26</v>
      </c>
      <c r="L267">
        <v>160557.88</v>
      </c>
      <c r="M267" t="str">
        <v>Honeywell web 25/3/26</v>
      </c>
      <c r="N267">
        <v>1</v>
      </c>
      <c r="O267" t="str">
        <v>Include</v>
      </c>
      <c r="P267" t="str">
        <v>Include</v>
      </c>
      <c r="Q267" t="str">
        <v>Grp C (Others)</v>
      </c>
      <c r="R267">
        <v>30</v>
      </c>
      <c r="S267" t="str">
        <v/>
      </c>
      <c r="T267" t="str">
        <v/>
      </c>
      <c r="U267" t="str">
        <v>STEAS00508</v>
      </c>
      <c r="V267">
        <v>1</v>
      </c>
      <c r="W267" t="str">
        <v/>
      </c>
      <c r="X267" t="str">
        <v/>
      </c>
      <c r="Y267" t="str">
        <v/>
      </c>
      <c r="Z267" t="str">
        <v/>
      </c>
    </row>
    <row r="268">
      <c r="A268">
        <v>280</v>
      </c>
      <c r="B268" t="str">
        <v>622-5133-006</v>
      </c>
      <c r="C268" t="str">
        <v>ROCKWELL COLLINS INC</v>
      </c>
      <c r="D268" t="str">
        <v>34</v>
      </c>
      <c r="E268" t="str">
        <v>MOUNTING TRAY-WR XCVR</v>
      </c>
      <c r="F268" t="str">
        <v>2</v>
      </c>
      <c r="G268" t="str">
        <v>2</v>
      </c>
      <c r="H268">
        <v>112500</v>
      </c>
      <c r="I268">
        <v>1</v>
      </c>
      <c r="J268">
        <v>10610</v>
      </c>
      <c r="K268" t="str">
        <v>Airbus web 23/3/26</v>
      </c>
      <c r="L268">
        <v>10610</v>
      </c>
      <c r="M268" t="str">
        <v>Airbus web 23/3/26</v>
      </c>
      <c r="N268">
        <v>1</v>
      </c>
      <c r="O268" t="str">
        <v>Include</v>
      </c>
      <c r="P268" t="str">
        <v>Include</v>
      </c>
      <c r="Q268" t="str">
        <v>Grp A (CRO)</v>
      </c>
      <c r="R268">
        <v>30</v>
      </c>
      <c r="S268" t="str">
        <v/>
      </c>
      <c r="T268" t="str">
        <v/>
      </c>
      <c r="U268" t="str">
        <v>#ERROR!</v>
      </c>
      <c r="V268">
        <v>299</v>
      </c>
      <c r="W268" t="str">
        <v/>
      </c>
      <c r="X268" t="str">
        <v/>
      </c>
      <c r="Y268" t="str">
        <v/>
      </c>
      <c r="Z268" t="str">
        <v/>
      </c>
    </row>
    <row r="269">
      <c r="A269">
        <v>176</v>
      </c>
      <c r="B269" t="str">
        <v>600700-00-502</v>
      </c>
      <c r="C269" t="str">
        <v>NORD-MICRO GMBH &amp; CO OHG</v>
      </c>
      <c r="D269" t="str">
        <v>21</v>
      </c>
      <c r="E269" t="str">
        <v>VALVE</v>
      </c>
      <c r="F269" t="str">
        <v>2</v>
      </c>
      <c r="G269" t="str">
        <v>2</v>
      </c>
      <c r="H269">
        <v>30000</v>
      </c>
      <c r="I269">
        <v>1</v>
      </c>
      <c r="J269">
        <v>15990</v>
      </c>
      <c r="K269" t="str">
        <v>Airbus web 23/3/26</v>
      </c>
      <c r="L269">
        <v>15990</v>
      </c>
      <c r="M269" t="str">
        <v>Airbus web 23/3/26</v>
      </c>
      <c r="N269">
        <v>1</v>
      </c>
      <c r="O269" t="str">
        <v>Include</v>
      </c>
      <c r="P269" t="str">
        <v>Include</v>
      </c>
      <c r="Q269" t="str">
        <v>Grp C (Others)</v>
      </c>
      <c r="R269">
        <v>30</v>
      </c>
      <c r="S269" t="str">
        <v/>
      </c>
      <c r="T269" t="str">
        <v/>
      </c>
      <c r="U269" t="str">
        <v>#ERROR!</v>
      </c>
      <c r="V269">
        <v>299</v>
      </c>
      <c r="W269" t="str">
        <v/>
      </c>
      <c r="X269" t="str">
        <v/>
      </c>
      <c r="Y269" t="str">
        <v/>
      </c>
      <c r="Z269" t="str">
        <v/>
      </c>
    </row>
    <row r="270">
      <c r="A270">
        <v>111</v>
      </c>
      <c r="B270" t="str">
        <v>E21330001-1</v>
      </c>
      <c r="C270" t="str">
        <v>SAFRAN LANDING SYSTEMS</v>
      </c>
      <c r="D270" t="str">
        <v>32</v>
      </c>
      <c r="E270" t="str">
        <v>VALVE</v>
      </c>
      <c r="F270" t="str">
        <v>2</v>
      </c>
      <c r="G270" t="str">
        <v>1</v>
      </c>
      <c r="H270">
        <v>45000</v>
      </c>
      <c r="I270">
        <v>2</v>
      </c>
      <c r="J270">
        <v>31200</v>
      </c>
      <c r="K270" t="str">
        <v>Airbus web 23/3/26</v>
      </c>
      <c r="L270">
        <v>31200</v>
      </c>
      <c r="M270" t="str">
        <v>Airbus web 23/3/26</v>
      </c>
      <c r="N270">
        <v>1</v>
      </c>
      <c r="O270" t="str">
        <v>Include</v>
      </c>
      <c r="P270" t="str">
        <v>Include</v>
      </c>
      <c r="Q270" t="str">
        <v>Grp C (Others)</v>
      </c>
      <c r="R270">
        <v>29</v>
      </c>
      <c r="S270" t="str">
        <v/>
      </c>
      <c r="T270" t="str">
        <v/>
      </c>
      <c r="U270" t="str">
        <v>#ERROR!</v>
      </c>
      <c r="V270">
        <v>299</v>
      </c>
      <c r="W270" t="str">
        <v/>
      </c>
      <c r="X270" t="str">
        <v/>
      </c>
      <c r="Y270" t="str">
        <v/>
      </c>
      <c r="Z270" t="str">
        <v/>
      </c>
    </row>
    <row r="271">
      <c r="A271">
        <v>122</v>
      </c>
      <c r="B271" t="str">
        <v>D23116000</v>
      </c>
      <c r="C271" t="str">
        <v>SAFRAN LANDING SYSTEMS (SAS)</v>
      </c>
      <c r="D271" t="str">
        <v>32</v>
      </c>
      <c r="E271" t="str">
        <v>VALVE ANTI SHIMMY</v>
      </c>
      <c r="F271" t="str">
        <v>2</v>
      </c>
      <c r="G271" t="str">
        <v>1</v>
      </c>
      <c r="H271">
        <v>11250</v>
      </c>
      <c r="I271">
        <v>2</v>
      </c>
      <c r="J271">
        <v>7160</v>
      </c>
      <c r="K271" t="str">
        <v>Airbus Web 16/03/26</v>
      </c>
      <c r="L271">
        <v>7160</v>
      </c>
      <c r="M271" t="str">
        <v>Airbus Web 16/03/26</v>
      </c>
      <c r="N271">
        <v>1</v>
      </c>
      <c r="O271" t="str">
        <v>Include</v>
      </c>
      <c r="P271" t="str">
        <v>Include</v>
      </c>
      <c r="Q271" t="str">
        <v>Grp A (CRO)</v>
      </c>
      <c r="R271">
        <v>25</v>
      </c>
      <c r="S271" t="str">
        <v/>
      </c>
      <c r="T271" t="str">
        <v/>
      </c>
      <c r="U271" t="str">
        <v>#ERROR!</v>
      </c>
      <c r="V271">
        <v>299</v>
      </c>
      <c r="W271" t="str">
        <v/>
      </c>
      <c r="X271" t="str">
        <v/>
      </c>
      <c r="Y271" t="str">
        <v/>
      </c>
      <c r="Z271" t="str">
        <v/>
      </c>
    </row>
    <row r="272">
      <c r="A272">
        <v>80</v>
      </c>
      <c r="B272" t="str">
        <v>4100837G</v>
      </c>
      <c r="C272" t="str">
        <v>APIC AUXILIARY POWER INT. CO.</v>
      </c>
      <c r="D272" t="str">
        <v>49</v>
      </c>
      <c r="E272" t="str">
        <v>VALVE ASSY-BLEED CONTROL</v>
      </c>
      <c r="F272" t="str">
        <v>2</v>
      </c>
      <c r="G272" t="str">
        <v>2</v>
      </c>
      <c r="H272">
        <v>18000</v>
      </c>
      <c r="I272">
        <v>1</v>
      </c>
      <c r="J272">
        <v>57060</v>
      </c>
      <c r="K272" t="str">
        <v>Airbus web 23/3/26 4520451</v>
      </c>
      <c r="L272">
        <v>17000</v>
      </c>
      <c r="M272" t="str">
        <v>2025 RFQ AVG</v>
      </c>
      <c r="N272">
        <v>0.29793200140203296</v>
      </c>
      <c r="O272" t="str">
        <v>Include</v>
      </c>
      <c r="P272" t="str">
        <v>Include</v>
      </c>
      <c r="Q272" t="str">
        <v>Grp C (Others)</v>
      </c>
      <c r="R272">
        <v>45</v>
      </c>
      <c r="S272" t="str">
        <v/>
      </c>
      <c r="T272" t="str">
        <v/>
      </c>
      <c r="U272" t="str">
        <v>#ERROR!</v>
      </c>
      <c r="V272">
        <v>299</v>
      </c>
      <c r="W272" t="str">
        <v/>
      </c>
      <c r="X272" t="str">
        <v/>
      </c>
      <c r="Y272" t="str">
        <v/>
      </c>
      <c r="Z272" t="str">
        <v/>
      </c>
    </row>
    <row r="273">
      <c r="A273">
        <v>32</v>
      </c>
      <c r="B273" t="str">
        <v>1806D0000-02</v>
      </c>
      <c r="C273" t="str">
        <v>LIEBHERR AEROSPACE TOULOUSE SAS</v>
      </c>
      <c r="D273" t="str">
        <v>21</v>
      </c>
      <c r="E273" t="str">
        <v>VALVE ASSY-FLOW CONTROL</v>
      </c>
      <c r="F273" t="str">
        <v>2</v>
      </c>
      <c r="G273" t="str">
        <v>2</v>
      </c>
      <c r="H273">
        <v>15750</v>
      </c>
      <c r="I273">
        <v>2</v>
      </c>
      <c r="J273">
        <v>47423.22</v>
      </c>
      <c r="K273" t="str">
        <v>Liebherr 2026</v>
      </c>
      <c r="L273">
        <v>47423.22</v>
      </c>
      <c r="M273" t="str">
        <v>Liebherr 2026</v>
      </c>
      <c r="N273">
        <v>1</v>
      </c>
      <c r="O273" t="str">
        <v>Exclude (BTB with Liebherr)</v>
      </c>
      <c r="P273" t="str">
        <v>Include</v>
      </c>
      <c r="Q273" t="str">
        <v>Grp B (OEM)</v>
      </c>
      <c r="R273">
        <v>30</v>
      </c>
      <c r="S273" t="str">
        <v/>
      </c>
      <c r="T273" t="str">
        <v>Liebherr</v>
      </c>
      <c r="U273" t="str">
        <v>#ERROR!</v>
      </c>
      <c r="V273">
        <v>299</v>
      </c>
      <c r="W273" t="str">
        <v/>
      </c>
      <c r="X273" t="str">
        <v/>
      </c>
      <c r="Y273" t="str">
        <v/>
      </c>
      <c r="Z273" t="str">
        <v/>
      </c>
    </row>
    <row r="274">
      <c r="A274">
        <v>200</v>
      </c>
      <c r="B274" t="str">
        <v>4063-16082-3</v>
      </c>
      <c r="C274" t="str">
        <v>NORD-MICRO GMBH &amp; CO OHG</v>
      </c>
      <c r="D274" t="str">
        <v>36</v>
      </c>
      <c r="E274" t="str">
        <v>VALVE ASSY-ISOLATION</v>
      </c>
      <c r="F274" t="str">
        <v>2</v>
      </c>
      <c r="G274" t="str">
        <v>2</v>
      </c>
      <c r="H274">
        <v>37500</v>
      </c>
      <c r="I274">
        <v>1</v>
      </c>
      <c r="J274">
        <v>13292.69</v>
      </c>
      <c r="K274" t="str">
        <v>Satair - Nord Micro 2026</v>
      </c>
      <c r="L274">
        <v>8493.160273972604</v>
      </c>
      <c r="M274" t="str">
        <v>2025 RFQ AVG</v>
      </c>
      <c r="N274">
        <v>0.6389346531042703</v>
      </c>
      <c r="O274" t="str">
        <v>Include</v>
      </c>
      <c r="P274" t="str">
        <v>Include</v>
      </c>
      <c r="Q274" t="str">
        <v>Grp C (Others)</v>
      </c>
      <c r="R274">
        <v>30</v>
      </c>
      <c r="S274" t="str">
        <v/>
      </c>
      <c r="T274" t="str">
        <v/>
      </c>
      <c r="U274" t="str">
        <v>#ERROR!</v>
      </c>
      <c r="V274">
        <v>299</v>
      </c>
      <c r="W274" t="str">
        <v/>
      </c>
      <c r="X274" t="str">
        <v/>
      </c>
      <c r="Y274" t="str">
        <v/>
      </c>
      <c r="Z274" t="str">
        <v/>
      </c>
    </row>
    <row r="275">
      <c r="A275">
        <v>365</v>
      </c>
      <c r="B275" t="str">
        <v>21V0060</v>
      </c>
      <c r="C275" t="str">
        <v>EATON LIMITED</v>
      </c>
      <c r="D275" t="str">
        <v>36</v>
      </c>
      <c r="E275" t="str">
        <v>VALVE ASSY-NONRETURN</v>
      </c>
      <c r="F275" t="str">
        <v>2</v>
      </c>
      <c r="G275" t="str">
        <v>3</v>
      </c>
      <c r="H275">
        <v>312174</v>
      </c>
      <c r="I275">
        <v>1</v>
      </c>
      <c r="J275">
        <v>3290</v>
      </c>
      <c r="K275" t="str">
        <v>Airbus web 23/3/26</v>
      </c>
      <c r="L275">
        <v>3290</v>
      </c>
      <c r="M275" t="str">
        <v>Airbus web 23/3/26</v>
      </c>
      <c r="N275">
        <v>1</v>
      </c>
      <c r="O275" t="str">
        <v>Include</v>
      </c>
      <c r="P275" t="str">
        <v>Include</v>
      </c>
      <c r="Q275" t="str">
        <v>Grp C (Others)</v>
      </c>
      <c r="R275">
        <v>30</v>
      </c>
      <c r="S275" t="str">
        <v/>
      </c>
      <c r="T275" t="str">
        <v/>
      </c>
      <c r="U275" t="str">
        <v>STEAS00531</v>
      </c>
      <c r="V275">
        <v>1</v>
      </c>
      <c r="W275" t="str">
        <v/>
      </c>
      <c r="X275" t="str">
        <v/>
      </c>
      <c r="Y275" t="str">
        <v/>
      </c>
      <c r="Z275" t="str">
        <v/>
      </c>
    </row>
    <row r="276">
      <c r="A276">
        <v>50</v>
      </c>
      <c r="B276" t="str">
        <v>70646A010001</v>
      </c>
      <c r="C276" t="str">
        <v>LIEBHERR AEROSPACE TOULOUSE SAS</v>
      </c>
      <c r="D276" t="str">
        <v>36</v>
      </c>
      <c r="E276" t="str">
        <v>VALVE-BLEED PRESSURE REGULATING</v>
      </c>
      <c r="F276" t="str">
        <v>2</v>
      </c>
      <c r="G276" t="str">
        <v>2</v>
      </c>
      <c r="H276">
        <v>24000</v>
      </c>
      <c r="I276">
        <v>2</v>
      </c>
      <c r="J276">
        <v>48199.65</v>
      </c>
      <c r="K276" t="str">
        <v>Liebherr 2026</v>
      </c>
      <c r="L276">
        <v>48199.65</v>
      </c>
      <c r="M276" t="str">
        <v>Liebherr 2026</v>
      </c>
      <c r="N276">
        <v>1</v>
      </c>
      <c r="O276" t="str">
        <v>Exclude (BTB with Liebherr)</v>
      </c>
      <c r="P276" t="str">
        <v>Include</v>
      </c>
      <c r="Q276" t="str">
        <v>Grp B (OEM)</v>
      </c>
      <c r="R276">
        <v>30</v>
      </c>
      <c r="S276" t="str">
        <v/>
      </c>
      <c r="T276" t="str">
        <v>Liebherr</v>
      </c>
      <c r="U276" t="str">
        <v>#ERROR!</v>
      </c>
      <c r="V276">
        <v>299</v>
      </c>
      <c r="W276" t="str">
        <v/>
      </c>
      <c r="X276" t="str">
        <v/>
      </c>
      <c r="Y276" t="str">
        <v/>
      </c>
      <c r="Z276" t="str">
        <v/>
      </c>
    </row>
    <row r="277">
      <c r="A277">
        <v>206</v>
      </c>
      <c r="B277" t="str">
        <v>3022016-000</v>
      </c>
      <c r="C277" t="str">
        <v>EATON LIMITED</v>
      </c>
      <c r="D277" t="str">
        <v>29</v>
      </c>
      <c r="E277" t="str">
        <v>VALVE-BRAKE SYSTEM RELIEF</v>
      </c>
      <c r="F277" t="str">
        <v>2</v>
      </c>
      <c r="G277" t="str">
        <v>1</v>
      </c>
      <c r="H277">
        <v>45000</v>
      </c>
      <c r="I277">
        <v>1</v>
      </c>
      <c r="J277">
        <v>11917.95</v>
      </c>
      <c r="K277" t="str">
        <v>Eaton 2026</v>
      </c>
      <c r="L277">
        <v>11917.95</v>
      </c>
      <c r="M277" t="str">
        <v>Eaton 2026</v>
      </c>
      <c r="N277">
        <v>1</v>
      </c>
      <c r="O277" t="str">
        <v>Include</v>
      </c>
      <c r="P277" t="str">
        <v>Include</v>
      </c>
      <c r="Q277" t="str">
        <v>Grp A (CRO)</v>
      </c>
      <c r="R277">
        <v>30</v>
      </c>
      <c r="S277" t="str">
        <v/>
      </c>
      <c r="T277" t="str">
        <v/>
      </c>
      <c r="U277" t="str">
        <v>#ERROR!</v>
      </c>
      <c r="V277">
        <v>299</v>
      </c>
      <c r="W277" t="str">
        <v/>
      </c>
      <c r="X277" t="str">
        <v/>
      </c>
      <c r="Y277" t="str">
        <v/>
      </c>
      <c r="Z277" t="str">
        <v/>
      </c>
    </row>
    <row r="278">
      <c r="A278">
        <v>162</v>
      </c>
      <c r="B278" t="str">
        <v>V2T127D</v>
      </c>
      <c r="C278" t="str">
        <v>SAFRAN VENTILATION SYSTEMS</v>
      </c>
      <c r="D278" t="str">
        <v>21</v>
      </c>
      <c r="E278" t="str">
        <v>VALVE-BUTTERFLY,AIR</v>
      </c>
      <c r="F278" t="str">
        <v>2</v>
      </c>
      <c r="G278" t="str">
        <v>2</v>
      </c>
      <c r="H278">
        <v>18000</v>
      </c>
      <c r="I278">
        <v>1</v>
      </c>
      <c r="J278">
        <v>12730</v>
      </c>
      <c r="K278" t="str">
        <v>Airbus Web 11/03/26</v>
      </c>
      <c r="L278">
        <v>3230.2048148148147</v>
      </c>
      <c r="M278" t="str">
        <v>2025 RFQ AVG</v>
      </c>
      <c r="N278">
        <v>0.2537474324285008</v>
      </c>
      <c r="O278" t="str">
        <v>Include</v>
      </c>
      <c r="P278" t="str">
        <v>Include</v>
      </c>
      <c r="Q278" t="str">
        <v>Grp A (CRO)</v>
      </c>
      <c r="R278">
        <v>26</v>
      </c>
      <c r="S278" t="str">
        <v/>
      </c>
      <c r="T278" t="str">
        <v/>
      </c>
      <c r="U278" t="str">
        <v>#ERROR!</v>
      </c>
      <c r="V278">
        <v>299</v>
      </c>
      <c r="W278" t="str">
        <v/>
      </c>
      <c r="X278" t="str">
        <v/>
      </c>
      <c r="Y278" t="str">
        <v/>
      </c>
      <c r="Z278" t="str">
        <v/>
      </c>
    </row>
    <row r="279">
      <c r="A279">
        <v>95</v>
      </c>
      <c r="B279" t="str">
        <v>V2T152D</v>
      </c>
      <c r="C279" t="str">
        <v>SAFRAN VENTILATION SYSTEMS</v>
      </c>
      <c r="D279" t="str">
        <v>21</v>
      </c>
      <c r="E279" t="str">
        <v>VALVE-BUTTERFLY,AIR</v>
      </c>
      <c r="F279" t="str">
        <v>2</v>
      </c>
      <c r="G279" t="str">
        <v>2</v>
      </c>
      <c r="H279">
        <v>22500</v>
      </c>
      <c r="I279">
        <v>3</v>
      </c>
      <c r="J279">
        <v>12730</v>
      </c>
      <c r="K279" t="str">
        <v>Airbus Web 11/03/26</v>
      </c>
      <c r="L279">
        <v>4170.569117647059</v>
      </c>
      <c r="M279" t="str">
        <v>2025 RFQ AVG</v>
      </c>
      <c r="N279">
        <v>0.3276173698073102</v>
      </c>
      <c r="O279" t="str">
        <v>Include</v>
      </c>
      <c r="P279" t="str">
        <v>Include</v>
      </c>
      <c r="Q279" t="str">
        <v>Grp A (CRO)</v>
      </c>
      <c r="R279">
        <v>15</v>
      </c>
      <c r="S279" t="str">
        <v/>
      </c>
      <c r="T279" t="str">
        <v/>
      </c>
      <c r="U279" t="str">
        <v>#ERROR!</v>
      </c>
      <c r="V279">
        <v>299</v>
      </c>
      <c r="W279" t="str">
        <v/>
      </c>
      <c r="X279" t="str">
        <v/>
      </c>
      <c r="Y279" t="str">
        <v/>
      </c>
      <c r="Z279" t="str">
        <v/>
      </c>
    </row>
    <row r="280">
      <c r="A280">
        <v>74</v>
      </c>
      <c r="B280" t="str">
        <v>1312B0000-02</v>
      </c>
      <c r="C280" t="str">
        <v>LIEBHERR AEROSPACE TOULOUSE SAS</v>
      </c>
      <c r="D280" t="str">
        <v>21</v>
      </c>
      <c r="E280" t="str">
        <v>VALVE-BYPASS</v>
      </c>
      <c r="F280" t="str">
        <v>2</v>
      </c>
      <c r="G280" t="str">
        <v>2</v>
      </c>
      <c r="H280">
        <v>15000</v>
      </c>
      <c r="I280">
        <v>2</v>
      </c>
      <c r="J280">
        <v>22750</v>
      </c>
      <c r="K280" t="str">
        <v>Airbus web 23/3/26</v>
      </c>
      <c r="L280">
        <v>6872.835384615385</v>
      </c>
      <c r="M280" t="str">
        <v>2025 RFQ AVG</v>
      </c>
      <c r="N280">
        <v>0.3021026542688081</v>
      </c>
      <c r="O280" t="str">
        <v>Exclude (BTB with Liebherr)</v>
      </c>
      <c r="P280" t="str">
        <v>Include</v>
      </c>
      <c r="Q280" t="str">
        <v>Grp B (OEM)</v>
      </c>
      <c r="R280">
        <v>30</v>
      </c>
      <c r="S280" t="str">
        <v/>
      </c>
      <c r="T280" t="str">
        <v>Liebherr</v>
      </c>
      <c r="U280" t="str">
        <v>#ERROR!</v>
      </c>
      <c r="V280">
        <v>299</v>
      </c>
      <c r="W280" t="str">
        <v/>
      </c>
      <c r="X280" t="str">
        <v/>
      </c>
      <c r="Y280" t="str">
        <v/>
      </c>
      <c r="Z280" t="str">
        <v/>
      </c>
    </row>
    <row r="281">
      <c r="A281">
        <v>132</v>
      </c>
      <c r="B281" t="str">
        <v>D24001000</v>
      </c>
      <c r="C281" t="str">
        <v>SAFRAN LANDING SYSTEMS</v>
      </c>
      <c r="D281" t="str">
        <v>32</v>
      </c>
      <c r="E281" t="str">
        <v>VALVE-CONTROL,PARKING BRAKE ELECTRICAL</v>
      </c>
      <c r="F281" t="str">
        <v>2</v>
      </c>
      <c r="G281" t="str">
        <v>1</v>
      </c>
      <c r="H281">
        <v>45000</v>
      </c>
      <c r="I281">
        <v>1</v>
      </c>
      <c r="J281">
        <v>50010</v>
      </c>
      <c r="K281" t="str">
        <v>Airbus Web 16/03/26</v>
      </c>
      <c r="L281">
        <v>45625.357142857145</v>
      </c>
      <c r="M281" t="str">
        <v>2025 RFQ AVG</v>
      </c>
      <c r="N281">
        <v>0.9123246779215586</v>
      </c>
      <c r="O281" t="str">
        <v>Include</v>
      </c>
      <c r="P281" t="str">
        <v>Include</v>
      </c>
      <c r="Q281" t="str">
        <v>Grp A (CRO)</v>
      </c>
      <c r="R281">
        <v>29</v>
      </c>
      <c r="S281" t="str">
        <v/>
      </c>
      <c r="T281" t="str">
        <v/>
      </c>
      <c r="U281" t="str">
        <v>#ERROR!</v>
      </c>
      <c r="V281">
        <v>299</v>
      </c>
      <c r="W281" t="str">
        <v/>
      </c>
      <c r="X281" t="str">
        <v/>
      </c>
      <c r="Y281" t="str">
        <v/>
      </c>
      <c r="Z281" t="str">
        <v/>
      </c>
    </row>
    <row r="282">
      <c r="A282">
        <v>289</v>
      </c>
      <c r="B282" t="str">
        <v>C82LL0010</v>
      </c>
      <c r="C282" t="str">
        <v>GOODRICH ACTUATION SYSTEMS SAS</v>
      </c>
      <c r="D282" t="str">
        <v>29</v>
      </c>
      <c r="E282" t="str">
        <v>VALVE-DRAIN</v>
      </c>
      <c r="F282" t="str">
        <v>2</v>
      </c>
      <c r="G282" t="str">
        <v>1</v>
      </c>
      <c r="H282">
        <v>58500</v>
      </c>
      <c r="I282">
        <v>3</v>
      </c>
      <c r="J282">
        <v>1530</v>
      </c>
      <c r="K282" t="str">
        <v>Airbus web 23/3/26</v>
      </c>
      <c r="L282">
        <v>1530</v>
      </c>
      <c r="M282" t="str">
        <v>Airbus web 23/3/26</v>
      </c>
      <c r="N282">
        <v>1</v>
      </c>
      <c r="O282" t="str">
        <v>Include</v>
      </c>
      <c r="P282" t="str">
        <v>Include</v>
      </c>
      <c r="Q282" t="str">
        <v>Grp A (CRO)</v>
      </c>
      <c r="R282">
        <v>10</v>
      </c>
      <c r="S282" t="str">
        <v/>
      </c>
      <c r="T282" t="str">
        <v/>
      </c>
      <c r="U282" t="str">
        <v>#ERROR!</v>
      </c>
      <c r="V282">
        <v>299</v>
      </c>
      <c r="W282" t="str">
        <v/>
      </c>
      <c r="X282" t="str">
        <v/>
      </c>
      <c r="Y282" t="str">
        <v/>
      </c>
      <c r="Z282" t="str">
        <v/>
      </c>
    </row>
    <row r="283">
      <c r="A283">
        <v>284</v>
      </c>
      <c r="B283" t="str">
        <v>S4-3402180</v>
      </c>
      <c r="C283" t="str">
        <v>LIEBHERR-AEROSPACE LINDENBERG</v>
      </c>
      <c r="D283" t="str">
        <v>52</v>
      </c>
      <c r="E283" t="str">
        <v>VALVE-ELECTRO MANUAL SELECTOR</v>
      </c>
      <c r="F283" t="str">
        <v>2</v>
      </c>
      <c r="G283" t="str">
        <v>2</v>
      </c>
      <c r="H283">
        <v>120000</v>
      </c>
      <c r="I283">
        <v>1</v>
      </c>
      <c r="J283">
        <v>8707.61</v>
      </c>
      <c r="K283" t="str">
        <v>Liebherr 2026</v>
      </c>
      <c r="L283">
        <v>8707.61</v>
      </c>
      <c r="M283" t="str">
        <v>Liebherr 2026</v>
      </c>
      <c r="N283">
        <v>1</v>
      </c>
      <c r="O283" t="str">
        <v>Exclude (BTB with Liebherr)</v>
      </c>
      <c r="P283" t="str">
        <v>Include</v>
      </c>
      <c r="Q283" t="str">
        <v>Grp B (OEM)</v>
      </c>
      <c r="R283">
        <v>30</v>
      </c>
      <c r="S283" t="str">
        <v/>
      </c>
      <c r="T283" t="str">
        <v>Liebherr</v>
      </c>
      <c r="U283" t="str">
        <v>#ERROR!</v>
      </c>
      <c r="V283">
        <v>299</v>
      </c>
      <c r="W283" t="str">
        <v/>
      </c>
      <c r="X283" t="str">
        <v/>
      </c>
      <c r="Y283" t="str">
        <v/>
      </c>
      <c r="Z283" t="str">
        <v/>
      </c>
    </row>
    <row r="284">
      <c r="A284">
        <v>297</v>
      </c>
      <c r="B284" t="str">
        <v>70649A010001</v>
      </c>
      <c r="C284" t="str">
        <v>LIEBHERR AEROSPACE TOULOUSE SAS</v>
      </c>
      <c r="D284" t="str">
        <v>36</v>
      </c>
      <c r="E284" t="str">
        <v>VALVE-FAN AIR</v>
      </c>
      <c r="F284" t="str">
        <v>2</v>
      </c>
      <c r="G284" t="str">
        <v>2</v>
      </c>
      <c r="H284">
        <v>384000</v>
      </c>
      <c r="I284">
        <v>2</v>
      </c>
      <c r="J284">
        <v>11100</v>
      </c>
      <c r="K284" t="str">
        <v>Airbus web 23/3/26</v>
      </c>
      <c r="L284">
        <v>11100</v>
      </c>
      <c r="M284" t="str">
        <v>Airbus web 23/3/26</v>
      </c>
      <c r="N284">
        <v>1</v>
      </c>
      <c r="O284" t="str">
        <v>Exclude (BTB with Liebherr)</v>
      </c>
      <c r="P284" t="str">
        <v>Include</v>
      </c>
      <c r="Q284" t="str">
        <v>Grp B (OEM)</v>
      </c>
      <c r="R284">
        <v>30</v>
      </c>
      <c r="S284" t="str">
        <v/>
      </c>
      <c r="T284" t="str">
        <v>Liebherr</v>
      </c>
      <c r="U284" t="str">
        <v>#ERROR!</v>
      </c>
      <c r="V284">
        <v>299</v>
      </c>
      <c r="W284" t="str">
        <v/>
      </c>
      <c r="X284" t="str">
        <v/>
      </c>
      <c r="Y284" t="str">
        <v/>
      </c>
      <c r="Z284" t="str">
        <v/>
      </c>
    </row>
    <row r="285">
      <c r="A285">
        <v>213</v>
      </c>
      <c r="B285" t="str">
        <v>D05000</v>
      </c>
      <c r="C285" t="str">
        <v>SAM GMBH</v>
      </c>
      <c r="D285" t="str">
        <v>38</v>
      </c>
      <c r="E285" t="str">
        <v>VALVE-FILL AND DRAIN</v>
      </c>
      <c r="F285" t="str">
        <v>2</v>
      </c>
      <c r="G285" t="str">
        <v>3</v>
      </c>
      <c r="H285">
        <v>55384</v>
      </c>
      <c r="I285">
        <v>3</v>
      </c>
      <c r="J285">
        <v>5260</v>
      </c>
      <c r="K285" t="str">
        <v>Airbus web 23/3/26</v>
      </c>
      <c r="L285">
        <v>4136.304615384615</v>
      </c>
      <c r="M285" t="str">
        <v>2026 RFQ AVG</v>
      </c>
      <c r="N285">
        <v>0.7863696987423223</v>
      </c>
      <c r="O285" t="str">
        <v>Include</v>
      </c>
      <c r="P285" t="str">
        <v>Include</v>
      </c>
      <c r="Q285" t="str">
        <v>Grp A (CRO)</v>
      </c>
      <c r="R285">
        <v>22</v>
      </c>
      <c r="S285" t="str">
        <v/>
      </c>
      <c r="T285" t="str">
        <v/>
      </c>
      <c r="U285" t="str">
        <v>#ERROR!</v>
      </c>
      <c r="V285">
        <v>299</v>
      </c>
      <c r="W285" t="str">
        <v/>
      </c>
      <c r="X285" t="str">
        <v/>
      </c>
      <c r="Y285" t="str">
        <v/>
      </c>
      <c r="Z285" t="str">
        <v/>
      </c>
    </row>
    <row r="286">
      <c r="A286">
        <v>229</v>
      </c>
      <c r="B286" t="str">
        <v>HTE900118-001</v>
      </c>
      <c r="C286" t="str">
        <v>EATON LIMITED</v>
      </c>
      <c r="D286" t="str">
        <v>28</v>
      </c>
      <c r="E286" t="str">
        <v>VALVE-LOW PRESSURE,FUEL</v>
      </c>
      <c r="F286" t="str">
        <v>2</v>
      </c>
      <c r="G286" t="str">
        <v>1</v>
      </c>
      <c r="H286">
        <v>24000</v>
      </c>
      <c r="I286">
        <v>2</v>
      </c>
      <c r="J286">
        <v>2244.82</v>
      </c>
      <c r="K286" t="str">
        <v>Eaton 2026</v>
      </c>
      <c r="L286">
        <v>2193.8794444444447</v>
      </c>
      <c r="M286" t="str">
        <v>2026 RFQ AVG</v>
      </c>
      <c r="N286">
        <v>0.9773075099315066</v>
      </c>
      <c r="O286" t="str">
        <v>Exclude</v>
      </c>
      <c r="P286" t="str">
        <v>Exclude</v>
      </c>
      <c r="Q286" t="str">
        <v/>
      </c>
      <c r="R286" t="str">
        <v/>
      </c>
      <c r="S286" t="str">
        <v>No</v>
      </c>
      <c r="T286" t="str">
        <v>High BER Rate</v>
      </c>
      <c r="U286" t="str">
        <v>#ERROR!</v>
      </c>
      <c r="V286">
        <v>299</v>
      </c>
      <c r="W286" t="str">
        <v/>
      </c>
      <c r="X286" t="str">
        <v/>
      </c>
      <c r="Y286" t="str">
        <v/>
      </c>
      <c r="Z286" t="str">
        <v/>
      </c>
    </row>
    <row r="287">
      <c r="A287">
        <v>24</v>
      </c>
      <c r="B287" t="str">
        <v>20790-20BA</v>
      </c>
      <c r="C287" t="str">
        <v>NORD-MICRO GMBH &amp; CO OHG</v>
      </c>
      <c r="D287" t="str">
        <v>21</v>
      </c>
      <c r="E287" t="str">
        <v>VALVE-OUTFLOW</v>
      </c>
      <c r="F287" t="str">
        <v>2</v>
      </c>
      <c r="G287" t="str">
        <v>1</v>
      </c>
      <c r="H287">
        <v>18000</v>
      </c>
      <c r="I287">
        <v>1</v>
      </c>
      <c r="J287">
        <v>175253.06</v>
      </c>
      <c r="K287" t="str">
        <v>Satair - Nord Micro 2026</v>
      </c>
      <c r="L287">
        <v>101975</v>
      </c>
      <c r="M287" t="str">
        <v>2026 RFQ AVG</v>
      </c>
      <c r="N287">
        <v>0.5818728643026262</v>
      </c>
      <c r="O287" t="str">
        <v>Include</v>
      </c>
      <c r="P287" t="str">
        <v>Include</v>
      </c>
      <c r="Q287" t="str">
        <v>Grp C (Others)</v>
      </c>
      <c r="R287">
        <v>15</v>
      </c>
      <c r="S287" t="str">
        <v/>
      </c>
      <c r="T287" t="str">
        <v/>
      </c>
      <c r="U287" t="str">
        <v>#ERROR!</v>
      </c>
      <c r="V287">
        <v>299</v>
      </c>
      <c r="W287" t="str">
        <v/>
      </c>
      <c r="X287" t="str">
        <v/>
      </c>
      <c r="Y287" t="str">
        <v/>
      </c>
      <c r="Z287" t="str">
        <v/>
      </c>
    </row>
    <row r="288">
      <c r="A288">
        <v>160</v>
      </c>
      <c r="B288" t="str">
        <v>70647A010001</v>
      </c>
      <c r="C288" t="str">
        <v>LIEBHERR AEROSPACE TOULOUSE SAS</v>
      </c>
      <c r="D288" t="str">
        <v>36</v>
      </c>
      <c r="E288" t="str">
        <v>VALVE-OVERPRESSURE</v>
      </c>
      <c r="F288" t="str">
        <v>2</v>
      </c>
      <c r="G288" t="str">
        <v>2</v>
      </c>
      <c r="H288">
        <v>81600</v>
      </c>
      <c r="I288">
        <v>2</v>
      </c>
      <c r="J288">
        <v>28880</v>
      </c>
      <c r="K288" t="str">
        <v>Airbus web 23/3/26</v>
      </c>
      <c r="L288">
        <v>28880</v>
      </c>
      <c r="M288" t="str">
        <v>Airbus web 23/3/26</v>
      </c>
      <c r="N288">
        <v>1</v>
      </c>
      <c r="O288" t="str">
        <v>Exclude (BTB with Liebherr)</v>
      </c>
      <c r="P288" t="str">
        <v>Include</v>
      </c>
      <c r="Q288" t="str">
        <v>Grp B (OEM)</v>
      </c>
      <c r="R288">
        <v>30</v>
      </c>
      <c r="S288" t="str">
        <v/>
      </c>
      <c r="T288" t="str">
        <v>Liebherr</v>
      </c>
      <c r="U288" t="str">
        <v>#ERROR!</v>
      </c>
      <c r="V288">
        <v>299</v>
      </c>
      <c r="W288" t="str">
        <v/>
      </c>
      <c r="X288" t="str">
        <v/>
      </c>
      <c r="Y288" t="str">
        <v/>
      </c>
      <c r="Z288" t="str">
        <v/>
      </c>
    </row>
    <row r="289">
      <c r="A289">
        <v>178</v>
      </c>
      <c r="B289" t="str">
        <v>B17CA1042</v>
      </c>
      <c r="C289" t="str">
        <v>LIEBHERR AEROSPACE TOULOUSE SAS</v>
      </c>
      <c r="D289" t="str">
        <v>21</v>
      </c>
      <c r="E289" t="str">
        <v>VALVE ASSY-PRESSURE REGULATION</v>
      </c>
      <c r="F289" t="str">
        <v>2</v>
      </c>
      <c r="G289" t="str">
        <v>3</v>
      </c>
      <c r="H289">
        <v>37500</v>
      </c>
      <c r="I289">
        <v>1</v>
      </c>
      <c r="J289">
        <v>19410</v>
      </c>
      <c r="K289" t="str">
        <v>Airbus Web 11/03/26</v>
      </c>
      <c r="L289">
        <v>19237.5</v>
      </c>
      <c r="M289" t="str">
        <v>2026 RFQ AVG</v>
      </c>
      <c r="N289">
        <v>0.991112828438949</v>
      </c>
      <c r="O289" t="str">
        <v>Exclude (BTB with Liebherr)</v>
      </c>
      <c r="P289" t="str">
        <v>Include</v>
      </c>
      <c r="Q289" t="str">
        <v>Grp B (OEM)</v>
      </c>
      <c r="R289">
        <v>30</v>
      </c>
      <c r="S289" t="str">
        <v/>
      </c>
      <c r="T289" t="str">
        <v>Liebherr</v>
      </c>
      <c r="U289" t="str">
        <v>#ERROR!</v>
      </c>
      <c r="V289">
        <v>299</v>
      </c>
      <c r="W289" t="str">
        <v/>
      </c>
      <c r="X289" t="str">
        <v/>
      </c>
      <c r="Y289" t="str">
        <v/>
      </c>
      <c r="Z289" t="str">
        <v/>
      </c>
    </row>
    <row r="290">
      <c r="A290">
        <v>283</v>
      </c>
      <c r="B290" t="str">
        <v>BHC1060-04</v>
      </c>
      <c r="C290" t="str">
        <v>GOODRICH ACTUATION SYSTEMS</v>
      </c>
      <c r="D290" t="str">
        <v>29</v>
      </c>
      <c r="E290" t="str">
        <v>VALVE-PRIORITY</v>
      </c>
      <c r="F290" t="str">
        <v>2</v>
      </c>
      <c r="G290" t="str">
        <v>1</v>
      </c>
      <c r="H290">
        <v>180000</v>
      </c>
      <c r="I290">
        <v>5</v>
      </c>
      <c r="J290">
        <v>3440</v>
      </c>
      <c r="K290" t="str">
        <v>Airbus Web 16/03/26</v>
      </c>
      <c r="L290">
        <v>1939.1694915254238</v>
      </c>
      <c r="M290" t="str">
        <v>2025 RFQ AVG</v>
      </c>
      <c r="N290">
        <v>0.5637120614899488</v>
      </c>
      <c r="O290" t="str">
        <v>Include</v>
      </c>
      <c r="P290" t="str">
        <v>Include</v>
      </c>
      <c r="Q290" t="str">
        <v>Grp C (Others)</v>
      </c>
      <c r="R290">
        <v>15</v>
      </c>
      <c r="S290" t="str">
        <v/>
      </c>
      <c r="T290" t="str">
        <v/>
      </c>
      <c r="U290" t="str">
        <v>#ERROR!</v>
      </c>
      <c r="V290">
        <v>299</v>
      </c>
      <c r="W290" t="str">
        <v/>
      </c>
      <c r="X290" t="str">
        <v/>
      </c>
      <c r="Y290" t="str">
        <v/>
      </c>
      <c r="Z290" t="str">
        <v/>
      </c>
    </row>
    <row r="291">
      <c r="A291">
        <v>274</v>
      </c>
      <c r="B291" t="str">
        <v>1158000-45</v>
      </c>
      <c r="C291" t="str">
        <v>EATON LIMITED</v>
      </c>
      <c r="D291" t="str">
        <v>28</v>
      </c>
      <c r="E291" t="str">
        <v>VALVE-REFUEL</v>
      </c>
      <c r="F291" t="str">
        <v>2</v>
      </c>
      <c r="G291" t="str">
        <v>2</v>
      </c>
      <c r="H291">
        <v>223406</v>
      </c>
      <c r="I291">
        <v>4</v>
      </c>
      <c r="J291">
        <v>5332.19</v>
      </c>
      <c r="K291" t="str">
        <v>Eaton 2026</v>
      </c>
      <c r="L291">
        <v>3191</v>
      </c>
      <c r="M291" t="str">
        <v>2025 RFQ AVG</v>
      </c>
      <c r="N291">
        <v>0.598440790744516</v>
      </c>
      <c r="O291" t="str">
        <v>Include</v>
      </c>
      <c r="P291" t="str">
        <v>Include</v>
      </c>
      <c r="Q291" t="str">
        <v>Grp C (Others)</v>
      </c>
      <c r="R291">
        <v>30</v>
      </c>
      <c r="S291" t="str">
        <v/>
      </c>
      <c r="T291" t="str">
        <v/>
      </c>
      <c r="U291" t="str">
        <v>#ERROR!</v>
      </c>
      <c r="V291">
        <v>299</v>
      </c>
      <c r="W291" t="str">
        <v/>
      </c>
      <c r="X291" t="str">
        <v/>
      </c>
      <c r="Y291" t="str">
        <v/>
      </c>
      <c r="Z291" t="str">
        <v/>
      </c>
    </row>
    <row r="292">
      <c r="A292">
        <v>261</v>
      </c>
      <c r="B292" t="str">
        <v>C51LM0020</v>
      </c>
      <c r="C292" t="str">
        <v>GOODRICH ACTUATION SYSTEMS SAS</v>
      </c>
      <c r="D292" t="str">
        <v>29</v>
      </c>
      <c r="E292" t="str">
        <v>VALVE-RESERVOIR,FILLING</v>
      </c>
      <c r="F292" t="str">
        <v>2</v>
      </c>
      <c r="G292" t="str">
        <v>2</v>
      </c>
      <c r="H292">
        <v>78000</v>
      </c>
      <c r="I292">
        <v>1</v>
      </c>
      <c r="J292">
        <v>9810</v>
      </c>
      <c r="K292" t="str">
        <v>Airbus Web 16/03/26</v>
      </c>
      <c r="L292">
        <v>4464.701212121213</v>
      </c>
      <c r="M292" t="str">
        <v>2025 RFQ AVG</v>
      </c>
      <c r="N292">
        <v>0.4551173508788188</v>
      </c>
      <c r="O292" t="str">
        <v>Include</v>
      </c>
      <c r="P292" t="str">
        <v>Include</v>
      </c>
      <c r="Q292" t="str">
        <v>Grp A (CRO)</v>
      </c>
      <c r="R292">
        <v>20</v>
      </c>
      <c r="S292" t="str">
        <v/>
      </c>
      <c r="T292" t="str">
        <v/>
      </c>
      <c r="U292" t="str">
        <v>#ERROR!</v>
      </c>
      <c r="V292">
        <v>299</v>
      </c>
      <c r="W292" t="str">
        <v/>
      </c>
      <c r="X292" t="str">
        <v/>
      </c>
      <c r="Y292" t="str">
        <v/>
      </c>
      <c r="Z292" t="str">
        <v/>
      </c>
    </row>
    <row r="293">
      <c r="A293">
        <v>91</v>
      </c>
      <c r="B293" t="str">
        <v>9024-15704-03</v>
      </c>
      <c r="C293" t="str">
        <v>NORD-MICRO GMBH &amp; CO OHG</v>
      </c>
      <c r="D293" t="str">
        <v>21</v>
      </c>
      <c r="E293" t="str">
        <v>VALVE-SAFETY</v>
      </c>
      <c r="F293" t="str">
        <v>2</v>
      </c>
      <c r="G293" t="str">
        <v>2</v>
      </c>
      <c r="H293">
        <v>27000</v>
      </c>
      <c r="I293">
        <v>2</v>
      </c>
      <c r="J293">
        <v>27184</v>
      </c>
      <c r="K293" t="str">
        <v>Satair - Nord Micro 2026</v>
      </c>
      <c r="L293">
        <v>7891.337333333333</v>
      </c>
      <c r="M293" t="str">
        <v>2026 RFQ AVG</v>
      </c>
      <c r="N293">
        <v>0.2902934569354522</v>
      </c>
      <c r="O293" t="str">
        <v>Include</v>
      </c>
      <c r="P293" t="str">
        <v>Include</v>
      </c>
      <c r="Q293" t="str">
        <v>Grp C (Others)</v>
      </c>
      <c r="R293">
        <v>19</v>
      </c>
      <c r="S293" t="str">
        <v/>
      </c>
      <c r="T293" t="str">
        <v/>
      </c>
      <c r="U293" t="str">
        <v>#ERROR!</v>
      </c>
      <c r="V293">
        <v>299</v>
      </c>
      <c r="W293" t="str">
        <v/>
      </c>
      <c r="X293" t="str">
        <v/>
      </c>
      <c r="Y293" t="str">
        <v/>
      </c>
      <c r="Z293" t="str">
        <v/>
      </c>
    </row>
    <row r="294">
      <c r="A294">
        <v>225</v>
      </c>
      <c r="B294" t="str">
        <v>762080-1</v>
      </c>
      <c r="C294" t="str">
        <v>SAFRAN LANDING SYSTEMS</v>
      </c>
      <c r="D294" t="str">
        <v>32</v>
      </c>
      <c r="E294" t="str">
        <v>VALVE-SAFETY</v>
      </c>
      <c r="F294" t="str">
        <v>2</v>
      </c>
      <c r="G294" t="str">
        <v>1</v>
      </c>
      <c r="H294">
        <v>97500</v>
      </c>
      <c r="I294">
        <v>3</v>
      </c>
      <c r="J294">
        <v>7690</v>
      </c>
      <c r="K294" t="str">
        <v>Airbus Web 16/03/26</v>
      </c>
      <c r="L294">
        <v>1327.25</v>
      </c>
      <c r="M294" t="str">
        <v>2026 RFQ AVG</v>
      </c>
      <c r="N294">
        <v>0.17259427828348506</v>
      </c>
      <c r="O294" t="str">
        <v>Include</v>
      </c>
      <c r="P294" t="str">
        <v>Include</v>
      </c>
      <c r="Q294" t="str">
        <v>Grp A (CRO)</v>
      </c>
      <c r="R294">
        <v>30</v>
      </c>
      <c r="S294" t="str">
        <v/>
      </c>
      <c r="T294" t="str">
        <v/>
      </c>
      <c r="U294" t="str">
        <v>#ERROR!</v>
      </c>
      <c r="V294">
        <v>299</v>
      </c>
      <c r="W294" t="str">
        <v/>
      </c>
      <c r="X294" t="str">
        <v/>
      </c>
      <c r="Y294" t="str">
        <v/>
      </c>
      <c r="Z294" t="str">
        <v/>
      </c>
    </row>
    <row r="295">
      <c r="A295">
        <v>246</v>
      </c>
      <c r="B295" t="str">
        <v>1905A0000-01</v>
      </c>
      <c r="C295" t="str">
        <v>LIEBHERR-AEROSPACE LINDENBERG</v>
      </c>
      <c r="D295" t="str">
        <v>32</v>
      </c>
      <c r="E295" t="str">
        <v>VALVE-SAFETY</v>
      </c>
      <c r="F295" t="str">
        <v>2</v>
      </c>
      <c r="G295" t="str">
        <v>1</v>
      </c>
      <c r="H295">
        <v>54000</v>
      </c>
      <c r="I295">
        <v>1</v>
      </c>
      <c r="J295">
        <v>7674.74</v>
      </c>
      <c r="K295" t="str">
        <v>Liebherr 2026</v>
      </c>
      <c r="L295">
        <v>7674.74</v>
      </c>
      <c r="M295" t="str">
        <v>Liebherr 2026</v>
      </c>
      <c r="N295">
        <v>1</v>
      </c>
      <c r="O295" t="str">
        <v>Exclude (BTB with Liebherr)</v>
      </c>
      <c r="P295" t="str">
        <v>Include</v>
      </c>
      <c r="Q295" t="str">
        <v>Grp B (OEM)</v>
      </c>
      <c r="R295">
        <v>30</v>
      </c>
      <c r="S295" t="str">
        <v/>
      </c>
      <c r="T295" t="str">
        <v>Liebherr</v>
      </c>
      <c r="U295" t="str">
        <v>#ERROR!</v>
      </c>
      <c r="V295">
        <v>299</v>
      </c>
      <c r="W295" t="str">
        <v/>
      </c>
      <c r="X295" t="str">
        <v/>
      </c>
      <c r="Y295" t="str">
        <v/>
      </c>
      <c r="Z295" t="str">
        <v/>
      </c>
    </row>
    <row r="296">
      <c r="A296">
        <v>181</v>
      </c>
      <c r="B296" t="str">
        <v>D24157000</v>
      </c>
      <c r="C296" t="str">
        <v>SAFRAN LANDING SYSTEMS</v>
      </c>
      <c r="D296" t="str">
        <v>32</v>
      </c>
      <c r="E296" t="str">
        <v>VALVE-SELECT,MANIFOLD ASSY</v>
      </c>
      <c r="F296" t="str">
        <v>2</v>
      </c>
      <c r="G296" t="str">
        <v>1</v>
      </c>
      <c r="H296">
        <v>30000</v>
      </c>
      <c r="I296">
        <v>1</v>
      </c>
      <c r="J296">
        <v>14480</v>
      </c>
      <c r="K296" t="str">
        <v>Airbus Web 16/03/26</v>
      </c>
      <c r="L296">
        <v>14480</v>
      </c>
      <c r="M296" t="str">
        <v>Airbus Web 16/03/26</v>
      </c>
      <c r="N296">
        <v>1</v>
      </c>
      <c r="O296" t="str">
        <v>Include</v>
      </c>
      <c r="P296" t="str">
        <v>Include</v>
      </c>
      <c r="Q296" t="str">
        <v>Grp A (CRO)</v>
      </c>
      <c r="R296">
        <v>30</v>
      </c>
      <c r="S296" t="str">
        <v/>
      </c>
      <c r="T296" t="str">
        <v/>
      </c>
      <c r="U296" t="str">
        <v>#ERROR!</v>
      </c>
      <c r="V296">
        <v>299</v>
      </c>
      <c r="W296" t="str">
        <v/>
      </c>
      <c r="X296" t="str">
        <v/>
      </c>
      <c r="Y296" t="str">
        <v/>
      </c>
      <c r="Z296" t="str">
        <v/>
      </c>
    </row>
    <row r="297">
      <c r="A297">
        <v>119</v>
      </c>
      <c r="B297" t="str">
        <v>C24993000</v>
      </c>
      <c r="C297" t="str">
        <v>SAFRAN LANDING SYSTEMS</v>
      </c>
      <c r="D297" t="str">
        <v>29</v>
      </c>
      <c r="E297" t="str">
        <v>VALVE-SELECTOR,BRAKE</v>
      </c>
      <c r="F297" t="str">
        <v>2</v>
      </c>
      <c r="G297" t="str">
        <v>1</v>
      </c>
      <c r="H297">
        <v>30000</v>
      </c>
      <c r="I297">
        <v>4</v>
      </c>
      <c r="J297">
        <v>9960</v>
      </c>
      <c r="K297" t="str">
        <v>Airbus Web 16/03/26</v>
      </c>
      <c r="L297">
        <v>9960</v>
      </c>
      <c r="M297" t="str">
        <v>Airbus Web 16/03/26</v>
      </c>
      <c r="N297">
        <v>1</v>
      </c>
      <c r="O297" t="str">
        <v>Include</v>
      </c>
      <c r="P297" t="str">
        <v>Include</v>
      </c>
      <c r="Q297" t="str">
        <v>Grp A (CRO)</v>
      </c>
      <c r="R297">
        <v>30</v>
      </c>
      <c r="S297" t="str">
        <v/>
      </c>
      <c r="T297" t="str">
        <v/>
      </c>
      <c r="U297" t="str">
        <v>#ERROR!</v>
      </c>
      <c r="V297">
        <v>299</v>
      </c>
      <c r="W297" t="str">
        <v/>
      </c>
      <c r="X297" t="str">
        <v/>
      </c>
      <c r="Y297" t="str">
        <v/>
      </c>
      <c r="Z297" t="str">
        <v/>
      </c>
    </row>
    <row r="298">
      <c r="A298">
        <v>106</v>
      </c>
      <c r="B298" t="str">
        <v>VFT210B00</v>
      </c>
      <c r="C298" t="str">
        <v>SAFRAN VENTILATION SYSTEMS</v>
      </c>
      <c r="D298" t="str">
        <v>21</v>
      </c>
      <c r="E298" t="str">
        <v>VALVE-SKIN AIR</v>
      </c>
      <c r="F298" t="str">
        <v>2</v>
      </c>
      <c r="G298" t="str">
        <v>2</v>
      </c>
      <c r="H298">
        <v>15000</v>
      </c>
      <c r="I298">
        <v>1</v>
      </c>
      <c r="J298">
        <v>21990</v>
      </c>
      <c r="K298" t="str">
        <v>Airbus Web 11/03/26</v>
      </c>
      <c r="L298">
        <v>13439.7125</v>
      </c>
      <c r="M298" t="str">
        <v>2025 RFQ AVG</v>
      </c>
      <c r="N298">
        <v>0.6111738290131878</v>
      </c>
      <c r="O298" t="str">
        <v>Include</v>
      </c>
      <c r="P298" t="str">
        <v>Include</v>
      </c>
      <c r="Q298" t="str">
        <v>Grp A (CRO)</v>
      </c>
      <c r="R298">
        <v>30</v>
      </c>
      <c r="S298" t="str">
        <v/>
      </c>
      <c r="T298" t="str">
        <v/>
      </c>
      <c r="U298" t="str">
        <v>#ERROR!</v>
      </c>
      <c r="V298">
        <v>299</v>
      </c>
      <c r="W298" t="str">
        <v/>
      </c>
      <c r="X298" t="str">
        <v/>
      </c>
      <c r="Y298" t="str">
        <v/>
      </c>
      <c r="Z298" t="str">
        <v/>
      </c>
    </row>
    <row r="299">
      <c r="A299">
        <v>103</v>
      </c>
      <c r="B299" t="str">
        <v>VFT210B01</v>
      </c>
      <c r="C299" t="str">
        <v>SAFRAN VENTILATION SYSTEMS</v>
      </c>
      <c r="D299" t="str">
        <v>21</v>
      </c>
      <c r="E299" t="str">
        <v>VALVE-SKIN AIR</v>
      </c>
      <c r="F299" t="str">
        <v>2</v>
      </c>
      <c r="G299" t="str">
        <v>2</v>
      </c>
      <c r="H299">
        <v>15000</v>
      </c>
      <c r="I299">
        <v>1</v>
      </c>
      <c r="J299">
        <v>22350</v>
      </c>
      <c r="K299" t="str">
        <v>Airbus web 23/3/26</v>
      </c>
      <c r="L299">
        <v>22350</v>
      </c>
      <c r="M299" t="str">
        <v>Airbus web 23/3/26</v>
      </c>
      <c r="N299">
        <v>1</v>
      </c>
      <c r="O299" t="str">
        <v>Include</v>
      </c>
      <c r="P299" t="str">
        <v>Include</v>
      </c>
      <c r="Q299" t="str">
        <v>Grp C (Others)</v>
      </c>
      <c r="R299">
        <v>30</v>
      </c>
      <c r="S299" t="str">
        <v/>
      </c>
      <c r="T299" t="str">
        <v/>
      </c>
      <c r="U299" t="str">
        <v>#ERROR!</v>
      </c>
      <c r="V299">
        <v>299</v>
      </c>
      <c r="W299" t="str">
        <v/>
      </c>
      <c r="X299" t="str">
        <v/>
      </c>
      <c r="Y299" t="str">
        <v/>
      </c>
      <c r="Z299" t="str">
        <v/>
      </c>
    </row>
    <row r="300">
      <c r="A300">
        <v>89</v>
      </c>
      <c r="B300" t="str">
        <v>VFT300B00</v>
      </c>
      <c r="C300" t="str">
        <v>SAFRAN VENTILATION SYSTEMS</v>
      </c>
      <c r="D300" t="str">
        <v>21</v>
      </c>
      <c r="E300" t="str">
        <v>VALVE-SKIN AIR</v>
      </c>
      <c r="F300" t="str">
        <v>2</v>
      </c>
      <c r="G300" t="str">
        <v>2</v>
      </c>
      <c r="H300">
        <v>15000</v>
      </c>
      <c r="I300">
        <v>1</v>
      </c>
      <c r="J300">
        <v>31760</v>
      </c>
      <c r="K300" t="str">
        <v>Airbus Web 11/03/26</v>
      </c>
      <c r="L300">
        <v>15893.529411764706</v>
      </c>
      <c r="M300" t="str">
        <v>2025 RFQ AVG</v>
      </c>
      <c r="N300">
        <v>0.5004259890354127</v>
      </c>
      <c r="O300" t="str">
        <v>Include</v>
      </c>
      <c r="P300" t="str">
        <v>Include</v>
      </c>
      <c r="Q300" t="str">
        <v>Grp A (CRO)</v>
      </c>
      <c r="R300">
        <v>26</v>
      </c>
      <c r="S300" t="str">
        <v/>
      </c>
      <c r="T300" t="str">
        <v/>
      </c>
      <c r="U300" t="str">
        <v>#ERROR!</v>
      </c>
      <c r="V300">
        <v>299</v>
      </c>
      <c r="W300" t="str">
        <v/>
      </c>
      <c r="X300" t="str">
        <v/>
      </c>
      <c r="Y300" t="str">
        <v/>
      </c>
      <c r="Z300" t="str">
        <v/>
      </c>
    </row>
    <row r="301">
      <c r="A301">
        <v>240</v>
      </c>
      <c r="B301" t="str">
        <v>5751A0000-02</v>
      </c>
      <c r="C301" t="str">
        <v>LIEBHERR-AEROSPACE LINDENBERG</v>
      </c>
      <c r="D301" t="str">
        <v>27</v>
      </c>
      <c r="E301" t="str">
        <v>VALVE-SOLENOID</v>
      </c>
      <c r="F301" t="str">
        <v>2</v>
      </c>
      <c r="G301" t="str">
        <v>1</v>
      </c>
      <c r="H301">
        <v>225000</v>
      </c>
      <c r="I301">
        <v>8</v>
      </c>
      <c r="J301">
        <v>5540</v>
      </c>
      <c r="K301" t="str">
        <v>Airbus Web 16/03/26</v>
      </c>
      <c r="L301">
        <v>5540</v>
      </c>
      <c r="M301" t="str">
        <v>Airbus Web 16/03/26</v>
      </c>
      <c r="N301">
        <v>1</v>
      </c>
      <c r="O301" t="str">
        <v>Exclude (BTB with Liebherr)</v>
      </c>
      <c r="P301" t="str">
        <v>Include</v>
      </c>
      <c r="Q301" t="str">
        <v>Grp B (OEM)</v>
      </c>
      <c r="R301">
        <v>30</v>
      </c>
      <c r="S301" t="str">
        <v/>
      </c>
      <c r="T301" t="str">
        <v>Liebherr</v>
      </c>
      <c r="U301" t="str">
        <v>#ERROR!</v>
      </c>
      <c r="V301">
        <v>299</v>
      </c>
      <c r="W301" t="str">
        <v/>
      </c>
      <c r="X301" t="str">
        <v/>
      </c>
      <c r="Y301" t="str">
        <v/>
      </c>
      <c r="Z301" t="str">
        <v/>
      </c>
    </row>
    <row r="302">
      <c r="A302">
        <v>145</v>
      </c>
      <c r="B302" t="str">
        <v>C24998000</v>
      </c>
      <c r="C302" t="str">
        <v>SAFRAN LANDING SYSTEMS</v>
      </c>
      <c r="D302" t="str">
        <v>32</v>
      </c>
      <c r="E302" t="str">
        <v>VALVE-SWIVEL SELECTOR</v>
      </c>
      <c r="F302" t="str">
        <v>2</v>
      </c>
      <c r="G302" t="str">
        <v>1</v>
      </c>
      <c r="H302">
        <v>19125</v>
      </c>
      <c r="I302">
        <v>1</v>
      </c>
      <c r="J302">
        <v>18180</v>
      </c>
      <c r="K302" t="str">
        <v>Airbus Web 16/03/26</v>
      </c>
      <c r="L302">
        <v>14000</v>
      </c>
      <c r="M302" t="str">
        <v>2026 RFQ AVG</v>
      </c>
      <c r="N302">
        <v>0.77007700770077</v>
      </c>
      <c r="O302" t="str">
        <v>Include</v>
      </c>
      <c r="P302" t="str">
        <v>Include</v>
      </c>
      <c r="Q302" t="str">
        <v>Grp A (CRO)</v>
      </c>
      <c r="R302">
        <v>30</v>
      </c>
      <c r="S302" t="str">
        <v/>
      </c>
      <c r="T302" t="str">
        <v/>
      </c>
      <c r="U302" t="str">
        <v>#ERROR!</v>
      </c>
      <c r="V302">
        <v>299</v>
      </c>
      <c r="W302" t="str">
        <v/>
      </c>
      <c r="X302" t="str">
        <v/>
      </c>
      <c r="Y302" t="str">
        <v/>
      </c>
      <c r="Z302" t="str">
        <v/>
      </c>
    </row>
    <row r="303">
      <c r="A303">
        <v>69</v>
      </c>
      <c r="B303" t="str">
        <v>70853A010001</v>
      </c>
      <c r="C303" t="str">
        <v>LIEBHERR AEROSPACE TOULOUSE SAS</v>
      </c>
      <c r="D303" t="str">
        <v>21</v>
      </c>
      <c r="E303" t="str">
        <v>VALVE-TRIM AIR PRESSURE</v>
      </c>
      <c r="F303" t="str">
        <v>2</v>
      </c>
      <c r="G303" t="str">
        <v>2</v>
      </c>
      <c r="H303">
        <v>9000</v>
      </c>
      <c r="I303">
        <v>1</v>
      </c>
      <c r="J303">
        <v>26378.6</v>
      </c>
      <c r="K303" t="str">
        <v>Liebherr 2026</v>
      </c>
      <c r="L303">
        <v>26378.6</v>
      </c>
      <c r="M303" t="str">
        <v>Liebherr 2026</v>
      </c>
      <c r="N303">
        <v>1</v>
      </c>
      <c r="O303" t="str">
        <v>Exclude (BTB with Liebherr)</v>
      </c>
      <c r="P303" t="str">
        <v>Include</v>
      </c>
      <c r="Q303" t="str">
        <v>Grp B (OEM)</v>
      </c>
      <c r="R303">
        <v>18</v>
      </c>
      <c r="S303" t="str">
        <v/>
      </c>
      <c r="T303" t="str">
        <v>Liebherr</v>
      </c>
      <c r="U303" t="str">
        <v>#ERROR!</v>
      </c>
      <c r="V303">
        <v>299</v>
      </c>
      <c r="W303" t="str">
        <v/>
      </c>
      <c r="X303" t="str">
        <v/>
      </c>
      <c r="Y303" t="str">
        <v/>
      </c>
      <c r="Z303" t="str">
        <v/>
      </c>
    </row>
    <row r="304">
      <c r="A304">
        <v>299</v>
      </c>
      <c r="B304" t="str">
        <v>L83A13-614</v>
      </c>
      <c r="C304" t="str">
        <v>SAFRAN AEROSYSTEMS</v>
      </c>
      <c r="D304" t="str">
        <v>28</v>
      </c>
      <c r="E304" t="str">
        <v>VALVE-DRAIN,WATER</v>
      </c>
      <c r="F304" t="str">
        <v>2</v>
      </c>
      <c r="G304" t="str">
        <v>1</v>
      </c>
      <c r="H304">
        <v>105000</v>
      </c>
      <c r="I304">
        <v>4</v>
      </c>
      <c r="J304">
        <v>1516.06</v>
      </c>
      <c r="K304" t="str">
        <v>Safran Aerosystems 2026</v>
      </c>
      <c r="L304">
        <v>1516.06</v>
      </c>
      <c r="M304" t="str">
        <v>Safran Aerosystems 2026</v>
      </c>
      <c r="N304">
        <v>1</v>
      </c>
      <c r="O304" t="str">
        <v>Exclude</v>
      </c>
      <c r="P304" t="str">
        <v>Exclude</v>
      </c>
      <c r="Q304" t="str">
        <v/>
      </c>
      <c r="R304" t="str">
        <v/>
      </c>
      <c r="S304" t="str">
        <v>No</v>
      </c>
      <c r="T304" t="str">
        <v>High BER Rate</v>
      </c>
      <c r="U304" t="str">
        <v>#ERROR!</v>
      </c>
      <c r="V304">
        <v>299</v>
      </c>
      <c r="W304" t="str">
        <v/>
      </c>
      <c r="X304" t="str">
        <v/>
      </c>
      <c r="Y304" t="str">
        <v/>
      </c>
      <c r="Z304" t="str">
        <v/>
      </c>
    </row>
    <row r="305">
      <c r="A305">
        <v>320</v>
      </c>
      <c r="B305" t="str">
        <v>L83A13-610</v>
      </c>
      <c r="C305" t="str">
        <v>SAFRAN AEROSYSTEMS</v>
      </c>
      <c r="D305" t="str">
        <v>28</v>
      </c>
      <c r="E305" t="str">
        <v>VALVE-WATER DRAIN</v>
      </c>
      <c r="F305" t="str">
        <v>2</v>
      </c>
      <c r="G305" t="str">
        <v>1</v>
      </c>
      <c r="H305">
        <v>105000</v>
      </c>
      <c r="I305">
        <v>2</v>
      </c>
      <c r="J305">
        <v>1687.53</v>
      </c>
      <c r="K305" t="str">
        <v>Safran Aerosystems 2026</v>
      </c>
      <c r="L305">
        <v>1687.53</v>
      </c>
      <c r="M305" t="str">
        <v>Safran Aerosystems 2026</v>
      </c>
      <c r="N305">
        <v>1</v>
      </c>
      <c r="O305" t="str">
        <v>Exclude</v>
      </c>
      <c r="P305" t="str">
        <v>Exclude</v>
      </c>
      <c r="Q305" t="str">
        <v/>
      </c>
      <c r="R305" t="str">
        <v/>
      </c>
      <c r="S305" t="str">
        <v>No</v>
      </c>
      <c r="T305" t="str">
        <v>High BER Rate</v>
      </c>
      <c r="U305" t="str">
        <v>#ERROR!</v>
      </c>
      <c r="V305">
        <v>299</v>
      </c>
      <c r="W305" t="str">
        <v/>
      </c>
      <c r="X305" t="str">
        <v/>
      </c>
      <c r="Y305" t="str">
        <v/>
      </c>
      <c r="Z305" t="str">
        <v/>
      </c>
    </row>
    <row r="306">
      <c r="A306">
        <v>312</v>
      </c>
      <c r="B306" t="str">
        <v>267TS11Y00</v>
      </c>
      <c r="C306" t="str">
        <v>SAFRAN ELECTRONICS &amp; DEFENSE</v>
      </c>
      <c r="D306" t="str">
        <v>24</v>
      </c>
      <c r="E306" t="str">
        <v>VOLTMETER-DC</v>
      </c>
      <c r="F306" t="str">
        <v>2</v>
      </c>
      <c r="G306" t="str">
        <v>2</v>
      </c>
      <c r="H306">
        <v>246326</v>
      </c>
      <c r="I306">
        <v>2</v>
      </c>
      <c r="J306">
        <v>5700</v>
      </c>
      <c r="K306" t="str">
        <v>Airbus web 23/3/26</v>
      </c>
      <c r="L306">
        <v>5700</v>
      </c>
      <c r="M306" t="str">
        <v>Airbus web 23/3/26</v>
      </c>
      <c r="N306">
        <v>1</v>
      </c>
      <c r="O306" t="str">
        <v>Include</v>
      </c>
      <c r="P306" t="str">
        <v>Include</v>
      </c>
      <c r="Q306" t="str">
        <v>Grp C (Others)</v>
      </c>
      <c r="R306">
        <v>30</v>
      </c>
      <c r="S306" t="str">
        <v/>
      </c>
      <c r="T306" t="str">
        <v/>
      </c>
      <c r="U306" t="str">
        <v>#ERROR!</v>
      </c>
      <c r="V306">
        <v>299</v>
      </c>
      <c r="W306" t="str">
        <v/>
      </c>
      <c r="X306" t="str">
        <v/>
      </c>
      <c r="Y306" t="str">
        <v/>
      </c>
      <c r="Z306" t="str">
        <v/>
      </c>
    </row>
    <row r="307">
      <c r="A307">
        <v>171</v>
      </c>
      <c r="B307" t="str">
        <v>733903-2-2</v>
      </c>
      <c r="C307" t="str">
        <v>SAFRAN AEROSYSTEMS</v>
      </c>
      <c r="D307" t="str">
        <v>30</v>
      </c>
      <c r="E307" t="str">
        <v>WHC-WINDOW HEAT COMPUTER</v>
      </c>
      <c r="F307" t="str">
        <v>2</v>
      </c>
      <c r="G307" t="str">
        <v>2</v>
      </c>
      <c r="H307">
        <v>52500</v>
      </c>
      <c r="I307">
        <v>2</v>
      </c>
      <c r="J307">
        <v>17482.68</v>
      </c>
      <c r="K307" t="str">
        <v>Safran Aerosystems 2026</v>
      </c>
      <c r="L307">
        <v>17482.68</v>
      </c>
      <c r="M307" t="str">
        <v>Safran Aerosystems 2026</v>
      </c>
      <c r="N307">
        <v>1</v>
      </c>
      <c r="O307" t="str">
        <v>Include</v>
      </c>
      <c r="P307" t="str">
        <v>Include</v>
      </c>
      <c r="Q307" t="str">
        <v>Grp C (Others)</v>
      </c>
      <c r="R307">
        <v>30</v>
      </c>
      <c r="S307" t="str">
        <v/>
      </c>
      <c r="T307" t="str">
        <v/>
      </c>
      <c r="U307" t="str">
        <v>STEAS00613</v>
      </c>
      <c r="V307">
        <v>1</v>
      </c>
      <c r="W307" t="str">
        <v/>
      </c>
      <c r="X307" t="str">
        <v/>
      </c>
      <c r="Y307" t="str">
        <v/>
      </c>
      <c r="Z307" t="str">
        <v/>
      </c>
    </row>
    <row r="308">
      <c r="A308">
        <v>161</v>
      </c>
      <c r="B308" t="str">
        <v>23545-01BA</v>
      </c>
      <c r="C308" t="str">
        <v>NORD-MICRO GMBH &amp; CO OHG</v>
      </c>
      <c r="D308" t="str">
        <v>21</v>
      </c>
      <c r="E308" t="str">
        <v>BOX-ELECTRONIC</v>
      </c>
      <c r="F308" t="str">
        <v>2</v>
      </c>
      <c r="G308" t="str">
        <v>1</v>
      </c>
      <c r="H308">
        <v>75000</v>
      </c>
      <c r="I308">
        <v>2</v>
      </c>
      <c r="J308">
        <v>29452.11</v>
      </c>
      <c r="K308" t="str">
        <v>Satair - Nord Micro 2026</v>
      </c>
      <c r="L308">
        <v>29452.11</v>
      </c>
      <c r="M308" t="str">
        <v>Satair - Nord Micro 2026</v>
      </c>
      <c r="N308">
        <v>1</v>
      </c>
      <c r="O308" t="str">
        <v>Include</v>
      </c>
      <c r="P308" t="str">
        <v>Include</v>
      </c>
      <c r="Q308" t="str">
        <v>Grp C (Others)</v>
      </c>
      <c r="R308">
        <v>30</v>
      </c>
      <c r="S308" t="str">
        <v/>
      </c>
      <c r="T308" t="str">
        <v/>
      </c>
      <c r="U308" t="str">
        <v>#ERROR!</v>
      </c>
      <c r="V308">
        <v>299</v>
      </c>
      <c r="W308" t="str">
        <v/>
      </c>
      <c r="X308" t="str">
        <v/>
      </c>
      <c r="Y308" t="str">
        <v/>
      </c>
      <c r="Z308" t="str">
        <v/>
      </c>
    </row>
    <row r="309">
      <c r="A309">
        <v>116</v>
      </c>
      <c r="B309" t="str">
        <v>3959B0000K01</v>
      </c>
      <c r="C309" t="str">
        <v>LIEBHERR AEROSPACE TOULOUSE SAS</v>
      </c>
      <c r="D309" t="str">
        <v>21</v>
      </c>
      <c r="E309" t="str">
        <v>CONTROLLER-CSAS</v>
      </c>
      <c r="F309" t="str">
        <v>2</v>
      </c>
      <c r="G309" t="str">
        <v>2</v>
      </c>
      <c r="H309">
        <v>30150</v>
      </c>
      <c r="I309">
        <v>1</v>
      </c>
      <c r="J309">
        <v>40220</v>
      </c>
      <c r="K309" t="str">
        <v>Airbus web 23/3/26</v>
      </c>
      <c r="L309">
        <v>40220</v>
      </c>
      <c r="M309" t="str">
        <v>Airbus web 23/3/26</v>
      </c>
      <c r="N309">
        <v>1</v>
      </c>
      <c r="O309" t="str">
        <v>Exclude (BTB with Liebherr)</v>
      </c>
      <c r="P309" t="str">
        <v>Include</v>
      </c>
      <c r="Q309" t="str">
        <v>Grp B (OEM)</v>
      </c>
      <c r="R309">
        <v>30</v>
      </c>
      <c r="S309" t="str">
        <v/>
      </c>
      <c r="T309" t="str">
        <v>Liebherr</v>
      </c>
      <c r="U309" t="str">
        <v>STEAS00619</v>
      </c>
      <c r="V309">
        <v>1</v>
      </c>
      <c r="W309" t="str">
        <v/>
      </c>
      <c r="X309" t="str">
        <v/>
      </c>
      <c r="Y309" t="str">
        <v/>
      </c>
      <c r="Z309" t="str">
        <v/>
      </c>
    </row>
    <row r="310">
      <c r="A310">
        <v>223</v>
      </c>
      <c r="B310" t="str">
        <v>3961A0000K01</v>
      </c>
      <c r="C310" t="str">
        <v>LIEBHERR AEROSPACE TOULOUSE SAS</v>
      </c>
      <c r="D310" t="str">
        <v>21</v>
      </c>
      <c r="E310" t="str">
        <v>EXCHANGER-HEAT</v>
      </c>
      <c r="F310" t="str">
        <v>2</v>
      </c>
      <c r="G310" t="str">
        <v>2</v>
      </c>
      <c r="H310">
        <v>60000</v>
      </c>
      <c r="I310">
        <v>1</v>
      </c>
      <c r="J310">
        <v>13767.76</v>
      </c>
      <c r="K310" t="str">
        <v>Liebherr 2026</v>
      </c>
      <c r="L310">
        <v>13767.76</v>
      </c>
      <c r="M310" t="str">
        <v>Liebherr 2026</v>
      </c>
      <c r="N310">
        <v>1</v>
      </c>
      <c r="O310" t="str">
        <v>Exclude (BTB with Liebherr)</v>
      </c>
      <c r="P310" t="str">
        <v>Include</v>
      </c>
      <c r="Q310" t="str">
        <v>Grp B (OEM)</v>
      </c>
      <c r="R310">
        <v>13</v>
      </c>
      <c r="S310" t="str">
        <v/>
      </c>
      <c r="T310" t="str">
        <v>Liebherr</v>
      </c>
      <c r="U310" t="str">
        <v>#ERROR!</v>
      </c>
      <c r="V310">
        <v>299</v>
      </c>
      <c r="W310" t="str">
        <v/>
      </c>
      <c r="X310" t="str">
        <v/>
      </c>
      <c r="Y310" t="str">
        <v/>
      </c>
      <c r="Z310" t="str">
        <v/>
      </c>
    </row>
    <row r="311">
      <c r="A311">
        <v>172</v>
      </c>
      <c r="B311" t="str">
        <v>3958A0000-01</v>
      </c>
      <c r="C311" t="str">
        <v>LIEBHERR AEROSPACE TOULOUSE SAS</v>
      </c>
      <c r="D311" t="str">
        <v>21</v>
      </c>
      <c r="E311" t="str">
        <v>VALVE-BYPASS</v>
      </c>
      <c r="F311" t="str">
        <v>2</v>
      </c>
      <c r="G311" t="str">
        <v>2</v>
      </c>
      <c r="H311">
        <v>22500</v>
      </c>
      <c r="I311">
        <v>1</v>
      </c>
      <c r="J311">
        <v>11721.59</v>
      </c>
      <c r="K311" t="str">
        <v>Liebherr 2026</v>
      </c>
      <c r="L311">
        <v>11721.59</v>
      </c>
      <c r="M311" t="str">
        <v>Liebherr 2026</v>
      </c>
      <c r="N311">
        <v>1</v>
      </c>
      <c r="O311" t="str">
        <v>Exclude (BTB with Liebherr)</v>
      </c>
      <c r="P311" t="str">
        <v>Include</v>
      </c>
      <c r="Q311" t="str">
        <v>Grp B (OEM)</v>
      </c>
      <c r="R311">
        <v>30</v>
      </c>
      <c r="S311" t="str">
        <v/>
      </c>
      <c r="T311" t="str">
        <v>Liebherr</v>
      </c>
      <c r="U311" t="str">
        <v>#ERROR!</v>
      </c>
      <c r="V311">
        <v>299</v>
      </c>
      <c r="W311" t="str">
        <v/>
      </c>
      <c r="X311" t="str">
        <v/>
      </c>
      <c r="Y311" t="str">
        <v/>
      </c>
      <c r="Z311" t="str">
        <v/>
      </c>
    </row>
    <row r="312">
      <c r="A312">
        <v>177</v>
      </c>
      <c r="B312" t="str">
        <v>3957A0000-03</v>
      </c>
      <c r="C312" t="str">
        <v>LIEBHERR AEROSPACE TOULOUSE SAS</v>
      </c>
      <c r="D312" t="str">
        <v>21</v>
      </c>
      <c r="E312" t="str">
        <v>VALVE-ISOLATION</v>
      </c>
      <c r="F312" t="str">
        <v>2</v>
      </c>
      <c r="G312" t="str">
        <v>2</v>
      </c>
      <c r="H312">
        <v>30000</v>
      </c>
      <c r="I312">
        <v>1</v>
      </c>
      <c r="J312">
        <v>13791.73</v>
      </c>
      <c r="K312" t="str">
        <v>Liebherr 2026</v>
      </c>
      <c r="L312">
        <v>13791.73</v>
      </c>
      <c r="M312" t="str">
        <v>Liebherr 2026</v>
      </c>
      <c r="N312">
        <v>1</v>
      </c>
      <c r="O312" t="str">
        <v>Exclude (BTB with Liebherr)</v>
      </c>
      <c r="P312" t="str">
        <v>Include</v>
      </c>
      <c r="Q312" t="str">
        <v>Grp B (OEM)</v>
      </c>
      <c r="R312">
        <v>30</v>
      </c>
      <c r="S312" t="str">
        <v/>
      </c>
      <c r="T312" t="str">
        <v>Liebherr</v>
      </c>
      <c r="U312" t="str">
        <v>#ERROR!</v>
      </c>
      <c r="V312">
        <v>299</v>
      </c>
      <c r="W312" t="str">
        <v/>
      </c>
      <c r="X312" t="str">
        <v/>
      </c>
      <c r="Y312" t="str">
        <v/>
      </c>
      <c r="Z312" t="str">
        <v/>
      </c>
    </row>
    <row r="313">
      <c r="A313">
        <v>328</v>
      </c>
      <c r="B313" t="str">
        <v>564CA04A21Y00</v>
      </c>
      <c r="C313" t="str">
        <v>SAFRAN ELECTRONICS &amp; DEFENSE</v>
      </c>
      <c r="D313" t="str">
        <v>24</v>
      </c>
      <c r="E313" t="str">
        <v>CONTACTOR</v>
      </c>
      <c r="F313" t="str">
        <v>6</v>
      </c>
      <c r="G313" t="str">
        <v>1</v>
      </c>
      <c r="H313">
        <v>225000</v>
      </c>
      <c r="I313">
        <v>2</v>
      </c>
      <c r="J313">
        <v>3230</v>
      </c>
      <c r="K313" t="str">
        <v>Airbus Web 11/03/26</v>
      </c>
      <c r="L313">
        <v>3230</v>
      </c>
      <c r="M313" t="str">
        <v>Airbus Web 11/03/26</v>
      </c>
      <c r="N313">
        <v>1</v>
      </c>
      <c r="O313" t="str">
        <v>Exclude</v>
      </c>
      <c r="P313" t="str">
        <v>Exclude</v>
      </c>
      <c r="Q313" t="str">
        <v/>
      </c>
      <c r="R313" t="str">
        <v/>
      </c>
      <c r="S313" t="str">
        <v>No</v>
      </c>
      <c r="T313" t="str">
        <v>High BER Rate</v>
      </c>
      <c r="U313" t="str">
        <v>#ERROR!</v>
      </c>
      <c r="V313">
        <v>299</v>
      </c>
      <c r="W313" t="str">
        <v/>
      </c>
      <c r="X313" t="str">
        <v/>
      </c>
      <c r="Y313" t="str">
        <v/>
      </c>
      <c r="Z313" t="str">
        <v/>
      </c>
    </row>
    <row r="314">
      <c r="A314">
        <v>88</v>
      </c>
      <c r="B314" t="str">
        <v>520913</v>
      </c>
      <c r="C314" t="str">
        <v>EATON LIMITED</v>
      </c>
      <c r="D314" t="str">
        <v>24</v>
      </c>
      <c r="E314" t="str">
        <v>CSMG-CONSTANT SPEED MOTOR GENERATOR</v>
      </c>
      <c r="F314" t="str">
        <v>2</v>
      </c>
      <c r="G314" t="str">
        <v>1</v>
      </c>
      <c r="H314">
        <v>69750</v>
      </c>
      <c r="I314">
        <v>1</v>
      </c>
      <c r="J314">
        <v>140550</v>
      </c>
      <c r="K314" t="str">
        <v>Airbus Web 11/03/26</v>
      </c>
      <c r="L314">
        <v>140550</v>
      </c>
      <c r="M314" t="str">
        <v>Airbus Web 11/03/26</v>
      </c>
      <c r="N314">
        <v>1</v>
      </c>
      <c r="O314" t="str">
        <v>Include</v>
      </c>
      <c r="P314" t="str">
        <v>Include</v>
      </c>
      <c r="Q314" t="str">
        <v>Grp C (Others)</v>
      </c>
      <c r="R314">
        <v>30</v>
      </c>
      <c r="S314" t="str">
        <v/>
      </c>
      <c r="T314" t="str">
        <v/>
      </c>
      <c r="U314" t="str">
        <v>#ERROR!</v>
      </c>
      <c r="V314">
        <v>299</v>
      </c>
      <c r="W314" t="str">
        <v/>
      </c>
      <c r="X314" t="str">
        <v/>
      </c>
      <c r="Y314" t="str">
        <v/>
      </c>
      <c r="Z314" t="str">
        <v/>
      </c>
    </row>
    <row r="315">
      <c r="A315">
        <v>87</v>
      </c>
      <c r="B315" t="str">
        <v>829D0000-02</v>
      </c>
      <c r="C315" t="str">
        <v>LIEBHERR-AEROSPACE LINDENBERG</v>
      </c>
      <c r="D315" t="str">
        <v>27</v>
      </c>
      <c r="E315" t="str">
        <v>ACTUATOR-ROTARY</v>
      </c>
      <c r="F315" t="str">
        <v>2</v>
      </c>
      <c r="G315" t="str">
        <v>1</v>
      </c>
      <c r="H315">
        <v>54000</v>
      </c>
      <c r="I315">
        <v>4</v>
      </c>
      <c r="J315">
        <v>27930</v>
      </c>
      <c r="K315" t="str">
        <v>Airbus web 23/3/26</v>
      </c>
      <c r="L315">
        <v>27930</v>
      </c>
      <c r="M315" t="str">
        <v>Airbus web 23/3/26</v>
      </c>
      <c r="N315">
        <v>1</v>
      </c>
      <c r="O315" t="str">
        <v>Exclude (BTB with Liebherr)</v>
      </c>
      <c r="P315" t="str">
        <v>Include</v>
      </c>
      <c r="Q315" t="str">
        <v>Grp B (OEM)</v>
      </c>
      <c r="R315">
        <v>30</v>
      </c>
      <c r="S315" t="str">
        <v/>
      </c>
      <c r="T315" t="str">
        <v>Liebherr</v>
      </c>
      <c r="U315" t="str">
        <v>STEAS00694</v>
      </c>
      <c r="V315">
        <v>1</v>
      </c>
      <c r="W315" t="str">
        <v/>
      </c>
      <c r="X315" t="str">
        <v/>
      </c>
      <c r="Y315" t="str">
        <v/>
      </c>
      <c r="Z315" t="str">
        <v/>
      </c>
    </row>
    <row r="316">
      <c r="A316">
        <v>34</v>
      </c>
      <c r="B316" t="str">
        <v>830E0000-01</v>
      </c>
      <c r="C316" t="str">
        <v>LIEBHERR-AEROSPACE LINDENBERG</v>
      </c>
      <c r="D316" t="str">
        <v>27</v>
      </c>
      <c r="E316" t="str">
        <v>ACTUATOR-ROTARY,SLAT</v>
      </c>
      <c r="F316" t="str">
        <v>2</v>
      </c>
      <c r="G316" t="str">
        <v>1</v>
      </c>
      <c r="H316">
        <v>63000</v>
      </c>
      <c r="I316">
        <v>16</v>
      </c>
      <c r="J316">
        <v>23301.03</v>
      </c>
      <c r="K316" t="str">
        <v>Liebherr 2026</v>
      </c>
      <c r="L316">
        <v>23301.03</v>
      </c>
      <c r="M316" t="str">
        <v>Liebherr 2026</v>
      </c>
      <c r="N316">
        <v>1</v>
      </c>
      <c r="O316" t="str">
        <v>Exclude (BTB with Liebherr)</v>
      </c>
      <c r="P316" t="str">
        <v>Include</v>
      </c>
      <c r="Q316" t="str">
        <v>Grp B (OEM)</v>
      </c>
      <c r="R316">
        <v>30</v>
      </c>
      <c r="S316" t="str">
        <v/>
      </c>
      <c r="T316" t="str">
        <v>Liebherr</v>
      </c>
      <c r="U316" t="str">
        <v>#ERROR!</v>
      </c>
      <c r="V316">
        <v>299</v>
      </c>
      <c r="W316" t="str">
        <v/>
      </c>
      <c r="X316" t="str">
        <v/>
      </c>
      <c r="Y316" t="str">
        <v/>
      </c>
      <c r="Z316" t="str">
        <v/>
      </c>
    </row>
    <row r="317">
      <c r="A317">
        <v>235</v>
      </c>
      <c r="B317" t="str">
        <v>801D1700-02</v>
      </c>
      <c r="C317" t="str">
        <v>GOODRICH ACTUATION SYSTEMS LTD</v>
      </c>
      <c r="D317" t="str">
        <v>27</v>
      </c>
      <c r="E317" t="str">
        <v>BEARING ASSY-STEADY</v>
      </c>
      <c r="F317" t="str">
        <v>2</v>
      </c>
      <c r="G317" t="str">
        <v>2</v>
      </c>
      <c r="H317">
        <v>375000</v>
      </c>
      <c r="I317">
        <v>22</v>
      </c>
      <c r="J317">
        <v>7120</v>
      </c>
      <c r="K317" t="str">
        <v>Airbus web 23/3/26</v>
      </c>
      <c r="L317">
        <v>7120</v>
      </c>
      <c r="M317" t="str">
        <v>Airbus web 23/3/26</v>
      </c>
      <c r="N317">
        <v>1</v>
      </c>
      <c r="O317" t="str">
        <v>Include</v>
      </c>
      <c r="P317" t="str">
        <v>Include</v>
      </c>
      <c r="Q317" t="str">
        <v>Grp C (Others)</v>
      </c>
      <c r="R317">
        <v>30</v>
      </c>
      <c r="S317" t="str">
        <v/>
      </c>
      <c r="T317" t="str">
        <v/>
      </c>
      <c r="U317" t="str">
        <v>STEAS00697</v>
      </c>
      <c r="V317">
        <v>1</v>
      </c>
      <c r="W317" t="str">
        <v/>
      </c>
      <c r="X317" t="str">
        <v/>
      </c>
      <c r="Y317" t="str">
        <v/>
      </c>
      <c r="Z317" t="str">
        <v/>
      </c>
    </row>
    <row r="318">
      <c r="A318">
        <v>150</v>
      </c>
      <c r="B318" t="str">
        <v>786A2000-03</v>
      </c>
      <c r="C318" t="str">
        <v>LIEBHERR-AEROSPACE LINDENBERG</v>
      </c>
      <c r="D318" t="str">
        <v>27</v>
      </c>
      <c r="E318" t="str">
        <v>BRAKE-PRESSURE OFF</v>
      </c>
      <c r="F318" t="str">
        <v>2</v>
      </c>
      <c r="G318" t="str">
        <v>1</v>
      </c>
      <c r="H318">
        <v>62100</v>
      </c>
      <c r="I318">
        <v>4</v>
      </c>
      <c r="J318">
        <v>13660</v>
      </c>
      <c r="K318" t="str">
        <v>Airbus Web 12/03/26</v>
      </c>
      <c r="L318">
        <v>13660</v>
      </c>
      <c r="M318" t="str">
        <v>Airbus Web 12/03/26</v>
      </c>
      <c r="N318">
        <v>1</v>
      </c>
      <c r="O318" t="str">
        <v>Exclude (BTB with Liebherr)</v>
      </c>
      <c r="P318" t="str">
        <v>Include</v>
      </c>
      <c r="Q318" t="str">
        <v>Grp B (OEM)</v>
      </c>
      <c r="R318">
        <v>30</v>
      </c>
      <c r="S318" t="str">
        <v/>
      </c>
      <c r="T318" t="str">
        <v>Liebherr</v>
      </c>
      <c r="U318" t="str">
        <v>#ERROR!</v>
      </c>
      <c r="V318">
        <v>299</v>
      </c>
      <c r="W318" t="str">
        <v/>
      </c>
      <c r="X318" t="str">
        <v/>
      </c>
      <c r="Y318" t="str">
        <v/>
      </c>
      <c r="Z318" t="str">
        <v/>
      </c>
    </row>
    <row r="319">
      <c r="A319">
        <v>194</v>
      </c>
      <c r="B319" t="str">
        <v>790A0000-02</v>
      </c>
      <c r="C319" t="str">
        <v>GOODRICH ACTUATION SYSTEMS LTD</v>
      </c>
      <c r="D319" t="str">
        <v>27</v>
      </c>
      <c r="E319" t="str">
        <v>GEARBOX-19 DEGREE</v>
      </c>
      <c r="F319" t="str">
        <v>2</v>
      </c>
      <c r="G319" t="str">
        <v>2</v>
      </c>
      <c r="H319">
        <v>125000</v>
      </c>
      <c r="I319">
        <v>3</v>
      </c>
      <c r="J319">
        <v>16770</v>
      </c>
      <c r="K319" t="str">
        <v>Airbus Web 12/03/26</v>
      </c>
      <c r="L319">
        <v>16770</v>
      </c>
      <c r="M319" t="str">
        <v>Airbus Web 12/03/26</v>
      </c>
      <c r="N319">
        <v>1</v>
      </c>
      <c r="O319" t="str">
        <v>Include</v>
      </c>
      <c r="P319" t="str">
        <v>Include</v>
      </c>
      <c r="Q319" t="str">
        <v>Grp C (Others)</v>
      </c>
      <c r="R319">
        <v>30</v>
      </c>
      <c r="S319" t="str">
        <v/>
      </c>
      <c r="T319" t="str">
        <v/>
      </c>
      <c r="U319" t="str">
        <v>#ERROR!</v>
      </c>
      <c r="V319">
        <v>299</v>
      </c>
      <c r="W319" t="str">
        <v/>
      </c>
      <c r="X319" t="str">
        <v/>
      </c>
      <c r="Y319" t="str">
        <v/>
      </c>
      <c r="Z319" t="str">
        <v/>
      </c>
    </row>
    <row r="320">
      <c r="A320">
        <v>216</v>
      </c>
      <c r="B320" t="str">
        <v>828A0000-02</v>
      </c>
      <c r="C320" t="str">
        <v>GOODRICH ACTUATION SYSTEMS LTD</v>
      </c>
      <c r="D320" t="str">
        <v>27</v>
      </c>
      <c r="E320" t="str">
        <v>GEARBOX ASSY-BEVEL,63.5 DEGREE</v>
      </c>
      <c r="F320" t="str">
        <v>2</v>
      </c>
      <c r="G320" t="str">
        <v>1</v>
      </c>
      <c r="H320">
        <v>125000</v>
      </c>
      <c r="I320">
        <v>4</v>
      </c>
      <c r="J320">
        <v>8390</v>
      </c>
      <c r="K320" t="str">
        <v>Airbus Web 12/03/26</v>
      </c>
      <c r="L320">
        <v>8390</v>
      </c>
      <c r="M320" t="str">
        <v>Airbus Web 12/03/26</v>
      </c>
      <c r="N320">
        <v>1</v>
      </c>
      <c r="O320" t="str">
        <v>Include</v>
      </c>
      <c r="P320" t="str">
        <v>Include</v>
      </c>
      <c r="Q320" t="str">
        <v>Grp A (CRO)</v>
      </c>
      <c r="R320">
        <v>30</v>
      </c>
      <c r="S320" t="str">
        <v/>
      </c>
      <c r="T320" t="str">
        <v/>
      </c>
      <c r="U320" t="str">
        <v>#ERROR!</v>
      </c>
      <c r="V320">
        <v>299</v>
      </c>
      <c r="W320" t="str">
        <v/>
      </c>
      <c r="X320" t="str">
        <v/>
      </c>
      <c r="Y320" t="str">
        <v/>
      </c>
      <c r="Z320" t="str">
        <v/>
      </c>
    </row>
    <row r="321">
      <c r="A321">
        <v>209</v>
      </c>
      <c r="B321" t="str">
        <v>788A0000-02</v>
      </c>
      <c r="C321" t="str">
        <v>GOODRICH ACTUATION SYSTEMS LTD</v>
      </c>
      <c r="D321" t="str">
        <v>27</v>
      </c>
      <c r="E321" t="str">
        <v>GEARBOX ASSY-RIGHT ANGLE</v>
      </c>
      <c r="F321" t="str">
        <v>2</v>
      </c>
      <c r="G321" t="str">
        <v>2</v>
      </c>
      <c r="H321">
        <v>125000</v>
      </c>
      <c r="I321">
        <v>2</v>
      </c>
      <c r="J321">
        <v>18470</v>
      </c>
      <c r="K321" t="str">
        <v>Airbus Web 12/03/26</v>
      </c>
      <c r="L321">
        <v>18470</v>
      </c>
      <c r="M321" t="str">
        <v>Airbus Web 12/03/26</v>
      </c>
      <c r="N321">
        <v>1</v>
      </c>
      <c r="O321" t="str">
        <v>Include</v>
      </c>
      <c r="P321" t="str">
        <v>Include</v>
      </c>
      <c r="Q321" t="str">
        <v>Grp C (Others)</v>
      </c>
      <c r="R321">
        <v>30</v>
      </c>
      <c r="S321" t="str">
        <v/>
      </c>
      <c r="T321" t="str">
        <v/>
      </c>
      <c r="U321" t="str">
        <v>#ERROR!</v>
      </c>
      <c r="V321">
        <v>299</v>
      </c>
      <c r="W321" t="str">
        <v/>
      </c>
      <c r="X321" t="str">
        <v/>
      </c>
      <c r="Y321" t="str">
        <v/>
      </c>
      <c r="Z321" t="str">
        <v/>
      </c>
    </row>
    <row r="322">
      <c r="A322">
        <v>287</v>
      </c>
      <c r="B322" t="str">
        <v>827A0000-02</v>
      </c>
      <c r="C322" t="str">
        <v>GOODRICH ACTUATION SYSTEMS LTD</v>
      </c>
      <c r="D322" t="str">
        <v>27</v>
      </c>
      <c r="E322" t="str">
        <v>GEARBOX-T</v>
      </c>
      <c r="F322" t="str">
        <v>2</v>
      </c>
      <c r="G322" t="str">
        <v>1</v>
      </c>
      <c r="H322">
        <v>187500</v>
      </c>
      <c r="I322">
        <v>1</v>
      </c>
      <c r="J322">
        <v>14270</v>
      </c>
      <c r="K322" t="str">
        <v>Airbus Web 12/03/26</v>
      </c>
      <c r="L322">
        <v>14270</v>
      </c>
      <c r="M322" t="str">
        <v>Airbus Web 12/03/26</v>
      </c>
      <c r="N322">
        <v>1</v>
      </c>
      <c r="O322" t="str">
        <v>Include</v>
      </c>
      <c r="P322" t="str">
        <v>Include</v>
      </c>
      <c r="Q322" t="str">
        <v>Grp C (Others)</v>
      </c>
      <c r="R322">
        <v>30</v>
      </c>
      <c r="S322" t="str">
        <v/>
      </c>
      <c r="T322" t="str">
        <v/>
      </c>
      <c r="U322" t="str">
        <v>#ERROR!</v>
      </c>
      <c r="V322">
        <v>299</v>
      </c>
      <c r="W322" t="str">
        <v/>
      </c>
      <c r="X322" t="str">
        <v/>
      </c>
      <c r="Y322" t="str">
        <v/>
      </c>
      <c r="Z322" t="str">
        <v/>
      </c>
    </row>
    <row r="323">
      <c r="A323">
        <v>290</v>
      </c>
      <c r="B323" t="str">
        <v>801B3500-01</v>
      </c>
      <c r="C323" t="str">
        <v>GOODRICH ACTUATION SYSTEMS LTD</v>
      </c>
      <c r="D323" t="str">
        <v>27</v>
      </c>
      <c r="E323" t="str">
        <v>JOINT ASSY-PLUNGING</v>
      </c>
      <c r="F323" t="str">
        <v>2</v>
      </c>
      <c r="G323" t="str">
        <v>1</v>
      </c>
      <c r="H323">
        <v>375000</v>
      </c>
      <c r="I323">
        <v>4</v>
      </c>
      <c r="J323">
        <v>6730</v>
      </c>
      <c r="K323" t="str">
        <v>Airbus web 23/3/26 801B3500-02</v>
      </c>
      <c r="L323">
        <v>6730</v>
      </c>
      <c r="M323" t="str">
        <v>Airbus web 23/3/26 801B3500-02</v>
      </c>
      <c r="N323">
        <v>1</v>
      </c>
      <c r="O323" t="str">
        <v>Include</v>
      </c>
      <c r="P323" t="str">
        <v>Include</v>
      </c>
      <c r="Q323" t="str">
        <v>Grp C (Others)</v>
      </c>
      <c r="R323">
        <v>30</v>
      </c>
      <c r="S323" t="str">
        <v/>
      </c>
      <c r="T323" t="str">
        <v/>
      </c>
      <c r="U323" t="str">
        <v>STEAS00705</v>
      </c>
      <c r="V323">
        <v>1</v>
      </c>
      <c r="W323" t="str">
        <v/>
      </c>
      <c r="X323" t="str">
        <v/>
      </c>
      <c r="Y323" t="str">
        <v/>
      </c>
      <c r="Z323" t="str">
        <v/>
      </c>
    </row>
    <row r="324">
      <c r="A324">
        <v>207</v>
      </c>
      <c r="B324" t="str">
        <v>39-0043-1100</v>
      </c>
      <c r="C324" t="str">
        <v>EATON LIMITED</v>
      </c>
      <c r="D324" t="str">
        <v>28</v>
      </c>
      <c r="E324" t="str">
        <v>CANISTER-PUMP,FUEL</v>
      </c>
      <c r="F324" t="str">
        <v>2</v>
      </c>
      <c r="G324" t="str">
        <v>1</v>
      </c>
      <c r="H324">
        <v>75699</v>
      </c>
      <c r="I324">
        <v>4</v>
      </c>
      <c r="J324">
        <v>4839.66</v>
      </c>
      <c r="K324" t="str">
        <v>Eaton 2026</v>
      </c>
      <c r="L324">
        <v>4839.66</v>
      </c>
      <c r="M324" t="str">
        <v>Eaton 2026</v>
      </c>
      <c r="N324">
        <v>1</v>
      </c>
      <c r="O324" t="str">
        <v>Include</v>
      </c>
      <c r="P324" t="str">
        <v>Include</v>
      </c>
      <c r="Q324" t="str">
        <v>Grp C (Others)</v>
      </c>
      <c r="R324">
        <v>30</v>
      </c>
      <c r="S324" t="str">
        <v/>
      </c>
      <c r="T324" t="str">
        <v/>
      </c>
      <c r="U324" t="str">
        <v>#ERROR!</v>
      </c>
      <c r="V324">
        <v>299</v>
      </c>
      <c r="W324" t="str">
        <v/>
      </c>
      <c r="X324" t="str">
        <v/>
      </c>
      <c r="Y324" t="str">
        <v/>
      </c>
      <c r="Z324" t="str">
        <v/>
      </c>
    </row>
    <row r="325">
      <c r="A325">
        <v>250</v>
      </c>
      <c r="B325" t="str">
        <v>39-0044-1100</v>
      </c>
      <c r="C325" t="str">
        <v>EATON LIMITED</v>
      </c>
      <c r="D325" t="str">
        <v>28</v>
      </c>
      <c r="E325" t="str">
        <v>CANISTER-PUMP,FUEL</v>
      </c>
      <c r="F325" t="str">
        <v>2</v>
      </c>
      <c r="G325" t="str">
        <v>1</v>
      </c>
      <c r="H325">
        <v>75699</v>
      </c>
      <c r="I325">
        <v>2</v>
      </c>
      <c r="J325">
        <v>4839.66</v>
      </c>
      <c r="K325" t="str">
        <v>Eaton 2026</v>
      </c>
      <c r="L325">
        <v>4839.66</v>
      </c>
      <c r="M325" t="str">
        <v>Eaton 2026</v>
      </c>
      <c r="N325">
        <v>1</v>
      </c>
      <c r="O325" t="str">
        <v>Include</v>
      </c>
      <c r="P325" t="str">
        <v>Include</v>
      </c>
      <c r="Q325" t="str">
        <v>Grp C (Others)</v>
      </c>
      <c r="R325">
        <v>30</v>
      </c>
      <c r="S325" t="str">
        <v/>
      </c>
      <c r="T325" t="str">
        <v/>
      </c>
      <c r="U325" t="str">
        <v>#ERROR!</v>
      </c>
      <c r="V325">
        <v>299</v>
      </c>
      <c r="W325" t="str">
        <v/>
      </c>
      <c r="X325" t="str">
        <v/>
      </c>
      <c r="Y325" t="str">
        <v/>
      </c>
      <c r="Z325" t="str">
        <v/>
      </c>
    </row>
    <row r="326">
      <c r="A326">
        <v>344</v>
      </c>
      <c r="B326" t="str">
        <v>C49AA0222</v>
      </c>
      <c r="C326" t="str">
        <v>TRW SYSTEMES AERONAUTIQUES SAS</v>
      </c>
      <c r="D326" t="str">
        <v>28</v>
      </c>
      <c r="E326" t="str">
        <v>CANISTER-PUMP</v>
      </c>
      <c r="F326" t="str">
        <v>2</v>
      </c>
      <c r="G326" t="str">
        <v>2</v>
      </c>
      <c r="H326">
        <v>769950</v>
      </c>
      <c r="I326">
        <v>1</v>
      </c>
      <c r="J326">
        <v>13030</v>
      </c>
      <c r="K326" t="str">
        <v>Airbus Web 16/03/26</v>
      </c>
      <c r="L326">
        <v>13030</v>
      </c>
      <c r="M326" t="str">
        <v>Airbus Web 16/03/26</v>
      </c>
      <c r="N326">
        <v>1</v>
      </c>
      <c r="O326" t="str">
        <v>Include</v>
      </c>
      <c r="P326" t="str">
        <v>Include</v>
      </c>
      <c r="Q326" t="str">
        <v>Grp C (Others)</v>
      </c>
      <c r="R326">
        <v>30</v>
      </c>
      <c r="S326" t="str">
        <v/>
      </c>
      <c r="T326" t="str">
        <v/>
      </c>
      <c r="U326" t="str">
        <v>#ERROR!</v>
      </c>
      <c r="V326">
        <v>299</v>
      </c>
      <c r="W326" t="str">
        <v/>
      </c>
      <c r="X326" t="str">
        <v/>
      </c>
      <c r="Y326" t="str">
        <v/>
      </c>
      <c r="Z326" t="str">
        <v/>
      </c>
    </row>
    <row r="327">
      <c r="A327">
        <v>242</v>
      </c>
      <c r="B327" t="str">
        <v>1158000-15</v>
      </c>
      <c r="C327" t="str">
        <v>EATON LIMITED</v>
      </c>
      <c r="D327" t="str">
        <v>28</v>
      </c>
      <c r="E327" t="str">
        <v>CANISTER-VALVE,REFUEL</v>
      </c>
      <c r="F327" t="str">
        <v>2</v>
      </c>
      <c r="G327" t="str">
        <v>2</v>
      </c>
      <c r="H327">
        <v>60000</v>
      </c>
      <c r="I327">
        <v>3</v>
      </c>
      <c r="J327">
        <v>2977.42</v>
      </c>
      <c r="K327" t="str">
        <v>Eaton 2026</v>
      </c>
      <c r="L327">
        <v>2977.42</v>
      </c>
      <c r="M327" t="str">
        <v>Eaton 2026</v>
      </c>
      <c r="N327">
        <v>1</v>
      </c>
      <c r="O327" t="str">
        <v>Include</v>
      </c>
      <c r="P327" t="str">
        <v>Include</v>
      </c>
      <c r="Q327" t="str">
        <v>Grp C (Others)</v>
      </c>
      <c r="R327">
        <v>30</v>
      </c>
      <c r="S327" t="str">
        <v/>
      </c>
      <c r="T327" t="str">
        <v/>
      </c>
      <c r="U327" t="str">
        <v>#ERROR!</v>
      </c>
      <c r="V327">
        <v>299</v>
      </c>
      <c r="W327" t="str">
        <v/>
      </c>
      <c r="X327" t="str">
        <v/>
      </c>
      <c r="Y327" t="str">
        <v/>
      </c>
      <c r="Z327" t="str">
        <v/>
      </c>
    </row>
    <row r="328">
      <c r="A328">
        <v>336</v>
      </c>
      <c r="B328" t="str">
        <v>833D2300-02</v>
      </c>
      <c r="C328" t="str">
        <v>GOODRICH ACTUATION SYSTEMS LTD</v>
      </c>
      <c r="D328" t="str">
        <v>27</v>
      </c>
      <c r="E328" t="str">
        <v>BEARING ASSY-STEADY</v>
      </c>
      <c r="F328" t="str">
        <v>2</v>
      </c>
      <c r="G328" t="str">
        <v>1</v>
      </c>
      <c r="H328">
        <v>375000</v>
      </c>
      <c r="I328">
        <v>2</v>
      </c>
      <c r="J328">
        <v>4870</v>
      </c>
      <c r="K328" t="str">
        <v>Airbus web 23/3/26</v>
      </c>
      <c r="L328">
        <v>4870</v>
      </c>
      <c r="M328" t="str">
        <v>Airbus web 23/3/26</v>
      </c>
      <c r="N328">
        <v>1</v>
      </c>
      <c r="O328" t="str">
        <v>Include</v>
      </c>
      <c r="P328" t="str">
        <v>Include</v>
      </c>
      <c r="Q328" t="str">
        <v>Grp C (Others)</v>
      </c>
      <c r="R328">
        <v>30</v>
      </c>
      <c r="S328" t="str">
        <v/>
      </c>
      <c r="T328" t="str">
        <v/>
      </c>
      <c r="U328" t="str">
        <v>#ERROR!</v>
      </c>
      <c r="V328">
        <v>299</v>
      </c>
      <c r="W328" t="str">
        <v/>
      </c>
      <c r="X328" t="str">
        <v/>
      </c>
      <c r="Y328" t="str">
        <v/>
      </c>
      <c r="Z328" t="str">
        <v/>
      </c>
    </row>
    <row r="329">
      <c r="A329">
        <v>375</v>
      </c>
      <c r="B329" t="str">
        <v>FRH050003</v>
      </c>
      <c r="C329" t="str">
        <v>EATON LIMITED</v>
      </c>
      <c r="D329" t="str">
        <v>28</v>
      </c>
      <c r="E329" t="str">
        <v>HOUSING-INDICATOR,MAGNETIC LEVEL</v>
      </c>
      <c r="F329" t="str">
        <v>2</v>
      </c>
      <c r="G329" t="str">
        <v>2</v>
      </c>
      <c r="H329">
        <v>800000</v>
      </c>
      <c r="I329">
        <v>2</v>
      </c>
      <c r="J329">
        <v>1320</v>
      </c>
      <c r="K329" t="str">
        <v>Airbus web 23/3/26</v>
      </c>
      <c r="L329">
        <v>1320</v>
      </c>
      <c r="M329" t="str">
        <v>Airbus web 23/3/26</v>
      </c>
      <c r="N329">
        <v>1</v>
      </c>
      <c r="O329" t="str">
        <v>Exclude</v>
      </c>
      <c r="P329" t="str">
        <v>Exclude</v>
      </c>
      <c r="Q329" t="str">
        <v/>
      </c>
      <c r="R329" t="str">
        <v/>
      </c>
      <c r="S329" t="str">
        <v>No</v>
      </c>
      <c r="T329" t="str">
        <v>High BER Rate</v>
      </c>
      <c r="U329" t="str">
        <v>#ERROR!</v>
      </c>
      <c r="V329">
        <v>299</v>
      </c>
      <c r="W329" t="str">
        <v/>
      </c>
      <c r="X329" t="str">
        <v/>
      </c>
      <c r="Y329" t="str">
        <v/>
      </c>
      <c r="Z329" t="str">
        <v/>
      </c>
    </row>
    <row r="330">
      <c r="A330">
        <v>376</v>
      </c>
      <c r="B330" t="str">
        <v>FRH050004</v>
      </c>
      <c r="C330" t="str">
        <v>EATON LIMITED</v>
      </c>
      <c r="D330" t="str">
        <v>28</v>
      </c>
      <c r="E330" t="str">
        <v>HOUSING-INDICATOR,MAGNETIC LEVEL</v>
      </c>
      <c r="F330" t="str">
        <v>2</v>
      </c>
      <c r="G330" t="str">
        <v>2</v>
      </c>
      <c r="H330">
        <v>800000</v>
      </c>
      <c r="I330">
        <v>2</v>
      </c>
      <c r="J330">
        <v>1320</v>
      </c>
      <c r="K330" t="str">
        <v>Airbus web 23/3/26</v>
      </c>
      <c r="L330">
        <v>1320</v>
      </c>
      <c r="M330" t="str">
        <v>Airbus web 23/3/26</v>
      </c>
      <c r="N330">
        <v>1</v>
      </c>
      <c r="O330" t="str">
        <v>Exclude</v>
      </c>
      <c r="P330" t="str">
        <v>Exclude</v>
      </c>
      <c r="Q330" t="str">
        <v/>
      </c>
      <c r="R330" t="str">
        <v/>
      </c>
      <c r="S330" t="str">
        <v>No</v>
      </c>
      <c r="T330" t="str">
        <v>High BER Rate</v>
      </c>
      <c r="U330" t="str">
        <v>#ERROR!</v>
      </c>
      <c r="V330">
        <v>299</v>
      </c>
      <c r="W330" t="str">
        <v/>
      </c>
      <c r="X330" t="str">
        <v/>
      </c>
      <c r="Y330" t="str">
        <v/>
      </c>
      <c r="Z330" t="str">
        <v/>
      </c>
    </row>
    <row r="331">
      <c r="A331">
        <v>377</v>
      </c>
      <c r="B331" t="str">
        <v>FRH050005</v>
      </c>
      <c r="C331" t="str">
        <v>EATON LIMITED</v>
      </c>
      <c r="D331" t="str">
        <v>28</v>
      </c>
      <c r="E331" t="str">
        <v>HOUSING-INDICATOR,MAGNETIC LEVEL</v>
      </c>
      <c r="F331" t="str">
        <v>2</v>
      </c>
      <c r="G331" t="str">
        <v>2</v>
      </c>
      <c r="H331">
        <v>800000</v>
      </c>
      <c r="I331">
        <v>2</v>
      </c>
      <c r="J331">
        <v>1320</v>
      </c>
      <c r="K331" t="str">
        <v>Airbus web 23/3/26</v>
      </c>
      <c r="L331">
        <v>1320</v>
      </c>
      <c r="M331" t="str">
        <v>Airbus web 23/3/26</v>
      </c>
      <c r="N331">
        <v>1</v>
      </c>
      <c r="O331" t="str">
        <v>Exclude</v>
      </c>
      <c r="P331" t="str">
        <v>Exclude</v>
      </c>
      <c r="Q331" t="str">
        <v/>
      </c>
      <c r="R331" t="str">
        <v/>
      </c>
      <c r="S331" t="str">
        <v>No</v>
      </c>
      <c r="T331" t="str">
        <v>High BER Rate</v>
      </c>
      <c r="U331" t="str">
        <v>#ERROR!</v>
      </c>
      <c r="V331">
        <v>299</v>
      </c>
      <c r="W331" t="str">
        <v/>
      </c>
      <c r="X331" t="str">
        <v/>
      </c>
      <c r="Y331" t="str">
        <v/>
      </c>
      <c r="Z331" t="str">
        <v/>
      </c>
    </row>
    <row r="332">
      <c r="A332">
        <v>345</v>
      </c>
      <c r="B332" t="str">
        <v>20146-0103</v>
      </c>
      <c r="C332" t="str">
        <v>SIMMONDS PRECISION PRODUCTS INC</v>
      </c>
      <c r="D332" t="str">
        <v>28</v>
      </c>
      <c r="E332" t="str">
        <v>PROBE-FQIS</v>
      </c>
      <c r="F332" t="str">
        <v>2</v>
      </c>
      <c r="G332" t="str">
        <v>2</v>
      </c>
      <c r="H332">
        <v>111321</v>
      </c>
      <c r="I332">
        <v>2</v>
      </c>
      <c r="J332">
        <v>938</v>
      </c>
      <c r="K332" t="str">
        <v>Airbus web 23/3/26</v>
      </c>
      <c r="L332">
        <v>938</v>
      </c>
      <c r="M332" t="str">
        <v>Airbus web 23/3/26</v>
      </c>
      <c r="N332">
        <v>1</v>
      </c>
      <c r="O332" t="str">
        <v>Exclude</v>
      </c>
      <c r="P332" t="str">
        <v>Exclude</v>
      </c>
      <c r="Q332" t="str">
        <v/>
      </c>
      <c r="R332" t="str">
        <v/>
      </c>
      <c r="S332" t="str">
        <v>No</v>
      </c>
      <c r="T332" t="str">
        <v>Low NUP</v>
      </c>
      <c r="U332" t="str">
        <v>#ERROR!</v>
      </c>
      <c r="V332">
        <v>299</v>
      </c>
      <c r="W332" t="str">
        <v/>
      </c>
      <c r="X332" t="str">
        <v/>
      </c>
      <c r="Y332" t="str">
        <v/>
      </c>
      <c r="Z332" t="str">
        <v/>
      </c>
    </row>
    <row r="333">
      <c r="A333">
        <v>354</v>
      </c>
      <c r="B333" t="str">
        <v>AE97048P</v>
      </c>
      <c r="C333" t="str">
        <v>EATON AEROQUIP INC</v>
      </c>
      <c r="D333" t="str">
        <v>29</v>
      </c>
      <c r="E333" t="str">
        <v>COUPLING HALF-SELF SEALING</v>
      </c>
      <c r="F333" t="str">
        <v>6</v>
      </c>
      <c r="G333" t="str">
        <v>1</v>
      </c>
      <c r="H333">
        <v>425000</v>
      </c>
      <c r="I333">
        <v>2</v>
      </c>
      <c r="J333">
        <v>3600</v>
      </c>
      <c r="K333" t="str">
        <v>Airbus Web 16/03/26</v>
      </c>
      <c r="L333">
        <v>3600</v>
      </c>
      <c r="M333" t="str">
        <v>Airbus Web 16/03/26</v>
      </c>
      <c r="N333">
        <v>1</v>
      </c>
      <c r="O333" t="str">
        <v>Include</v>
      </c>
      <c r="P333" t="str">
        <v>Include</v>
      </c>
      <c r="Q333" t="str">
        <v>Grp A (CRO)</v>
      </c>
      <c r="R333">
        <v>30</v>
      </c>
      <c r="S333" t="str">
        <v/>
      </c>
      <c r="T333" t="str">
        <v/>
      </c>
      <c r="U333" t="str">
        <v>#ERROR!</v>
      </c>
      <c r="V333">
        <v>299</v>
      </c>
      <c r="W333" t="str">
        <v/>
      </c>
      <c r="X333" t="str">
        <v/>
      </c>
      <c r="Y333" t="str">
        <v/>
      </c>
      <c r="Z333" t="str">
        <v/>
      </c>
    </row>
    <row r="334">
      <c r="A334">
        <v>347</v>
      </c>
      <c r="B334" t="str">
        <v>20146-0109</v>
      </c>
      <c r="C334" t="str">
        <v>SIMMONDS PRECISION PRODUCTS INC</v>
      </c>
      <c r="D334" t="str">
        <v>28</v>
      </c>
      <c r="E334" t="str">
        <v>PROBE-FQIS,NO 3</v>
      </c>
      <c r="F334" t="str">
        <v>2</v>
      </c>
      <c r="G334" t="str">
        <v>2</v>
      </c>
      <c r="H334">
        <v>111321</v>
      </c>
      <c r="I334">
        <v>2</v>
      </c>
      <c r="J334">
        <v>938</v>
      </c>
      <c r="K334" t="str">
        <v>Airbus web 23/3/26</v>
      </c>
      <c r="L334">
        <v>938</v>
      </c>
      <c r="M334" t="str">
        <v>Airbus web 23/3/26</v>
      </c>
      <c r="N334">
        <v>1</v>
      </c>
      <c r="O334" t="str">
        <v>Exclude</v>
      </c>
      <c r="P334" t="str">
        <v>Exclude</v>
      </c>
      <c r="Q334" t="str">
        <v/>
      </c>
      <c r="R334" t="str">
        <v/>
      </c>
      <c r="S334" t="str">
        <v>No</v>
      </c>
      <c r="T334" t="str">
        <v>Low NUP</v>
      </c>
      <c r="U334" t="str">
        <v>#ERROR!</v>
      </c>
      <c r="V334">
        <v>299</v>
      </c>
      <c r="W334" t="str">
        <v/>
      </c>
      <c r="X334" t="str">
        <v/>
      </c>
      <c r="Y334" t="str">
        <v/>
      </c>
      <c r="Z334" t="str">
        <v/>
      </c>
    </row>
    <row r="335">
      <c r="A335">
        <v>349</v>
      </c>
      <c r="B335" t="str">
        <v>20146-0110</v>
      </c>
      <c r="C335" t="str">
        <v>SIMMONDS PRECISION PRODUCTS INC</v>
      </c>
      <c r="D335" t="str">
        <v>28</v>
      </c>
      <c r="E335" t="str">
        <v>PROBE-FQIS,NO 5</v>
      </c>
      <c r="F335" t="str">
        <v>2</v>
      </c>
      <c r="G335" t="str">
        <v>2</v>
      </c>
      <c r="H335">
        <v>111321</v>
      </c>
      <c r="I335">
        <v>2</v>
      </c>
      <c r="J335">
        <v>938</v>
      </c>
      <c r="K335" t="str">
        <v>Airbus web 23/3/26</v>
      </c>
      <c r="L335">
        <v>938</v>
      </c>
      <c r="M335" t="str">
        <v>Airbus web 23/3/26</v>
      </c>
      <c r="N335">
        <v>1</v>
      </c>
      <c r="O335" t="str">
        <v>Exclude</v>
      </c>
      <c r="P335" t="str">
        <v>Exclude</v>
      </c>
      <c r="Q335" t="str">
        <v/>
      </c>
      <c r="R335" t="str">
        <v/>
      </c>
      <c r="S335" t="str">
        <v>No</v>
      </c>
      <c r="T335" t="str">
        <v>Low NUP</v>
      </c>
      <c r="U335" t="str">
        <v>#ERROR!</v>
      </c>
      <c r="V335">
        <v>299</v>
      </c>
      <c r="W335" t="str">
        <v/>
      </c>
      <c r="X335" t="str">
        <v/>
      </c>
      <c r="Y335" t="str">
        <v/>
      </c>
      <c r="Z335" t="str">
        <v/>
      </c>
    </row>
    <row r="336">
      <c r="A336">
        <v>353</v>
      </c>
      <c r="B336" t="str">
        <v>20147-0102</v>
      </c>
      <c r="C336" t="str">
        <v>SIMMONDS PRECISION PRODUCTS INC</v>
      </c>
      <c r="D336" t="str">
        <v>28</v>
      </c>
      <c r="E336" t="str">
        <v>PROBE-FQIS</v>
      </c>
      <c r="F336" t="str">
        <v>2</v>
      </c>
      <c r="G336" t="str">
        <v>2</v>
      </c>
      <c r="H336">
        <v>74214</v>
      </c>
      <c r="I336">
        <v>1</v>
      </c>
      <c r="J336">
        <v>1180</v>
      </c>
      <c r="K336" t="str">
        <v>Airbus web 23/3/26</v>
      </c>
      <c r="L336">
        <v>1180</v>
      </c>
      <c r="M336" t="str">
        <v>Airbus web 23/3/26</v>
      </c>
      <c r="N336">
        <v>1</v>
      </c>
      <c r="O336" t="str">
        <v>Exclude</v>
      </c>
      <c r="P336" t="str">
        <v>Exclude</v>
      </c>
      <c r="Q336" t="str">
        <v/>
      </c>
      <c r="R336" t="str">
        <v/>
      </c>
      <c r="S336" t="str">
        <v>No</v>
      </c>
      <c r="T336" t="str">
        <v>Low NUP</v>
      </c>
      <c r="U336" t="str">
        <v>#ERROR!</v>
      </c>
      <c r="V336">
        <v>299</v>
      </c>
      <c r="W336" t="str">
        <v/>
      </c>
      <c r="X336" t="str">
        <v/>
      </c>
      <c r="Y336" t="str">
        <v/>
      </c>
      <c r="Z336" t="str">
        <v/>
      </c>
    </row>
    <row r="337">
      <c r="A337">
        <v>350</v>
      </c>
      <c r="B337" t="str">
        <v>20146-0108</v>
      </c>
      <c r="C337" t="str">
        <v>SIMMONDS PRECISION PRODUCTS INC</v>
      </c>
      <c r="D337" t="str">
        <v>28</v>
      </c>
      <c r="E337" t="str">
        <v>PROBE-FQIS,NO 6</v>
      </c>
      <c r="F337" t="str">
        <v>2</v>
      </c>
      <c r="G337" t="str">
        <v>2</v>
      </c>
      <c r="H337">
        <v>111321</v>
      </c>
      <c r="I337">
        <v>2</v>
      </c>
      <c r="J337">
        <v>938</v>
      </c>
      <c r="K337" t="str">
        <v>Airbus web 23/3/26</v>
      </c>
      <c r="L337">
        <v>938</v>
      </c>
      <c r="M337" t="str">
        <v>Airbus web 23/3/26</v>
      </c>
      <c r="N337">
        <v>1</v>
      </c>
      <c r="O337" t="str">
        <v>Exclude</v>
      </c>
      <c r="P337" t="str">
        <v>Exclude</v>
      </c>
      <c r="Q337" t="str">
        <v/>
      </c>
      <c r="R337" t="str">
        <v/>
      </c>
      <c r="S337" t="str">
        <v>No</v>
      </c>
      <c r="T337" t="str">
        <v>Low NUP</v>
      </c>
      <c r="U337" t="str">
        <v>#ERROR!</v>
      </c>
      <c r="V337">
        <v>299</v>
      </c>
      <c r="W337" t="str">
        <v/>
      </c>
      <c r="X337" t="str">
        <v/>
      </c>
      <c r="Y337" t="str">
        <v/>
      </c>
      <c r="Z337" t="str">
        <v/>
      </c>
    </row>
    <row r="338">
      <c r="A338">
        <v>298</v>
      </c>
      <c r="B338" t="str">
        <v>FRH280002</v>
      </c>
      <c r="C338" t="str">
        <v>EATON LIMITED</v>
      </c>
      <c r="D338" t="str">
        <v>28</v>
      </c>
      <c r="E338" t="str">
        <v>VALVE-AIR RELEASE</v>
      </c>
      <c r="F338" t="str">
        <v>2</v>
      </c>
      <c r="G338" t="str">
        <v>1</v>
      </c>
      <c r="H338">
        <v>96000</v>
      </c>
      <c r="I338">
        <v>2</v>
      </c>
      <c r="J338">
        <v>2349.18</v>
      </c>
      <c r="K338" t="str">
        <v>Eaton 2026</v>
      </c>
      <c r="L338">
        <v>2349.18</v>
      </c>
      <c r="M338" t="str">
        <v>Eaton 2026</v>
      </c>
      <c r="N338">
        <v>1</v>
      </c>
      <c r="O338" t="str">
        <v>Exclude</v>
      </c>
      <c r="P338" t="str">
        <v>Exclude</v>
      </c>
      <c r="Q338" t="str">
        <v/>
      </c>
      <c r="R338" t="str">
        <v/>
      </c>
      <c r="S338" t="str">
        <v>No</v>
      </c>
      <c r="T338" t="str">
        <v>High BER Rate</v>
      </c>
      <c r="U338" t="str">
        <v>#ERROR!</v>
      </c>
      <c r="V338">
        <v>299</v>
      </c>
      <c r="W338" t="str">
        <v/>
      </c>
      <c r="X338" t="str">
        <v/>
      </c>
      <c r="Y338" t="str">
        <v/>
      </c>
      <c r="Z338" t="str">
        <v/>
      </c>
    </row>
    <row r="339">
      <c r="A339">
        <v>355</v>
      </c>
      <c r="B339" t="str">
        <v>20700-300</v>
      </c>
      <c r="C339" t="str">
        <v>SAM GMBH</v>
      </c>
      <c r="D339" t="str">
        <v>28</v>
      </c>
      <c r="E339" t="str">
        <v>VALVE-APU FUEL</v>
      </c>
      <c r="F339" t="str">
        <v>2</v>
      </c>
      <c r="G339" t="str">
        <v>2</v>
      </c>
      <c r="H339">
        <v>150000</v>
      </c>
      <c r="I339">
        <v>1</v>
      </c>
      <c r="J339">
        <v>1990</v>
      </c>
      <c r="K339" t="str">
        <v>Airbus web 23/3/26</v>
      </c>
      <c r="L339">
        <v>1990</v>
      </c>
      <c r="M339" t="str">
        <v>Airbus web 23/3/26</v>
      </c>
      <c r="N339">
        <v>1</v>
      </c>
      <c r="O339" t="str">
        <v>Include</v>
      </c>
      <c r="P339" t="str">
        <v>Include</v>
      </c>
      <c r="Q339" t="str">
        <v>Grp C (Others)</v>
      </c>
      <c r="R339">
        <v>30</v>
      </c>
      <c r="S339" t="str">
        <v/>
      </c>
      <c r="T339" t="str">
        <v/>
      </c>
      <c r="U339" t="str">
        <v>#ERROR!</v>
      </c>
      <c r="V339">
        <v>299</v>
      </c>
      <c r="W339" t="str">
        <v/>
      </c>
      <c r="X339" t="str">
        <v/>
      </c>
      <c r="Y339" t="str">
        <v/>
      </c>
      <c r="Z339" t="str">
        <v/>
      </c>
    </row>
    <row r="340">
      <c r="A340">
        <v>314</v>
      </c>
      <c r="B340" t="str">
        <v>564CA04A11Y00</v>
      </c>
      <c r="C340" t="str">
        <v>SAFRAN ELECTRONICS &amp; DEFENSE</v>
      </c>
      <c r="D340" t="str">
        <v>24</v>
      </c>
      <c r="E340" t="str">
        <v>CONTACTOR</v>
      </c>
      <c r="F340" t="str">
        <v>6</v>
      </c>
      <c r="G340" t="str">
        <v>1</v>
      </c>
      <c r="H340">
        <v>225000</v>
      </c>
      <c r="I340">
        <v>3</v>
      </c>
      <c r="J340">
        <v>5790</v>
      </c>
      <c r="K340" t="str">
        <v>Airbus web 23/3/26</v>
      </c>
      <c r="L340">
        <v>1210.7142857142858</v>
      </c>
      <c r="M340" t="str">
        <v>2026 RFQ AVG</v>
      </c>
      <c r="N340">
        <v>0.20910436713545522</v>
      </c>
      <c r="O340" t="str">
        <v>Exclude</v>
      </c>
      <c r="P340" t="str">
        <v>Exclude</v>
      </c>
      <c r="Q340" t="str">
        <v/>
      </c>
      <c r="R340" t="str">
        <v/>
      </c>
      <c r="S340" t="str">
        <v>No</v>
      </c>
      <c r="T340" t="str">
        <v>High BER Rate</v>
      </c>
      <c r="U340" t="str">
        <v>#ERROR!</v>
      </c>
      <c r="V340">
        <v>299</v>
      </c>
      <c r="W340" t="str">
        <v/>
      </c>
      <c r="X340" t="str">
        <v/>
      </c>
      <c r="Y340" t="str">
        <v/>
      </c>
      <c r="Z340" t="str">
        <v/>
      </c>
    </row>
    <row r="341">
      <c r="A341">
        <v>300</v>
      </c>
      <c r="B341" t="str">
        <v>QA06304-01</v>
      </c>
      <c r="C341" t="str">
        <v>PALL AEROSPACE</v>
      </c>
      <c r="D341" t="str">
        <v>29</v>
      </c>
      <c r="E341" t="str">
        <v>FILTER-HP</v>
      </c>
      <c r="F341" t="str">
        <v>2</v>
      </c>
      <c r="G341" t="str">
        <v>1</v>
      </c>
      <c r="H341">
        <v>180000</v>
      </c>
      <c r="I341">
        <v>5</v>
      </c>
      <c r="J341">
        <v>2310</v>
      </c>
      <c r="K341" t="str">
        <v>Airbus Web 16/03/26</v>
      </c>
      <c r="L341">
        <v>2310</v>
      </c>
      <c r="M341" t="str">
        <v>Airbus Web 16/03/26</v>
      </c>
      <c r="N341">
        <v>1</v>
      </c>
      <c r="O341" t="str">
        <v>Exclude</v>
      </c>
      <c r="P341" t="str">
        <v>Exclude</v>
      </c>
      <c r="Q341" t="str">
        <v/>
      </c>
      <c r="R341" t="str">
        <v/>
      </c>
      <c r="S341" t="str">
        <v>No</v>
      </c>
      <c r="T341" t="str">
        <v>High BER Rate</v>
      </c>
      <c r="U341" t="str">
        <v>#ERROR!</v>
      </c>
      <c r="V341">
        <v>299</v>
      </c>
      <c r="W341" t="str">
        <v/>
      </c>
      <c r="X341" t="str">
        <v/>
      </c>
      <c r="Y341" t="str">
        <v/>
      </c>
      <c r="Z341" t="str">
        <v/>
      </c>
    </row>
    <row r="342">
      <c r="A342">
        <v>269</v>
      </c>
      <c r="B342" t="str">
        <v>C19BQ0016</v>
      </c>
      <c r="C342" t="str">
        <v>GOODRICH ACTUATION SYSTEMS SAS</v>
      </c>
      <c r="D342" t="str">
        <v>29</v>
      </c>
      <c r="E342" t="str">
        <v>RESERVOIR-HYDRAULIC,BLUE</v>
      </c>
      <c r="F342" t="str">
        <v>2</v>
      </c>
      <c r="G342" t="str">
        <v>1</v>
      </c>
      <c r="H342">
        <v>195000</v>
      </c>
      <c r="I342">
        <v>1</v>
      </c>
      <c r="J342">
        <v>21170</v>
      </c>
      <c r="K342" t="str">
        <v>Airbus Web 16/03/26</v>
      </c>
      <c r="L342">
        <v>21170</v>
      </c>
      <c r="M342" t="str">
        <v>Airbus Web 16/03/26</v>
      </c>
      <c r="N342">
        <v>1</v>
      </c>
      <c r="O342" t="str">
        <v>Include</v>
      </c>
      <c r="P342" t="str">
        <v>Include</v>
      </c>
      <c r="Q342" t="str">
        <v>Grp C (Others)</v>
      </c>
      <c r="R342">
        <v>30</v>
      </c>
      <c r="S342" t="str">
        <v/>
      </c>
      <c r="T342" t="str">
        <v/>
      </c>
      <c r="U342" t="str">
        <v>#ERROR!</v>
      </c>
      <c r="V342">
        <v>299</v>
      </c>
      <c r="W342" t="str">
        <v/>
      </c>
      <c r="X342" t="str">
        <v/>
      </c>
      <c r="Y342" t="str">
        <v/>
      </c>
      <c r="Z342" t="str">
        <v/>
      </c>
    </row>
    <row r="343">
      <c r="A343">
        <v>265</v>
      </c>
      <c r="B343" t="str">
        <v>C19DS0026</v>
      </c>
      <c r="C343" t="str">
        <v>GOODRICH ACTUATION SYSTEMS SAS</v>
      </c>
      <c r="D343" t="str">
        <v>29</v>
      </c>
      <c r="E343" t="str">
        <v>RESERVOIR-HYDRAULIC,GREEN</v>
      </c>
      <c r="F343" t="str">
        <v>2</v>
      </c>
      <c r="G343" t="str">
        <v>1</v>
      </c>
      <c r="H343">
        <v>195000</v>
      </c>
      <c r="I343">
        <v>1</v>
      </c>
      <c r="J343">
        <v>22840</v>
      </c>
      <c r="K343" t="str">
        <v>Airbus Web 16/03/26</v>
      </c>
      <c r="L343">
        <v>22840</v>
      </c>
      <c r="M343" t="str">
        <v>Airbus Web 16/03/26</v>
      </c>
      <c r="N343">
        <v>1</v>
      </c>
      <c r="O343" t="str">
        <v>Include</v>
      </c>
      <c r="P343" t="str">
        <v>Include</v>
      </c>
      <c r="Q343" t="str">
        <v>Grp C (Others)</v>
      </c>
      <c r="R343">
        <v>30</v>
      </c>
      <c r="S343" t="str">
        <v/>
      </c>
      <c r="T343" t="str">
        <v/>
      </c>
      <c r="U343" t="str">
        <v>#ERROR!</v>
      </c>
      <c r="V343">
        <v>299</v>
      </c>
      <c r="W343" t="str">
        <v/>
      </c>
      <c r="X343" t="str">
        <v/>
      </c>
      <c r="Y343" t="str">
        <v/>
      </c>
      <c r="Z343" t="str">
        <v/>
      </c>
    </row>
    <row r="344">
      <c r="A344">
        <v>264</v>
      </c>
      <c r="B344" t="str">
        <v>C19DS0016</v>
      </c>
      <c r="C344" t="str">
        <v>GOODRICH ACTUATION SYSTEMS SAS</v>
      </c>
      <c r="D344" t="str">
        <v>29</v>
      </c>
      <c r="E344" t="str">
        <v>RESERVOIR-HYDRAULIC,YELLOW</v>
      </c>
      <c r="F344" t="str">
        <v>2</v>
      </c>
      <c r="G344" t="str">
        <v>1</v>
      </c>
      <c r="H344">
        <v>195000</v>
      </c>
      <c r="I344">
        <v>1</v>
      </c>
      <c r="J344">
        <v>22980</v>
      </c>
      <c r="K344" t="str">
        <v>Airbus Web 16/03/26</v>
      </c>
      <c r="L344">
        <v>22980</v>
      </c>
      <c r="M344" t="str">
        <v>Airbus Web 16/03/26</v>
      </c>
      <c r="N344">
        <v>1</v>
      </c>
      <c r="O344" t="str">
        <v>Include</v>
      </c>
      <c r="P344" t="str">
        <v>Include</v>
      </c>
      <c r="Q344" t="str">
        <v>Grp C (Others)</v>
      </c>
      <c r="R344">
        <v>30</v>
      </c>
      <c r="S344" t="str">
        <v/>
      </c>
      <c r="T344" t="str">
        <v/>
      </c>
      <c r="U344" t="str">
        <v>#ERROR!</v>
      </c>
      <c r="V344">
        <v>299</v>
      </c>
      <c r="W344" t="str">
        <v/>
      </c>
      <c r="X344" t="str">
        <v/>
      </c>
      <c r="Y344" t="str">
        <v/>
      </c>
      <c r="Z344" t="str">
        <v/>
      </c>
    </row>
    <row r="345">
      <c r="A345">
        <v>191</v>
      </c>
      <c r="B345" t="str">
        <v>310ZN01Y01</v>
      </c>
      <c r="C345" t="str">
        <v>SAFRAN ELECTRONICS &amp; DEFENSE</v>
      </c>
      <c r="D345" t="str">
        <v>29</v>
      </c>
      <c r="E345" t="str">
        <v>SENSOR-CURRENT UNBALANCE</v>
      </c>
      <c r="F345" t="str">
        <v>2</v>
      </c>
      <c r="G345" t="str">
        <v>2</v>
      </c>
      <c r="H345">
        <v>27000</v>
      </c>
      <c r="I345">
        <v>2</v>
      </c>
      <c r="J345">
        <v>5890</v>
      </c>
      <c r="K345" t="str">
        <v>Airbus Web 16/03/26</v>
      </c>
      <c r="L345">
        <v>5890</v>
      </c>
      <c r="M345" t="str">
        <v>Airbus Web 16/03/26</v>
      </c>
      <c r="N345">
        <v>1</v>
      </c>
      <c r="O345" t="str">
        <v>Include</v>
      </c>
      <c r="P345" t="str">
        <v>Include</v>
      </c>
      <c r="Q345" t="str">
        <v>Grp C (Others)</v>
      </c>
      <c r="R345">
        <v>30</v>
      </c>
      <c r="S345" t="str">
        <v/>
      </c>
      <c r="T345" t="str">
        <v/>
      </c>
      <c r="U345" t="str">
        <v>#ERROR!</v>
      </c>
      <c r="V345">
        <v>299</v>
      </c>
      <c r="W345" t="str">
        <v/>
      </c>
      <c r="X345" t="str">
        <v/>
      </c>
      <c r="Y345" t="str">
        <v/>
      </c>
      <c r="Z345" t="str">
        <v/>
      </c>
    </row>
    <row r="346">
      <c r="A346">
        <v>107</v>
      </c>
      <c r="B346" t="str">
        <v>0871NA7</v>
      </c>
      <c r="C346" t="str">
        <v>ROSEMOUNT AEROSPACE INC</v>
      </c>
      <c r="D346" t="str">
        <v>30</v>
      </c>
      <c r="E346" t="str">
        <v>DETECTOR-ICE</v>
      </c>
      <c r="F346" t="str">
        <v>2</v>
      </c>
      <c r="G346" t="str">
        <v>2</v>
      </c>
      <c r="H346">
        <v>37500</v>
      </c>
      <c r="I346">
        <v>2</v>
      </c>
      <c r="J346">
        <v>30910</v>
      </c>
      <c r="K346" t="str">
        <v>Airbus web 23/3/26</v>
      </c>
      <c r="L346">
        <v>30910</v>
      </c>
      <c r="M346" t="str">
        <v>Airbus web 23/3/26</v>
      </c>
      <c r="N346">
        <v>1</v>
      </c>
      <c r="O346" t="str">
        <v>Include</v>
      </c>
      <c r="P346" t="str">
        <v>Include</v>
      </c>
      <c r="Q346" t="str">
        <v>Grp C (Others)</v>
      </c>
      <c r="R346">
        <v>30</v>
      </c>
      <c r="S346" t="str">
        <v/>
      </c>
      <c r="T346" t="str">
        <v/>
      </c>
      <c r="U346" t="str">
        <v>STEAS00760</v>
      </c>
      <c r="V346">
        <v>1</v>
      </c>
      <c r="W346" t="str">
        <v/>
      </c>
      <c r="X346" t="str">
        <v/>
      </c>
      <c r="Y346" t="str">
        <v/>
      </c>
      <c r="Z346" t="str">
        <v/>
      </c>
    </row>
    <row r="347">
      <c r="A347">
        <v>182</v>
      </c>
      <c r="B347" t="str">
        <v>D23076000-3</v>
      </c>
      <c r="C347" t="str">
        <v>SAFRAN LANDING SYSTEMS (SAS)</v>
      </c>
      <c r="D347" t="str">
        <v>32</v>
      </c>
      <c r="E347" t="str">
        <v>ACTUATOR-UNLOCKING</v>
      </c>
      <c r="F347" t="str">
        <v>2</v>
      </c>
      <c r="G347" t="str">
        <v>1</v>
      </c>
      <c r="H347">
        <v>48000</v>
      </c>
      <c r="I347">
        <v>1</v>
      </c>
      <c r="J347">
        <v>22410</v>
      </c>
      <c r="K347" t="str">
        <v>Airbus Web 16/03/26</v>
      </c>
      <c r="L347">
        <v>22410</v>
      </c>
      <c r="M347" t="str">
        <v>Airbus Web 16/03/26</v>
      </c>
      <c r="N347">
        <v>1</v>
      </c>
      <c r="O347" t="str">
        <v>Include</v>
      </c>
      <c r="P347" t="str">
        <v>Include</v>
      </c>
      <c r="Q347" t="str">
        <v>Grp A (CRO)</v>
      </c>
      <c r="R347">
        <v>30</v>
      </c>
      <c r="S347" t="str">
        <v/>
      </c>
      <c r="T347" t="str">
        <v/>
      </c>
      <c r="U347" t="str">
        <v>#ERROR!</v>
      </c>
      <c r="V347">
        <v>299</v>
      </c>
      <c r="W347" t="str">
        <v/>
      </c>
      <c r="X347" t="str">
        <v/>
      </c>
      <c r="Y347" t="str">
        <v/>
      </c>
      <c r="Z347" t="str">
        <v/>
      </c>
    </row>
    <row r="348">
      <c r="A348">
        <v>96</v>
      </c>
      <c r="B348" t="str">
        <v>C24737002-4</v>
      </c>
      <c r="C348" t="str">
        <v>SAFRAN LANDING SYSTEMS</v>
      </c>
      <c r="D348" t="str">
        <v>32</v>
      </c>
      <c r="E348" t="str">
        <v>MANIFOLD</v>
      </c>
      <c r="F348" t="str">
        <v>2</v>
      </c>
      <c r="G348" t="str">
        <v>1</v>
      </c>
      <c r="H348">
        <v>42750</v>
      </c>
      <c r="I348">
        <v>2</v>
      </c>
      <c r="J348">
        <v>34480</v>
      </c>
      <c r="K348" t="str">
        <v>Airbus Web 16/03/26</v>
      </c>
      <c r="L348">
        <v>34480</v>
      </c>
      <c r="M348" t="str">
        <v>Airbus Web 16/03/26</v>
      </c>
      <c r="N348">
        <v>1</v>
      </c>
      <c r="O348" t="str">
        <v>Include</v>
      </c>
      <c r="P348" t="str">
        <v>Include</v>
      </c>
      <c r="Q348" t="str">
        <v>Grp C (Others)</v>
      </c>
      <c r="R348">
        <v>30</v>
      </c>
      <c r="S348" t="str">
        <v/>
      </c>
      <c r="T348" t="str">
        <v/>
      </c>
      <c r="U348" t="str">
        <v>#ERROR!</v>
      </c>
      <c r="V348">
        <v>299</v>
      </c>
      <c r="W348" t="str">
        <v/>
      </c>
      <c r="X348" t="str">
        <v/>
      </c>
      <c r="Y348" t="str">
        <v/>
      </c>
      <c r="Z348" t="str">
        <v/>
      </c>
    </row>
    <row r="349">
      <c r="A349">
        <v>219</v>
      </c>
      <c r="B349" t="str">
        <v>E21350000</v>
      </c>
      <c r="C349" t="str">
        <v>SAFRAN LANDING SYSTEMS</v>
      </c>
      <c r="D349" t="str">
        <v>32</v>
      </c>
      <c r="E349" t="str">
        <v>TACHOMETER-DRIVE ASSY,MLG</v>
      </c>
      <c r="F349" t="str">
        <v>2</v>
      </c>
      <c r="G349" t="str">
        <v>1</v>
      </c>
      <c r="H349">
        <v>60000</v>
      </c>
      <c r="I349">
        <v>4</v>
      </c>
      <c r="J349">
        <v>4070</v>
      </c>
      <c r="K349" t="str">
        <v>Airbus Web 16/03/26</v>
      </c>
      <c r="L349">
        <v>4070</v>
      </c>
      <c r="M349" t="str">
        <v>Airbus Web 16/03/26</v>
      </c>
      <c r="N349">
        <v>1</v>
      </c>
      <c r="O349" t="str">
        <v>Exclude</v>
      </c>
      <c r="P349" t="str">
        <v>Exclude</v>
      </c>
      <c r="Q349" t="str">
        <v/>
      </c>
      <c r="R349" t="str">
        <v/>
      </c>
      <c r="S349" t="str">
        <v>No</v>
      </c>
      <c r="T349" t="str">
        <v>High BER Rate</v>
      </c>
      <c r="U349" t="str">
        <v>#ERROR!</v>
      </c>
      <c r="V349">
        <v>299</v>
      </c>
      <c r="W349" t="str">
        <v/>
      </c>
      <c r="X349" t="str">
        <v/>
      </c>
      <c r="Y349" t="str">
        <v/>
      </c>
      <c r="Z349" t="str">
        <v/>
      </c>
    </row>
    <row r="350">
      <c r="A350">
        <v>252</v>
      </c>
      <c r="B350" t="str">
        <v>C25243102</v>
      </c>
      <c r="C350" t="str">
        <v>SAFRAN LANDING SYSTEMS</v>
      </c>
      <c r="D350" t="str">
        <v>32</v>
      </c>
      <c r="E350" t="str">
        <v>VALVE-SAFETY</v>
      </c>
      <c r="F350" t="str">
        <v>2</v>
      </c>
      <c r="G350" t="str">
        <v>1</v>
      </c>
      <c r="H350">
        <v>209300</v>
      </c>
      <c r="I350">
        <v>4</v>
      </c>
      <c r="J350">
        <v>7790</v>
      </c>
      <c r="K350" t="str">
        <v>Airbus Web 16/03/26</v>
      </c>
      <c r="L350">
        <v>7790</v>
      </c>
      <c r="M350" t="str">
        <v>Airbus Web 16/03/26</v>
      </c>
      <c r="N350">
        <v>1</v>
      </c>
      <c r="O350" t="str">
        <v>Include</v>
      </c>
      <c r="P350" t="str">
        <v>Include</v>
      </c>
      <c r="Q350" t="str">
        <v>Grp A (CRO)</v>
      </c>
      <c r="R350">
        <v>30</v>
      </c>
      <c r="S350" t="str">
        <v/>
      </c>
      <c r="T350" t="str">
        <v/>
      </c>
      <c r="U350" t="str">
        <v>#ERROR!</v>
      </c>
      <c r="V350">
        <v>299</v>
      </c>
      <c r="W350" t="str">
        <v/>
      </c>
      <c r="X350" t="str">
        <v/>
      </c>
      <c r="Y350" t="str">
        <v/>
      </c>
      <c r="Z350" t="str">
        <v/>
      </c>
    </row>
    <row r="351">
      <c r="A351">
        <v>282</v>
      </c>
      <c r="B351" t="str">
        <v>6205-89-63</v>
      </c>
      <c r="C351" t="str">
        <v>THALES AEROSPACE COMMUNICATIONS</v>
      </c>
      <c r="D351" t="str">
        <v>34</v>
      </c>
      <c r="E351" t="str">
        <v>ANTENNA-VOR</v>
      </c>
      <c r="F351" t="str">
        <v>6</v>
      </c>
      <c r="G351" t="str">
        <v>2</v>
      </c>
      <c r="H351">
        <v>105000</v>
      </c>
      <c r="I351">
        <v>1</v>
      </c>
      <c r="J351">
        <v>9270</v>
      </c>
      <c r="K351" t="str">
        <v>Airbus Web 16/03/26</v>
      </c>
      <c r="L351">
        <v>9270</v>
      </c>
      <c r="M351" t="str">
        <v>Airbus Web 16/03/26</v>
      </c>
      <c r="N351">
        <v>1</v>
      </c>
      <c r="O351" t="str">
        <v>Exclude</v>
      </c>
      <c r="P351" t="str">
        <v>Exclude</v>
      </c>
      <c r="Q351" t="str">
        <v/>
      </c>
      <c r="R351" t="str">
        <v/>
      </c>
      <c r="S351" t="str">
        <v>No</v>
      </c>
      <c r="T351" t="str">
        <v>High BER Rate</v>
      </c>
      <c r="U351" t="str">
        <v>#ERROR!</v>
      </c>
      <c r="V351">
        <v>299</v>
      </c>
      <c r="W351" t="str">
        <v/>
      </c>
      <c r="X351" t="str">
        <v/>
      </c>
      <c r="Y351" t="str">
        <v/>
      </c>
      <c r="Z351" t="str">
        <v/>
      </c>
    </row>
    <row r="352">
      <c r="A352">
        <v>379</v>
      </c>
      <c r="B352" t="str">
        <v>FRH050003C</v>
      </c>
      <c r="C352" t="str">
        <v>EATON LIMITED</v>
      </c>
      <c r="D352" t="str">
        <v>28</v>
      </c>
      <c r="E352" t="str">
        <v>INDICATOR-MAGNETIC,LEVEL</v>
      </c>
      <c r="F352" t="str">
        <v>6</v>
      </c>
      <c r="G352" t="str">
        <v>2</v>
      </c>
      <c r="H352">
        <v>750000</v>
      </c>
      <c r="I352">
        <v>2</v>
      </c>
      <c r="J352">
        <v>587</v>
      </c>
      <c r="K352" t="str">
        <v>Airbus web 23/3/26</v>
      </c>
      <c r="L352">
        <v>587</v>
      </c>
      <c r="M352" t="str">
        <v>Airbus web 23/3/26</v>
      </c>
      <c r="N352">
        <v>1</v>
      </c>
      <c r="O352" t="str">
        <v>Exclude</v>
      </c>
      <c r="P352" t="str">
        <v>Exclude</v>
      </c>
      <c r="Q352" t="str">
        <v/>
      </c>
      <c r="R352" t="str">
        <v/>
      </c>
      <c r="S352" t="str">
        <v>No</v>
      </c>
      <c r="T352" t="str">
        <v>High BER Rate</v>
      </c>
      <c r="U352" t="str">
        <v>#ERROR!</v>
      </c>
      <c r="V352">
        <v>299</v>
      </c>
      <c r="W352" t="str">
        <v/>
      </c>
      <c r="X352" t="str">
        <v/>
      </c>
      <c r="Y352" t="str">
        <v/>
      </c>
      <c r="Z352" t="str">
        <v/>
      </c>
    </row>
    <row r="353">
      <c r="A353">
        <v>278</v>
      </c>
      <c r="B353" t="str">
        <v>FRH230003C</v>
      </c>
      <c r="C353" t="str">
        <v>EATON LIMITED</v>
      </c>
      <c r="D353" t="str">
        <v>38</v>
      </c>
      <c r="E353" t="str">
        <v>VALVE-PRESSURE REDUCING</v>
      </c>
      <c r="F353" t="str">
        <v>2</v>
      </c>
      <c r="G353" t="str">
        <v>2</v>
      </c>
      <c r="H353">
        <v>18000</v>
      </c>
      <c r="I353">
        <v>1</v>
      </c>
      <c r="J353">
        <v>1439.56</v>
      </c>
      <c r="K353" t="str">
        <v>Eaton 2026</v>
      </c>
      <c r="L353">
        <v>1439.56</v>
      </c>
      <c r="M353" t="str">
        <v>Eaton 2026</v>
      </c>
      <c r="N353">
        <v>1</v>
      </c>
      <c r="O353" t="str">
        <v>Exclude</v>
      </c>
      <c r="P353" t="str">
        <v>Exclude</v>
      </c>
      <c r="Q353" t="str">
        <v/>
      </c>
      <c r="R353" t="str">
        <v/>
      </c>
      <c r="S353" t="str">
        <v>No</v>
      </c>
      <c r="T353" t="str">
        <v>High BER Rate</v>
      </c>
      <c r="U353" t="str">
        <v>#ERROR!</v>
      </c>
      <c r="V353">
        <v>299</v>
      </c>
      <c r="W353" t="str">
        <v/>
      </c>
      <c r="X353" t="str">
        <v/>
      </c>
      <c r="Y353" t="str">
        <v/>
      </c>
      <c r="Z353" t="str">
        <v/>
      </c>
    </row>
    <row r="354">
      <c r="A354">
        <v>153</v>
      </c>
      <c r="B354" t="str">
        <v>4951652</v>
      </c>
      <c r="C354" t="str">
        <v>HAMILTON SUNDSTRAND CORPORATION</v>
      </c>
      <c r="D354" t="str">
        <v>49</v>
      </c>
      <c r="E354" t="str">
        <v>COOLER-OIL</v>
      </c>
      <c r="F354" t="str">
        <v>2</v>
      </c>
      <c r="G354" t="str">
        <v>2</v>
      </c>
      <c r="H354">
        <v>37500</v>
      </c>
      <c r="I354">
        <v>1</v>
      </c>
      <c r="J354">
        <v>30580</v>
      </c>
      <c r="K354" t="str">
        <v>Airbus web 23/3/26</v>
      </c>
      <c r="L354">
        <v>30580</v>
      </c>
      <c r="M354" t="str">
        <v>Airbus web 23/3/26</v>
      </c>
      <c r="N354">
        <v>1</v>
      </c>
      <c r="O354" t="str">
        <v>Include</v>
      </c>
      <c r="P354" t="str">
        <v>Include</v>
      </c>
      <c r="Q354" t="str">
        <v>Grp C (Others)</v>
      </c>
      <c r="R354">
        <v>45</v>
      </c>
      <c r="S354" t="str">
        <v/>
      </c>
      <c r="T354" t="str">
        <v/>
      </c>
      <c r="U354" t="str">
        <v>#ERROR!</v>
      </c>
      <c r="V354">
        <v>299</v>
      </c>
      <c r="W354" t="str">
        <v/>
      </c>
      <c r="X354" t="str">
        <v/>
      </c>
      <c r="Y354" t="str">
        <v/>
      </c>
      <c r="Z354" t="str">
        <v/>
      </c>
    </row>
    <row r="355">
      <c r="A355">
        <v>212</v>
      </c>
      <c r="B355" t="str">
        <v>4501259C</v>
      </c>
      <c r="C355" t="str">
        <v>APIC AUXILIARY POWER INT. CO.</v>
      </c>
      <c r="D355" t="str">
        <v>49</v>
      </c>
      <c r="E355" t="str">
        <v>DIVIDER ASSY-FLOW</v>
      </c>
      <c r="F355" t="str">
        <v>2</v>
      </c>
      <c r="G355" t="str">
        <v>2</v>
      </c>
      <c r="H355">
        <v>37500</v>
      </c>
      <c r="I355">
        <v>1</v>
      </c>
      <c r="J355">
        <v>10630</v>
      </c>
      <c r="K355" t="str">
        <v>Airbus web 23/3/26</v>
      </c>
      <c r="L355">
        <v>10630</v>
      </c>
      <c r="M355" t="str">
        <v>Airbus web 23/3/26</v>
      </c>
      <c r="N355">
        <v>1</v>
      </c>
      <c r="O355" t="str">
        <v>Include</v>
      </c>
      <c r="P355" t="str">
        <v>Include</v>
      </c>
      <c r="Q355" t="str">
        <v>Grp C (Others)</v>
      </c>
      <c r="R355">
        <v>45</v>
      </c>
      <c r="S355" t="str">
        <v/>
      </c>
      <c r="T355" t="str">
        <v/>
      </c>
      <c r="U355" t="str">
        <v>#ERROR!</v>
      </c>
      <c r="V355">
        <v>299</v>
      </c>
      <c r="W355" t="str">
        <v/>
      </c>
      <c r="X355" t="str">
        <v/>
      </c>
      <c r="Y355" t="str">
        <v/>
      </c>
      <c r="Z355" t="str">
        <v/>
      </c>
    </row>
    <row r="356">
      <c r="A356">
        <v>39</v>
      </c>
      <c r="B356" t="str">
        <v>D53132210000</v>
      </c>
      <c r="C356" t="str">
        <v>AIRBUS OPERATIONS SAS</v>
      </c>
      <c r="D356" t="str">
        <v>53</v>
      </c>
      <c r="E356" t="str">
        <v>RADOME-NOSE</v>
      </c>
      <c r="F356" t="str">
        <v>2</v>
      </c>
      <c r="G356" t="str">
        <v>1</v>
      </c>
      <c r="H356">
        <v>15000</v>
      </c>
      <c r="I356">
        <v>1</v>
      </c>
      <c r="J356">
        <v>99993</v>
      </c>
      <c r="K356" t="str">
        <v>Airbus Avionics Quote 24/3/26 E53132310000</v>
      </c>
      <c r="L356">
        <v>59471.42857142857</v>
      </c>
      <c r="M356" t="str">
        <v>2025 RFQ AVG</v>
      </c>
      <c r="N356">
        <v>0.5947559186285897</v>
      </c>
      <c r="O356" t="str">
        <v>Exclude</v>
      </c>
      <c r="P356" t="str">
        <v>Exclude</v>
      </c>
      <c r="Q356" t="str">
        <v/>
      </c>
      <c r="R356">
        <v>30</v>
      </c>
      <c r="S356" t="str">
        <v/>
      </c>
      <c r="T356" t="str">
        <v>High Shipment Cost</v>
      </c>
      <c r="U356" t="str">
        <v>#ERROR!</v>
      </c>
      <c r="V356">
        <v>299</v>
      </c>
      <c r="W356" t="str">
        <v/>
      </c>
      <c r="X356" t="str">
        <v/>
      </c>
      <c r="Y356" t="str">
        <v/>
      </c>
      <c r="Z356" t="str">
        <v/>
      </c>
    </row>
    <row r="357">
      <c r="A357">
        <v>397</v>
      </c>
      <c r="B357" t="str">
        <v>E53132310000</v>
      </c>
      <c r="C357" t="str">
        <v>AIRBUS OPERATIONS SAS</v>
      </c>
      <c r="D357" t="str">
        <v>53</v>
      </c>
      <c r="E357" t="str">
        <v>RADOME-NOSE</v>
      </c>
      <c r="F357" t="str">
        <v>2</v>
      </c>
      <c r="G357" t="str">
        <v>1</v>
      </c>
      <c r="H357">
        <v>15000</v>
      </c>
      <c r="I357">
        <v>1</v>
      </c>
      <c r="J357">
        <v>99993</v>
      </c>
      <c r="K357" t="str">
        <v>Airbus Avionics Quote 24/3/26</v>
      </c>
      <c r="L357">
        <v>99993</v>
      </c>
      <c r="M357" t="str">
        <v>Airbus Avionics Quote 24/3/26</v>
      </c>
      <c r="N357">
        <v>1</v>
      </c>
      <c r="O357" t="str">
        <v>Exclude</v>
      </c>
      <c r="P357" t="str">
        <v>Exclude</v>
      </c>
      <c r="Q357" t="str">
        <v/>
      </c>
      <c r="R357">
        <v>30</v>
      </c>
      <c r="S357" t="str">
        <v/>
      </c>
      <c r="T357" t="str">
        <v>High Shipment Cost</v>
      </c>
      <c r="U357" t="str">
        <v>#ERROR!</v>
      </c>
      <c r="V357">
        <v>299</v>
      </c>
      <c r="W357" t="str">
        <v/>
      </c>
      <c r="X357" t="str">
        <v/>
      </c>
      <c r="Y357" t="str">
        <v/>
      </c>
      <c r="Z357" t="str">
        <v/>
      </c>
    </row>
    <row r="358">
      <c r="A358">
        <v>301</v>
      </c>
      <c r="B358" t="str">
        <v>20147-0103</v>
      </c>
      <c r="C358" t="str">
        <v>SIMMONDS PRECISION PRODUCTS INC</v>
      </c>
      <c r="D358" t="str">
        <v>28</v>
      </c>
      <c r="E358" t="str">
        <v>PROBE-FQIS</v>
      </c>
      <c r="F358" t="str">
        <v>2</v>
      </c>
      <c r="G358" t="str">
        <v>2</v>
      </c>
      <c r="H358">
        <v>74214</v>
      </c>
      <c r="I358">
        <v>4</v>
      </c>
      <c r="J358">
        <v>1180</v>
      </c>
      <c r="K358" t="str">
        <v>Airbus web 23/3/26</v>
      </c>
      <c r="L358">
        <v>1180</v>
      </c>
      <c r="M358" t="str">
        <v>Airbus web 23/3/26</v>
      </c>
      <c r="N358">
        <v>1</v>
      </c>
      <c r="O358" t="str">
        <v>Exclude</v>
      </c>
      <c r="P358" t="str">
        <v>Exclude</v>
      </c>
      <c r="Q358" t="str">
        <v/>
      </c>
      <c r="R358" t="str">
        <v/>
      </c>
      <c r="S358" t="str">
        <v>No</v>
      </c>
      <c r="T358" t="str">
        <v>Low NUP</v>
      </c>
      <c r="U358" t="str">
        <v>#ERROR!</v>
      </c>
      <c r="V358">
        <v>299</v>
      </c>
      <c r="W358" t="str">
        <v/>
      </c>
      <c r="X358" t="str">
        <v/>
      </c>
      <c r="Y358" t="str">
        <v/>
      </c>
      <c r="Z358" t="str">
        <v/>
      </c>
    </row>
    <row r="359">
      <c r="A359">
        <v>335</v>
      </c>
      <c r="B359" t="str">
        <v>QA05593</v>
      </c>
      <c r="C359" t="str">
        <v>PALL AEROSPACE</v>
      </c>
      <c r="D359" t="str">
        <v>29</v>
      </c>
      <c r="E359" t="str">
        <v>FILTER-HP</v>
      </c>
      <c r="F359" t="str">
        <v>2</v>
      </c>
      <c r="G359" t="str">
        <v>2</v>
      </c>
      <c r="H359">
        <v>80000</v>
      </c>
      <c r="I359">
        <v>1</v>
      </c>
      <c r="J359">
        <v>1900</v>
      </c>
      <c r="K359" t="str">
        <v>Airbus web 23/3/26</v>
      </c>
      <c r="L359">
        <v>1900</v>
      </c>
      <c r="M359" t="str">
        <v>Airbus web 23/3/26</v>
      </c>
      <c r="N359">
        <v>1</v>
      </c>
      <c r="O359" t="str">
        <v>Exclude</v>
      </c>
      <c r="P359" t="str">
        <v>Exclude</v>
      </c>
      <c r="Q359" t="str">
        <v/>
      </c>
      <c r="R359" t="str">
        <v/>
      </c>
      <c r="S359" t="str">
        <v>No</v>
      </c>
      <c r="T359" t="str">
        <v>High BER Rate</v>
      </c>
      <c r="U359" t="str">
        <v>#ERROR!</v>
      </c>
      <c r="V359">
        <v>299</v>
      </c>
      <c r="W359" t="str">
        <v/>
      </c>
      <c r="X359" t="str">
        <v/>
      </c>
      <c r="Y359" t="str">
        <v/>
      </c>
      <c r="Z359" t="str">
        <v/>
      </c>
    </row>
    <row r="360">
      <c r="A360">
        <v>317</v>
      </c>
      <c r="B360" t="str">
        <v>QA05604-01</v>
      </c>
      <c r="C360" t="str">
        <v>PALL AEROSPACE</v>
      </c>
      <c r="D360" t="str">
        <v>29</v>
      </c>
      <c r="E360" t="str">
        <v>FILTER-LP</v>
      </c>
      <c r="F360" t="str">
        <v>2</v>
      </c>
      <c r="G360" t="str">
        <v>2</v>
      </c>
      <c r="H360">
        <v>90000</v>
      </c>
      <c r="I360">
        <v>1</v>
      </c>
      <c r="J360">
        <v>3570</v>
      </c>
      <c r="K360" t="str">
        <v>Airbus web 23/3/26</v>
      </c>
      <c r="L360">
        <v>3570</v>
      </c>
      <c r="M360" t="str">
        <v>Airbus web 23/3/26</v>
      </c>
      <c r="N360">
        <v>1</v>
      </c>
      <c r="O360" t="str">
        <v>Exclude</v>
      </c>
      <c r="P360" t="str">
        <v>Exclude</v>
      </c>
      <c r="Q360" t="str">
        <v/>
      </c>
      <c r="R360" t="str">
        <v/>
      </c>
      <c r="S360" t="str">
        <v>No</v>
      </c>
      <c r="T360" t="str">
        <v>High BER Rate</v>
      </c>
      <c r="U360" t="str">
        <v>#ERROR!</v>
      </c>
      <c r="V360">
        <v>299</v>
      </c>
      <c r="W360" t="str">
        <v/>
      </c>
      <c r="X360" t="str">
        <v/>
      </c>
      <c r="Y360" t="str">
        <v/>
      </c>
      <c r="Z360" t="str">
        <v/>
      </c>
    </row>
    <row r="361">
      <c r="A361">
        <v>291</v>
      </c>
      <c r="B361" t="str">
        <v>2LA456509-03</v>
      </c>
      <c r="C361" t="str">
        <v>GOODRICH LIGHTING SYSTEMS GMBH</v>
      </c>
      <c r="D361" t="str">
        <v>33</v>
      </c>
      <c r="E361" t="str">
        <v/>
      </c>
      <c r="F361" t="str">
        <v>2</v>
      </c>
      <c r="G361" t="str">
        <v>2</v>
      </c>
      <c r="H361">
        <v>66825</v>
      </c>
      <c r="I361">
        <v>1</v>
      </c>
      <c r="J361">
        <v>4909.15</v>
      </c>
      <c r="K361" t="str">
        <v>Goodrich Lighting 2026</v>
      </c>
      <c r="L361">
        <v>4909.15</v>
      </c>
      <c r="M361" t="str">
        <v>Goodrich Lighting 2026</v>
      </c>
      <c r="N361">
        <v>1</v>
      </c>
      <c r="O361" t="str">
        <v>Exclude</v>
      </c>
      <c r="P361" t="str">
        <v>Exclude</v>
      </c>
      <c r="Q361" t="str">
        <v/>
      </c>
      <c r="R361" t="str">
        <v/>
      </c>
      <c r="S361" t="str">
        <v>No</v>
      </c>
      <c r="T361" t="str">
        <v>High BER Rate</v>
      </c>
      <c r="U361" t="str">
        <v>#ERROR!</v>
      </c>
      <c r="V361">
        <v>299</v>
      </c>
      <c r="W361" t="str">
        <v/>
      </c>
      <c r="X361" t="str">
        <v/>
      </c>
      <c r="Y361" t="str">
        <v/>
      </c>
      <c r="Z361" t="str">
        <v/>
      </c>
    </row>
    <row r="362">
      <c r="A362">
        <v>248</v>
      </c>
      <c r="B362" t="str">
        <v>20781-02</v>
      </c>
      <c r="C362" t="str">
        <v>NORD-MICRO GMBH &amp; CO OHG</v>
      </c>
      <c r="D362" t="str">
        <v>21</v>
      </c>
      <c r="E362" t="str">
        <v>MOTOR ASSY</v>
      </c>
      <c r="F362" t="str">
        <v>2</v>
      </c>
      <c r="G362" t="str">
        <v>1</v>
      </c>
      <c r="H362">
        <v>150000</v>
      </c>
      <c r="I362">
        <v>2</v>
      </c>
      <c r="J362">
        <v>12368.05</v>
      </c>
      <c r="K362" t="str">
        <v>Satair - Nord Micro 2026</v>
      </c>
      <c r="L362">
        <v>12368.05</v>
      </c>
      <c r="M362" t="str">
        <v>Satair - Nord Micro 2026</v>
      </c>
      <c r="N362">
        <v>1</v>
      </c>
      <c r="O362" t="str">
        <v>Include</v>
      </c>
      <c r="P362" t="str">
        <v>Include</v>
      </c>
      <c r="Q362" t="str">
        <v>Grp C (Others)</v>
      </c>
      <c r="R362">
        <v>30</v>
      </c>
      <c r="S362" t="str">
        <v/>
      </c>
      <c r="T362" t="str">
        <v/>
      </c>
      <c r="U362" t="str">
        <v>#ERROR!</v>
      </c>
      <c r="V362">
        <v>299</v>
      </c>
      <c r="W362" t="str">
        <v/>
      </c>
      <c r="X362" t="str">
        <v/>
      </c>
      <c r="Y362" t="str">
        <v/>
      </c>
      <c r="Z362" t="str">
        <v/>
      </c>
    </row>
    <row r="363">
      <c r="A363">
        <v>1</v>
      </c>
      <c r="B363" t="str">
        <v>6610-18520</v>
      </c>
      <c r="C363" t="str">
        <v>NORD-MICRO GMBH &amp; CO OHG</v>
      </c>
      <c r="D363" t="str">
        <v>21</v>
      </c>
      <c r="E363" t="str">
        <v>ACTUATOR-ROTARY</v>
      </c>
      <c r="F363" t="str">
        <v>2</v>
      </c>
      <c r="G363">
        <v>2</v>
      </c>
      <c r="H363">
        <v>120000</v>
      </c>
      <c r="I363">
        <v>2</v>
      </c>
      <c r="J363">
        <v>7710</v>
      </c>
      <c r="K363" t="str">
        <v>Airbus Web 23/3/26 6610-19878-2</v>
      </c>
      <c r="L363">
        <v>7710</v>
      </c>
      <c r="M363" t="str">
        <v>Airbus Web 23/3/26 6610-19878-2</v>
      </c>
      <c r="N363">
        <v>1</v>
      </c>
      <c r="O363" t="str">
        <v>Include</v>
      </c>
      <c r="P363" t="str">
        <v>Include</v>
      </c>
      <c r="Q363" t="str">
        <v>Grp C (Others)</v>
      </c>
      <c r="R363">
        <v>30</v>
      </c>
      <c r="S363" t="str">
        <v/>
      </c>
      <c r="T363" t="str">
        <v/>
      </c>
      <c r="U363" t="str">
        <v>#ERROR!</v>
      </c>
      <c r="V363">
        <v>299</v>
      </c>
      <c r="W363" t="str">
        <v/>
      </c>
      <c r="X363" t="str">
        <v/>
      </c>
      <c r="Y363" t="str">
        <v/>
      </c>
      <c r="Z363" t="str">
        <v/>
      </c>
    </row>
    <row r="364">
      <c r="A364">
        <v>231</v>
      </c>
      <c r="B364" t="str">
        <v>20150-0101</v>
      </c>
      <c r="C364" t="str">
        <v>SIMMONDS PRECISION PRODUCTS INC</v>
      </c>
      <c r="D364" t="str">
        <v>28</v>
      </c>
      <c r="E364" t="str">
        <v>COMPENSATOR-ULTRA</v>
      </c>
      <c r="F364" t="str">
        <v>2</v>
      </c>
      <c r="G364" t="str">
        <v>3</v>
      </c>
      <c r="H364">
        <v>50000</v>
      </c>
      <c r="I364">
        <v>1</v>
      </c>
      <c r="J364">
        <v>10770</v>
      </c>
      <c r="K364" t="str">
        <v>Airbus Web 16/03/26</v>
      </c>
      <c r="L364">
        <v>10770</v>
      </c>
      <c r="M364" t="str">
        <v>Airbus Web 16/03/26</v>
      </c>
      <c r="N364">
        <v>1</v>
      </c>
      <c r="O364" t="str">
        <v>Include</v>
      </c>
      <c r="P364" t="str">
        <v>Include</v>
      </c>
      <c r="Q364" t="str">
        <v>Grp C (Others)</v>
      </c>
      <c r="R364">
        <v>30</v>
      </c>
      <c r="S364" t="str">
        <v/>
      </c>
      <c r="T364" t="str">
        <v/>
      </c>
      <c r="U364" t="str">
        <v>#ERROR!</v>
      </c>
      <c r="V364">
        <v>299</v>
      </c>
      <c r="W364" t="str">
        <v/>
      </c>
      <c r="X364" t="str">
        <v/>
      </c>
      <c r="Y364" t="str">
        <v/>
      </c>
      <c r="Z364" t="str">
        <v/>
      </c>
    </row>
    <row r="365">
      <c r="A365">
        <v>304</v>
      </c>
      <c r="B365" t="str">
        <v>3901515</v>
      </c>
      <c r="C365" t="str">
        <v>EATON LIMITED</v>
      </c>
      <c r="D365" t="str">
        <v>28</v>
      </c>
      <c r="E365" t="str">
        <v>PUMP-JET</v>
      </c>
      <c r="F365" t="str">
        <v>2</v>
      </c>
      <c r="G365" t="str">
        <v>2</v>
      </c>
      <c r="H365">
        <v>227400</v>
      </c>
      <c r="I365">
        <v>2</v>
      </c>
      <c r="J365">
        <v>5248.41</v>
      </c>
      <c r="K365" t="str">
        <v>Eaton 2026</v>
      </c>
      <c r="L365">
        <v>5248.41</v>
      </c>
      <c r="M365" t="str">
        <v>Eaton 2026</v>
      </c>
      <c r="N365">
        <v>1</v>
      </c>
      <c r="O365" t="str">
        <v>Include</v>
      </c>
      <c r="P365" t="str">
        <v>Include</v>
      </c>
      <c r="Q365" t="str">
        <v>Grp C (Others)</v>
      </c>
      <c r="R365">
        <v>30</v>
      </c>
      <c r="S365" t="str">
        <v/>
      </c>
      <c r="T365" t="str">
        <v/>
      </c>
      <c r="U365" t="str">
        <v>#ERROR!</v>
      </c>
      <c r="V365">
        <v>299</v>
      </c>
      <c r="W365" t="str">
        <v/>
      </c>
      <c r="X365" t="str">
        <v/>
      </c>
      <c r="Y365" t="str">
        <v/>
      </c>
      <c r="Z365" t="str">
        <v/>
      </c>
    </row>
    <row r="366">
      <c r="A366">
        <v>137</v>
      </c>
      <c r="B366" t="str">
        <v>FE412000208</v>
      </c>
      <c r="C366" t="str">
        <v>RATIER-FIGEAC</v>
      </c>
      <c r="D366" t="str">
        <v>27</v>
      </c>
      <c r="E366" t="str">
        <v>SSU-SIDE STICK UNIT FOR CAPTAIN</v>
      </c>
      <c r="F366" t="str">
        <v>2</v>
      </c>
      <c r="G366" t="str">
        <v>1</v>
      </c>
      <c r="H366">
        <v>97500</v>
      </c>
      <c r="I366">
        <v>1</v>
      </c>
      <c r="J366">
        <v>93880</v>
      </c>
      <c r="K366" t="str">
        <v>Airbus web 23/3/26</v>
      </c>
      <c r="L366">
        <v>93880</v>
      </c>
      <c r="M366" t="str">
        <v>Airbus web 23/3/26</v>
      </c>
      <c r="N366">
        <v>1</v>
      </c>
      <c r="O366" t="str">
        <v>Include</v>
      </c>
      <c r="P366" t="str">
        <v>Include</v>
      </c>
      <c r="Q366" t="str">
        <v>Grp C (Others)</v>
      </c>
      <c r="R366">
        <v>30</v>
      </c>
      <c r="S366" t="str">
        <v/>
      </c>
      <c r="T366" t="str">
        <v/>
      </c>
      <c r="U366" t="str">
        <v>#ERROR!</v>
      </c>
      <c r="V366">
        <v>299</v>
      </c>
      <c r="W366" t="str">
        <v/>
      </c>
      <c r="X366" t="str">
        <v/>
      </c>
      <c r="Y366" t="str">
        <v/>
      </c>
      <c r="Z366" t="str">
        <v/>
      </c>
    </row>
    <row r="367">
      <c r="A367">
        <v>138</v>
      </c>
      <c r="B367" t="str">
        <v>FE412000209</v>
      </c>
      <c r="C367" t="str">
        <v>RATIER-FIGEAC</v>
      </c>
      <c r="D367" t="str">
        <v>27</v>
      </c>
      <c r="E367" t="str">
        <v>SSU-SIDE STICK UNIT FOR FIRST OFFICIER</v>
      </c>
      <c r="F367" t="str">
        <v>2</v>
      </c>
      <c r="G367" t="str">
        <v>1</v>
      </c>
      <c r="H367">
        <v>97500</v>
      </c>
      <c r="I367">
        <v>1</v>
      </c>
      <c r="J367">
        <v>93880</v>
      </c>
      <c r="K367" t="str">
        <v>Airbus web 23/3/26</v>
      </c>
      <c r="L367">
        <v>93880</v>
      </c>
      <c r="M367" t="str">
        <v>Airbus web 23/3/26</v>
      </c>
      <c r="N367">
        <v>1</v>
      </c>
      <c r="O367" t="str">
        <v>Include</v>
      </c>
      <c r="P367" t="str">
        <v>Include</v>
      </c>
      <c r="Q367" t="str">
        <v>Grp C (Others)</v>
      </c>
      <c r="R367">
        <v>30</v>
      </c>
      <c r="S367" t="str">
        <v/>
      </c>
      <c r="T367" t="str">
        <v/>
      </c>
      <c r="U367" t="str">
        <v>STEAS00931</v>
      </c>
      <c r="V367">
        <v>1</v>
      </c>
      <c r="W367" t="str">
        <v/>
      </c>
      <c r="X367" t="str">
        <v/>
      </c>
      <c r="Y367" t="str">
        <v/>
      </c>
      <c r="Z367" t="str">
        <v/>
      </c>
    </row>
    <row r="368">
      <c r="A368">
        <v>364</v>
      </c>
      <c r="B368" t="str">
        <v>94-0502-00-000</v>
      </c>
      <c r="C368" t="str">
        <v>DIEHL AVIATION GILCHING GMBH</v>
      </c>
      <c r="D368" t="str">
        <v>38</v>
      </c>
      <c r="E368" t="str">
        <v>TANK ASSY-WATER,POTABLE</v>
      </c>
      <c r="F368" t="str">
        <v>2</v>
      </c>
      <c r="G368" t="str">
        <v>3</v>
      </c>
      <c r="H368">
        <v>999999</v>
      </c>
      <c r="I368">
        <v>1</v>
      </c>
      <c r="J368">
        <v>18510</v>
      </c>
      <c r="K368" t="str">
        <v>Airbus web 23/3/26 94-0502-00-001</v>
      </c>
      <c r="L368">
        <v>18510</v>
      </c>
      <c r="M368" t="str">
        <v>Airbus web 23/3/26 94-0502-00-001</v>
      </c>
      <c r="N368">
        <v>1</v>
      </c>
      <c r="O368" t="str">
        <v>Exclude</v>
      </c>
      <c r="P368" t="str">
        <v>Exclude</v>
      </c>
      <c r="Q368" t="str">
        <v/>
      </c>
      <c r="R368" t="str">
        <v/>
      </c>
      <c r="S368" t="str">
        <v>No</v>
      </c>
      <c r="T368" t="str">
        <v>Typically not supported under MBH</v>
      </c>
      <c r="U368" t="str">
        <v>#ERROR!</v>
      </c>
      <c r="V368">
        <v>299</v>
      </c>
      <c r="W368" t="str">
        <v/>
      </c>
      <c r="X368" t="str">
        <v/>
      </c>
      <c r="Y368" t="str">
        <v/>
      </c>
      <c r="Z368" t="str">
        <v/>
      </c>
    </row>
    <row r="369">
      <c r="A369">
        <v>239</v>
      </c>
      <c r="B369" t="str">
        <v>HTE900189</v>
      </c>
      <c r="C369" t="str">
        <v>EATON LIMITED</v>
      </c>
      <c r="D369" t="str">
        <v>28</v>
      </c>
      <c r="E369" t="str">
        <v>VALVE-CONTROL,FUEL</v>
      </c>
      <c r="F369" t="str">
        <v>2</v>
      </c>
      <c r="G369" t="str">
        <v>1</v>
      </c>
      <c r="H369">
        <v>60000</v>
      </c>
      <c r="I369">
        <v>2</v>
      </c>
      <c r="J369">
        <v>4958.3</v>
      </c>
      <c r="K369" t="str">
        <v>Eaton 2026</v>
      </c>
      <c r="L369">
        <v>4958.3</v>
      </c>
      <c r="M369" t="str">
        <v>Eaton 2026</v>
      </c>
      <c r="N369">
        <v>1</v>
      </c>
      <c r="O369" t="str">
        <v>Exclude</v>
      </c>
      <c r="P369" t="str">
        <v>Exclude</v>
      </c>
      <c r="Q369" t="str">
        <v/>
      </c>
      <c r="R369" t="str">
        <v/>
      </c>
      <c r="S369" t="str">
        <v>No</v>
      </c>
      <c r="T369" t="str">
        <v>High BER Rate</v>
      </c>
      <c r="U369" t="str">
        <v>#ERROR!</v>
      </c>
      <c r="V369">
        <v>299</v>
      </c>
      <c r="W369" t="str">
        <v/>
      </c>
      <c r="X369" t="str">
        <v/>
      </c>
      <c r="Y369" t="str">
        <v/>
      </c>
      <c r="Z369" t="str">
        <v/>
      </c>
    </row>
    <row r="370">
      <c r="A370">
        <v>257</v>
      </c>
      <c r="B370" t="str">
        <v>HTE660020</v>
      </c>
      <c r="C370" t="str">
        <v>EATON LIMITED</v>
      </c>
      <c r="D370" t="str">
        <v>29</v>
      </c>
      <c r="E370" t="str">
        <v>SLIDE-COMPENSATED</v>
      </c>
      <c r="F370" t="str">
        <v>2</v>
      </c>
      <c r="G370" t="str">
        <v>1</v>
      </c>
      <c r="H370">
        <v>36000</v>
      </c>
      <c r="I370">
        <v>2</v>
      </c>
      <c r="J370">
        <v>2173.05</v>
      </c>
      <c r="K370" t="str">
        <v>Eaton 2026</v>
      </c>
      <c r="L370">
        <v>2173.05</v>
      </c>
      <c r="M370" t="str">
        <v>Eaton 2026</v>
      </c>
      <c r="N370">
        <v>1</v>
      </c>
      <c r="O370" t="str">
        <v>Exclude</v>
      </c>
      <c r="P370" t="str">
        <v>Exclude</v>
      </c>
      <c r="Q370" t="str">
        <v/>
      </c>
      <c r="R370" t="str">
        <v/>
      </c>
      <c r="S370" t="str">
        <v>No</v>
      </c>
      <c r="T370" t="str">
        <v>High BER Rate</v>
      </c>
      <c r="U370" t="str">
        <v>#ERROR!</v>
      </c>
      <c r="V370">
        <v>299</v>
      </c>
      <c r="W370" t="str">
        <v/>
      </c>
      <c r="X370" t="str">
        <v/>
      </c>
      <c r="Y370" t="str">
        <v/>
      </c>
      <c r="Z370" t="str">
        <v/>
      </c>
    </row>
    <row r="371">
      <c r="A371">
        <v>59</v>
      </c>
      <c r="B371" t="str">
        <v>4101099H</v>
      </c>
      <c r="C371" t="str">
        <v>APIC AUXILIARY POWER INT. CO.</v>
      </c>
      <c r="D371" t="str">
        <v>49</v>
      </c>
      <c r="E371" t="str">
        <v>FAN ASSY-COOLING</v>
      </c>
      <c r="F371" t="str">
        <v>2</v>
      </c>
      <c r="G371" t="str">
        <v>2</v>
      </c>
      <c r="H371">
        <v>18000</v>
      </c>
      <c r="I371">
        <v>1</v>
      </c>
      <c r="J371">
        <v>72420</v>
      </c>
      <c r="K371" t="str">
        <v>Airbus web 23/3/26 4520452</v>
      </c>
      <c r="L371">
        <v>9950</v>
      </c>
      <c r="M371" t="str">
        <v>2025 RFQ AVG</v>
      </c>
      <c r="N371">
        <v>0.13739298536315936</v>
      </c>
      <c r="O371" t="str">
        <v>Include</v>
      </c>
      <c r="P371" t="str">
        <v>Include</v>
      </c>
      <c r="Q371" t="str">
        <v>Grp C (Others)</v>
      </c>
      <c r="R371">
        <v>45</v>
      </c>
      <c r="S371" t="str">
        <v/>
      </c>
      <c r="T371" t="str">
        <v/>
      </c>
      <c r="U371" t="str">
        <v>#ERROR!</v>
      </c>
      <c r="V371">
        <v>299</v>
      </c>
      <c r="W371" t="str">
        <v/>
      </c>
      <c r="X371" t="str">
        <v/>
      </c>
      <c r="Y371" t="str">
        <v/>
      </c>
      <c r="Z371" t="str">
        <v/>
      </c>
    </row>
    <row r="372">
      <c r="A372">
        <v>382</v>
      </c>
      <c r="B372" t="str">
        <v>276-2</v>
      </c>
      <c r="C372" t="str">
        <v>B/E AEROSPACE INC</v>
      </c>
      <c r="D372" t="str">
        <v>25</v>
      </c>
      <c r="E372" t="str">
        <v>CHILLER-AIR</v>
      </c>
      <c r="F372" t="str">
        <v>2</v>
      </c>
      <c r="G372" t="str">
        <v>3</v>
      </c>
      <c r="H372">
        <v>10000</v>
      </c>
      <c r="I372">
        <v>1</v>
      </c>
      <c r="J372">
        <v>71820</v>
      </c>
      <c r="K372" t="str">
        <v>Airbus web 23/3/26</v>
      </c>
      <c r="L372">
        <v>71820</v>
      </c>
      <c r="M372" t="str">
        <v>Airbus web 23/3/26</v>
      </c>
      <c r="N372">
        <v>1</v>
      </c>
      <c r="O372" t="str">
        <v>Exclude</v>
      </c>
      <c r="P372" t="str">
        <v>Exclude</v>
      </c>
      <c r="Q372" t="str">
        <v/>
      </c>
      <c r="R372" t="str">
        <v/>
      </c>
      <c r="S372" t="str">
        <v>No</v>
      </c>
      <c r="T372" t="str">
        <v>High Removal</v>
      </c>
      <c r="U372" t="str">
        <v>#ERROR!</v>
      </c>
      <c r="V372">
        <v>299</v>
      </c>
      <c r="W372" t="str">
        <v/>
      </c>
      <c r="X372" t="str">
        <v/>
      </c>
      <c r="Y372" t="str">
        <v/>
      </c>
      <c r="Z372" t="str">
        <v/>
      </c>
    </row>
    <row r="373">
      <c r="A373">
        <v>383</v>
      </c>
      <c r="B373" t="str">
        <v>374-9</v>
      </c>
      <c r="C373" t="str">
        <v>B/E AEROSPACE INC</v>
      </c>
      <c r="D373" t="str">
        <v>25</v>
      </c>
      <c r="E373" t="str">
        <v>CHILLER-AIR</v>
      </c>
      <c r="F373" t="str">
        <v>2</v>
      </c>
      <c r="G373" t="str">
        <v>3</v>
      </c>
      <c r="H373">
        <v>10000</v>
      </c>
      <c r="I373">
        <v>1</v>
      </c>
      <c r="J373">
        <v>70880</v>
      </c>
      <c r="K373" t="str">
        <v>Airbus web 23/3/26</v>
      </c>
      <c r="L373">
        <v>70880</v>
      </c>
      <c r="M373" t="str">
        <v>Airbus web 23/3/26</v>
      </c>
      <c r="N373">
        <v>1</v>
      </c>
      <c r="O373" t="str">
        <v>Exclude</v>
      </c>
      <c r="P373" t="str">
        <v>Exclude</v>
      </c>
      <c r="Q373" t="str">
        <v/>
      </c>
      <c r="R373" t="str">
        <v/>
      </c>
      <c r="S373" t="str">
        <v>No</v>
      </c>
      <c r="T373" t="str">
        <v>High Removal</v>
      </c>
      <c r="U373" t="str">
        <v>#ERROR!</v>
      </c>
      <c r="V373">
        <v>299</v>
      </c>
      <c r="W373" t="str">
        <v/>
      </c>
      <c r="X373" t="str">
        <v/>
      </c>
      <c r="Y373" t="str">
        <v/>
      </c>
      <c r="Z373" t="str">
        <v/>
      </c>
    </row>
    <row r="374">
      <c r="A374">
        <v>321</v>
      </c>
      <c r="B374" t="str">
        <v>10-458701-001</v>
      </c>
      <c r="C374" t="str">
        <v>SAFRAN LANDING SYSTEMS (SAS)</v>
      </c>
      <c r="D374" t="str">
        <v>32</v>
      </c>
      <c r="E374" t="str">
        <v>HARNESS-LEG, 1M</v>
      </c>
      <c r="F374" t="str">
        <v>2</v>
      </c>
      <c r="G374" t="str">
        <v>1</v>
      </c>
      <c r="H374">
        <v>500000</v>
      </c>
      <c r="I374">
        <v>1</v>
      </c>
      <c r="J374">
        <v>19040</v>
      </c>
      <c r="K374" t="str">
        <v>Airbus web 23/3/26</v>
      </c>
      <c r="L374">
        <v>19040</v>
      </c>
      <c r="M374" t="str">
        <v>Airbus web 23/3/26</v>
      </c>
      <c r="N374">
        <v>1</v>
      </c>
      <c r="O374" t="str">
        <v>Include</v>
      </c>
      <c r="P374" t="str">
        <v>Include</v>
      </c>
      <c r="Q374" t="str">
        <v>Grp C (Others)</v>
      </c>
      <c r="R374">
        <v>30</v>
      </c>
      <c r="S374" t="str">
        <v/>
      </c>
      <c r="T374" t="str">
        <v/>
      </c>
      <c r="U374" t="str">
        <v>STEAS00971</v>
      </c>
      <c r="V374">
        <v>1</v>
      </c>
      <c r="W374" t="str">
        <v/>
      </c>
      <c r="X374" t="str">
        <v/>
      </c>
      <c r="Y374" t="str">
        <v/>
      </c>
      <c r="Z374" t="str">
        <v/>
      </c>
    </row>
    <row r="375">
      <c r="A375">
        <v>346</v>
      </c>
      <c r="B375" t="str">
        <v>20146-0102</v>
      </c>
      <c r="C375" t="str">
        <v>SIMMONDS PRECISION PRODUCTS INC</v>
      </c>
      <c r="D375" t="str">
        <v>28</v>
      </c>
      <c r="E375" t="str">
        <v>PROBE-FQIS,NO 12</v>
      </c>
      <c r="F375" t="str">
        <v>2</v>
      </c>
      <c r="G375" t="str">
        <v>2</v>
      </c>
      <c r="H375">
        <v>111321</v>
      </c>
      <c r="I375">
        <v>2</v>
      </c>
      <c r="J375">
        <v>938</v>
      </c>
      <c r="K375" t="str">
        <v>Airbus web 23/3/26</v>
      </c>
      <c r="L375">
        <v>938</v>
      </c>
      <c r="M375" t="str">
        <v>Airbus web 23/3/26</v>
      </c>
      <c r="N375">
        <v>1</v>
      </c>
      <c r="O375" t="str">
        <v>Exclude</v>
      </c>
      <c r="P375" t="str">
        <v>Exclude</v>
      </c>
      <c r="Q375" t="str">
        <v/>
      </c>
      <c r="R375" t="str">
        <v/>
      </c>
      <c r="S375" t="str">
        <v>No</v>
      </c>
      <c r="T375" t="str">
        <v>Low NUP</v>
      </c>
      <c r="U375" t="str">
        <v>#ERROR!</v>
      </c>
      <c r="V375">
        <v>299</v>
      </c>
      <c r="W375" t="str">
        <v/>
      </c>
      <c r="X375" t="str">
        <v/>
      </c>
      <c r="Y375" t="str">
        <v/>
      </c>
      <c r="Z375" t="str">
        <v/>
      </c>
    </row>
    <row r="376">
      <c r="A376">
        <v>232</v>
      </c>
      <c r="B376" t="str">
        <v>600629-00-501</v>
      </c>
      <c r="C376" t="str">
        <v>NORD-MICRO GMBH &amp; CO OHG</v>
      </c>
      <c r="D376" t="str">
        <v>25</v>
      </c>
      <c r="E376" t="str">
        <v>BOX-CONTROL</v>
      </c>
      <c r="F376" t="str">
        <v>2</v>
      </c>
      <c r="G376" t="str">
        <v>3</v>
      </c>
      <c r="H376">
        <v>90000</v>
      </c>
      <c r="I376">
        <v>2</v>
      </c>
      <c r="J376">
        <v>10512.55</v>
      </c>
      <c r="K376" t="str">
        <v>Satair - Nord Micro 2026</v>
      </c>
      <c r="L376">
        <v>10512.55</v>
      </c>
      <c r="M376" t="str">
        <v>Satair - Nord Micro 2026</v>
      </c>
      <c r="N376">
        <v>1</v>
      </c>
      <c r="O376" t="str">
        <v>Include</v>
      </c>
      <c r="P376" t="str">
        <v>Include</v>
      </c>
      <c r="Q376" t="str">
        <v>Grp C (Others)</v>
      </c>
      <c r="R376">
        <v>21</v>
      </c>
      <c r="S376" t="str">
        <v/>
      </c>
      <c r="T376" t="str">
        <v/>
      </c>
      <c r="U376" t="str">
        <v>#ERROR!</v>
      </c>
      <c r="V376">
        <v>299</v>
      </c>
      <c r="W376" t="str">
        <v/>
      </c>
      <c r="X376" t="str">
        <v/>
      </c>
      <c r="Y376" t="str">
        <v/>
      </c>
      <c r="Z376" t="str">
        <v/>
      </c>
    </row>
    <row r="377">
      <c r="A377">
        <v>193</v>
      </c>
      <c r="B377" t="str">
        <v>D23081020</v>
      </c>
      <c r="C377" t="str">
        <v>SAFRAN LANDING SYSTEMS (SAS)</v>
      </c>
      <c r="D377" t="str">
        <v>32</v>
      </c>
      <c r="E377" t="str">
        <v>BEARING-SWIVEL,LEG</v>
      </c>
      <c r="F377" t="str">
        <v>2</v>
      </c>
      <c r="G377" t="str">
        <v>1</v>
      </c>
      <c r="H377">
        <v>82350</v>
      </c>
      <c r="I377">
        <v>2</v>
      </c>
      <c r="J377">
        <v>16890</v>
      </c>
      <c r="K377" t="str">
        <v>Airbus Web 16/03/26</v>
      </c>
      <c r="L377">
        <v>16890</v>
      </c>
      <c r="M377" t="str">
        <v>Airbus Web 16/03/26</v>
      </c>
      <c r="N377">
        <v>1</v>
      </c>
      <c r="O377" t="str">
        <v>Include</v>
      </c>
      <c r="P377" t="str">
        <v>Include</v>
      </c>
      <c r="Q377" t="str">
        <v>Grp A (CRO)</v>
      </c>
      <c r="R377">
        <v>30</v>
      </c>
      <c r="S377" t="str">
        <v/>
      </c>
      <c r="T377" t="str">
        <v/>
      </c>
      <c r="U377" t="str">
        <v>#ERROR!</v>
      </c>
      <c r="V377">
        <v>299</v>
      </c>
      <c r="W377" t="str">
        <v/>
      </c>
      <c r="X377" t="str">
        <v/>
      </c>
      <c r="Y377" t="str">
        <v/>
      </c>
      <c r="Z377" t="str">
        <v/>
      </c>
    </row>
    <row r="378">
      <c r="A378">
        <v>166</v>
      </c>
      <c r="B378" t="str">
        <v>1555B9900-01</v>
      </c>
      <c r="C378" t="str">
        <v>LIEBHERR-AEROSPACE LINDENBERG</v>
      </c>
      <c r="D378" t="str">
        <v>29</v>
      </c>
      <c r="E378" t="str">
        <v>MANIFOLD-PTU,HP</v>
      </c>
      <c r="F378" t="str">
        <v>2</v>
      </c>
      <c r="G378" t="str">
        <v>1</v>
      </c>
      <c r="H378">
        <v>90000</v>
      </c>
      <c r="I378">
        <v>1</v>
      </c>
      <c r="J378">
        <v>59000</v>
      </c>
      <c r="K378" t="str">
        <v>Airbus Web 16/03/26</v>
      </c>
      <c r="L378">
        <v>59000</v>
      </c>
      <c r="M378" t="str">
        <v>Airbus Web 16/03/26</v>
      </c>
      <c r="N378">
        <v>1</v>
      </c>
      <c r="O378" t="str">
        <v>Exclude (BTB with Liebherr)</v>
      </c>
      <c r="P378" t="str">
        <v>Include</v>
      </c>
      <c r="Q378" t="str">
        <v>Grp B (OEM)</v>
      </c>
      <c r="R378">
        <v>30</v>
      </c>
      <c r="S378" t="str">
        <v/>
      </c>
      <c r="T378" t="str">
        <v>Liebherr</v>
      </c>
      <c r="U378" t="str">
        <v>#ERROR!</v>
      </c>
      <c r="V378">
        <v>299</v>
      </c>
      <c r="W378" t="str">
        <v/>
      </c>
      <c r="X378" t="str">
        <v/>
      </c>
      <c r="Y378" t="str">
        <v/>
      </c>
      <c r="Z378" t="str">
        <v/>
      </c>
    </row>
    <row r="379">
      <c r="A379">
        <v>97</v>
      </c>
      <c r="B379" t="str">
        <v>1070D0000-02</v>
      </c>
      <c r="C379" t="str">
        <v>GOODRICH ACTUATION SYSTEMS LTD</v>
      </c>
      <c r="D379" t="str">
        <v>27</v>
      </c>
      <c r="E379" t="str">
        <v>ACTUATOR-FLAP</v>
      </c>
      <c r="F379" t="str">
        <v>2</v>
      </c>
      <c r="G379" t="str">
        <v>1</v>
      </c>
      <c r="H379">
        <v>56250</v>
      </c>
      <c r="I379">
        <v>1</v>
      </c>
      <c r="J379">
        <v>87740</v>
      </c>
      <c r="K379" t="str">
        <v>Airbus web 23/3/26</v>
      </c>
      <c r="L379">
        <v>87740</v>
      </c>
      <c r="M379" t="str">
        <v>Airbus web 23/3/26</v>
      </c>
      <c r="N379">
        <v>1</v>
      </c>
      <c r="O379" t="str">
        <v>Include</v>
      </c>
      <c r="P379" t="str">
        <v>Include</v>
      </c>
      <c r="Q379" t="str">
        <v>Grp C (Others)</v>
      </c>
      <c r="R379">
        <v>30</v>
      </c>
      <c r="S379" t="str">
        <v/>
      </c>
      <c r="T379" t="str">
        <v/>
      </c>
      <c r="U379" t="str">
        <v>#ERROR!</v>
      </c>
      <c r="V379">
        <v>299</v>
      </c>
      <c r="W379" t="str">
        <v/>
      </c>
      <c r="X379" t="str">
        <v/>
      </c>
      <c r="Y379" t="str">
        <v/>
      </c>
      <c r="Z379" t="str">
        <v/>
      </c>
    </row>
    <row r="380">
      <c r="A380">
        <v>319</v>
      </c>
      <c r="B380" t="str">
        <v>10-376501-000</v>
      </c>
      <c r="C380" t="str">
        <v>SAFRAN LANDING SYSTEMS (SAS)</v>
      </c>
      <c r="D380" t="str">
        <v>32</v>
      </c>
      <c r="E380" t="str">
        <v>SLEEVE ASSY-AXLE PROTECTIVE</v>
      </c>
      <c r="F380" t="str">
        <v>2</v>
      </c>
      <c r="G380" t="str">
        <v>1</v>
      </c>
      <c r="H380">
        <v>255000</v>
      </c>
      <c r="I380">
        <v>2</v>
      </c>
      <c r="J380">
        <v>4480</v>
      </c>
      <c r="K380" t="str">
        <v>Airbus web 23/3/26</v>
      </c>
      <c r="L380">
        <v>4480</v>
      </c>
      <c r="M380" t="str">
        <v>Airbus web 23/3/26</v>
      </c>
      <c r="N380">
        <v>1</v>
      </c>
      <c r="O380" t="str">
        <v>Exclude</v>
      </c>
      <c r="P380" t="str">
        <v>Exclude</v>
      </c>
      <c r="Q380" t="str">
        <v/>
      </c>
      <c r="R380" t="str">
        <v/>
      </c>
      <c r="S380" t="str">
        <v>No</v>
      </c>
      <c r="T380" t="str">
        <v>Typically not supported under MBH</v>
      </c>
      <c r="U380" t="str">
        <v>#ERROR!</v>
      </c>
      <c r="V380">
        <v>299</v>
      </c>
      <c r="W380" t="str">
        <v/>
      </c>
      <c r="X380" t="str">
        <v/>
      </c>
      <c r="Y380" t="str">
        <v/>
      </c>
      <c r="Z380" t="str">
        <v/>
      </c>
    </row>
    <row r="381">
      <c r="A381">
        <v>281</v>
      </c>
      <c r="B381" t="str">
        <v>10-376701-000</v>
      </c>
      <c r="C381" t="str">
        <v>SAFRAN LANDING SYSTEMS (SAS)</v>
      </c>
      <c r="D381" t="str">
        <v>32</v>
      </c>
      <c r="E381" t="str">
        <v>SPRING,LOCK</v>
      </c>
      <c r="F381" t="str">
        <v>2</v>
      </c>
      <c r="G381" t="str">
        <v>1</v>
      </c>
      <c r="H381">
        <v>93300</v>
      </c>
      <c r="I381">
        <v>2</v>
      </c>
      <c r="J381">
        <v>4270</v>
      </c>
      <c r="K381" t="str">
        <v>Airbus web 23/3/26</v>
      </c>
      <c r="L381">
        <v>4270</v>
      </c>
      <c r="M381" t="str">
        <v>Airbus web 23/3/26</v>
      </c>
      <c r="N381">
        <v>1</v>
      </c>
      <c r="O381" t="str">
        <v>Exclude</v>
      </c>
      <c r="P381" t="str">
        <v>Exclude</v>
      </c>
      <c r="Q381" t="str">
        <v/>
      </c>
      <c r="R381" t="str">
        <v/>
      </c>
      <c r="S381" t="str">
        <v>No</v>
      </c>
      <c r="T381" t="str">
        <v>Typically not supported under MBH</v>
      </c>
      <c r="U381" t="str">
        <v>#ERROR!</v>
      </c>
      <c r="V381">
        <v>299</v>
      </c>
      <c r="W381" t="str">
        <v/>
      </c>
      <c r="X381" t="str">
        <v/>
      </c>
      <c r="Y381" t="str">
        <v/>
      </c>
      <c r="Z381" t="str">
        <v/>
      </c>
    </row>
    <row r="382">
      <c r="A382">
        <v>224</v>
      </c>
      <c r="B382" t="str">
        <v>263309339-0300</v>
      </c>
      <c r="C382" t="str">
        <v>SAFRAN ELECTRONICS &amp; DEFENSE</v>
      </c>
      <c r="D382" t="str">
        <v>27</v>
      </c>
      <c r="E382" t="str">
        <v>BCMR-BACKUP CONTROL MODULE RUDDER</v>
      </c>
      <c r="F382" t="str">
        <v>2</v>
      </c>
      <c r="G382" t="str">
        <v>1</v>
      </c>
      <c r="H382">
        <v>150000</v>
      </c>
      <c r="I382">
        <v>1</v>
      </c>
      <c r="J382">
        <v>34360</v>
      </c>
      <c r="K382" t="str">
        <v>Airbus web 23/3/26</v>
      </c>
      <c r="L382">
        <v>34360</v>
      </c>
      <c r="M382" t="str">
        <v>Airbus web 23/3/26</v>
      </c>
      <c r="N382">
        <v>1</v>
      </c>
      <c r="O382" t="str">
        <v>Include</v>
      </c>
      <c r="P382" t="str">
        <v>Include</v>
      </c>
      <c r="Q382" t="str">
        <v>Grp C (Others)</v>
      </c>
      <c r="R382">
        <v>30</v>
      </c>
      <c r="S382" t="str">
        <v/>
      </c>
      <c r="T382" t="str">
        <v/>
      </c>
      <c r="U382" t="str">
        <v>STEAS01118</v>
      </c>
      <c r="V382">
        <v>1</v>
      </c>
      <c r="W382" t="str">
        <v/>
      </c>
      <c r="X382" t="str">
        <v/>
      </c>
      <c r="Y382" t="str">
        <v/>
      </c>
      <c r="Z382" t="str">
        <v/>
      </c>
    </row>
    <row r="383">
      <c r="A383">
        <v>38</v>
      </c>
      <c r="B383" t="str">
        <v>H3841-13</v>
      </c>
      <c r="C383" t="str">
        <v>HARTWELL CORPORATION</v>
      </c>
      <c r="D383" t="str">
        <v>52</v>
      </c>
      <c r="E383" t="str">
        <v>LATCH ASSY-ARMED,DISARMED</v>
      </c>
      <c r="F383" t="str">
        <v>2</v>
      </c>
      <c r="G383" t="str">
        <v>2</v>
      </c>
      <c r="H383">
        <v>30000</v>
      </c>
      <c r="I383">
        <v>1</v>
      </c>
      <c r="J383">
        <v>211780</v>
      </c>
      <c r="K383" t="str">
        <v>Airbus web 23/3/26</v>
      </c>
      <c r="L383">
        <v>211780</v>
      </c>
      <c r="M383" t="str">
        <v>Airbus web 23/3/26</v>
      </c>
      <c r="N383">
        <v>1</v>
      </c>
      <c r="O383" t="str">
        <v>Include</v>
      </c>
      <c r="P383" t="str">
        <v>Include</v>
      </c>
      <c r="Q383" t="str">
        <v>Grp C (Others)</v>
      </c>
      <c r="R383">
        <v>30</v>
      </c>
      <c r="S383" t="str">
        <v/>
      </c>
      <c r="T383" t="str">
        <v/>
      </c>
      <c r="U383" t="str">
        <v>#ERROR!</v>
      </c>
      <c r="V383">
        <v>299</v>
      </c>
      <c r="W383" t="str">
        <v/>
      </c>
      <c r="X383" t="str">
        <v/>
      </c>
      <c r="Y383" t="str">
        <v/>
      </c>
      <c r="Z383" t="str">
        <v/>
      </c>
    </row>
    <row r="384">
      <c r="A384">
        <v>35</v>
      </c>
      <c r="B384" t="str">
        <v>H3841-14</v>
      </c>
      <c r="C384" t="str">
        <v>HARTWELL CORPORATION</v>
      </c>
      <c r="D384" t="str">
        <v>52</v>
      </c>
      <c r="E384" t="str">
        <v>LATCH ASSY-ARMED,DISARMED</v>
      </c>
      <c r="F384" t="str">
        <v>2</v>
      </c>
      <c r="G384" t="str">
        <v>2</v>
      </c>
      <c r="H384">
        <v>30000</v>
      </c>
      <c r="I384">
        <v>1</v>
      </c>
      <c r="J384">
        <v>211690</v>
      </c>
      <c r="K384" t="str">
        <v>Airbus web 23/3/26</v>
      </c>
      <c r="L384">
        <v>127000.64</v>
      </c>
      <c r="M384" t="str">
        <v>2025 RFQ AVG</v>
      </c>
      <c r="N384">
        <v>0.5999368888468988</v>
      </c>
      <c r="O384" t="str">
        <v>Include</v>
      </c>
      <c r="P384" t="str">
        <v>Include</v>
      </c>
      <c r="Q384" t="str">
        <v>Grp C (Others)</v>
      </c>
      <c r="R384">
        <v>30</v>
      </c>
      <c r="S384" t="str">
        <v/>
      </c>
      <c r="T384" t="str">
        <v/>
      </c>
      <c r="U384" t="str">
        <v>#ERROR!</v>
      </c>
      <c r="V384">
        <v>299</v>
      </c>
      <c r="W384" t="str">
        <v/>
      </c>
      <c r="X384" t="str">
        <v/>
      </c>
      <c r="Y384" t="str">
        <v/>
      </c>
      <c r="Z384" t="str">
        <v/>
      </c>
    </row>
    <row r="385">
      <c r="A385">
        <v>64</v>
      </c>
      <c r="B385" t="str">
        <v>70645A030001</v>
      </c>
      <c r="C385" t="str">
        <v>LIEBHERR AEROSPACE TOULOUSE SAS</v>
      </c>
      <c r="D385" t="str">
        <v>36</v>
      </c>
      <c r="E385" t="str">
        <v>VALVE-HP BLEED</v>
      </c>
      <c r="F385" t="str">
        <v>2</v>
      </c>
      <c r="G385" t="str">
        <v>2</v>
      </c>
      <c r="H385">
        <v>27200</v>
      </c>
      <c r="I385">
        <v>2</v>
      </c>
      <c r="J385">
        <v>48290</v>
      </c>
      <c r="K385" t="str">
        <v>Airbus web 23/3/26</v>
      </c>
      <c r="L385">
        <v>48290</v>
      </c>
      <c r="M385" t="str">
        <v>Airbus web 23/3/26</v>
      </c>
      <c r="N385">
        <v>1</v>
      </c>
      <c r="O385" t="str">
        <v>Exclude (BTB with Liebherr)</v>
      </c>
      <c r="P385" t="str">
        <v>Include</v>
      </c>
      <c r="Q385" t="str">
        <v>Grp B (OEM)</v>
      </c>
      <c r="R385">
        <v>30</v>
      </c>
      <c r="S385" t="str">
        <v/>
      </c>
      <c r="T385" t="str">
        <v>Liebherr</v>
      </c>
      <c r="U385" t="str">
        <v>#ERROR!</v>
      </c>
      <c r="V385">
        <v>299</v>
      </c>
      <c r="W385" t="str">
        <v/>
      </c>
      <c r="X385" t="str">
        <v/>
      </c>
      <c r="Y385" t="str">
        <v/>
      </c>
      <c r="Z385" t="str">
        <v/>
      </c>
    </row>
    <row r="386">
      <c r="A386">
        <v>48</v>
      </c>
      <c r="B386" t="str">
        <v>822-2127-301</v>
      </c>
      <c r="C386" t="str">
        <v>ROCKWELL COLLINS INC</v>
      </c>
      <c r="D386" t="str">
        <v>34</v>
      </c>
      <c r="E386" t="str">
        <v>XMTR RCVR-WEATHER RADAR 1</v>
      </c>
      <c r="F386" t="str">
        <v>2</v>
      </c>
      <c r="G386" t="str">
        <v>2</v>
      </c>
      <c r="H386">
        <v>23400</v>
      </c>
      <c r="I386">
        <v>1</v>
      </c>
      <c r="J386">
        <v>103920</v>
      </c>
      <c r="K386" t="str">
        <v>Airbus web 23/3/26</v>
      </c>
      <c r="L386">
        <v>103920</v>
      </c>
      <c r="M386" t="str">
        <v>Airbus web 23/3/26</v>
      </c>
      <c r="N386">
        <v>1</v>
      </c>
      <c r="O386" t="str">
        <v>Include</v>
      </c>
      <c r="P386" t="str">
        <v>Include</v>
      </c>
      <c r="Q386" t="str">
        <v>Grp C (Others)</v>
      </c>
      <c r="R386">
        <v>30</v>
      </c>
      <c r="S386" t="str">
        <v/>
      </c>
      <c r="T386" t="str">
        <v>Rockwell Collins</v>
      </c>
      <c r="U386" t="str">
        <v>STEAS02062</v>
      </c>
      <c r="V386">
        <v>1</v>
      </c>
      <c r="W386" t="str">
        <v/>
      </c>
      <c r="X386" t="str">
        <v/>
      </c>
      <c r="Y386" t="str">
        <v/>
      </c>
      <c r="Z386" t="str">
        <v/>
      </c>
    </row>
    <row r="387">
      <c r="A387">
        <v>62</v>
      </c>
      <c r="B387" t="str">
        <v>822-2131-303</v>
      </c>
      <c r="C387" t="str">
        <v>ROCKWELL COLLINS INC</v>
      </c>
      <c r="D387" t="str">
        <v>34</v>
      </c>
      <c r="E387" t="str">
        <v>DRIVE-WEATHER RADAR ANTENNA</v>
      </c>
      <c r="F387" t="str">
        <v>2</v>
      </c>
      <c r="G387" t="str">
        <v>2</v>
      </c>
      <c r="H387">
        <v>22500</v>
      </c>
      <c r="I387">
        <v>1</v>
      </c>
      <c r="J387">
        <v>81540</v>
      </c>
      <c r="K387" t="str">
        <v>Airbus web 23/3/26</v>
      </c>
      <c r="L387">
        <v>81540</v>
      </c>
      <c r="M387" t="str">
        <v>Airbus web 23/3/26</v>
      </c>
      <c r="N387">
        <v>1</v>
      </c>
      <c r="O387" t="str">
        <v>Include</v>
      </c>
      <c r="P387" t="str">
        <v>Include</v>
      </c>
      <c r="Q387" t="str">
        <v>Grp C (Others)</v>
      </c>
      <c r="R387">
        <v>30</v>
      </c>
      <c r="S387" t="str">
        <v/>
      </c>
      <c r="T387" t="str">
        <v>Rockwell Collins</v>
      </c>
      <c r="U387" t="str">
        <v>STEAS02063</v>
      </c>
      <c r="V387">
        <v>1</v>
      </c>
      <c r="W387" t="str">
        <v/>
      </c>
      <c r="X387" t="str">
        <v/>
      </c>
      <c r="Y387" t="str">
        <v/>
      </c>
      <c r="Z387" t="str">
        <v/>
      </c>
    </row>
    <row r="388">
      <c r="A388">
        <v>72</v>
      </c>
      <c r="B388" t="str">
        <v>ADLU100</v>
      </c>
      <c r="C388" t="str">
        <v>SAFRAN ELECTRONICS &amp; DEFENSE</v>
      </c>
      <c r="D388" t="str">
        <v>31</v>
      </c>
      <c r="E388" t="str">
        <v>ADLU-AIRBORNE DATA LOADING UNIT</v>
      </c>
      <c r="F388" t="str">
        <v>2</v>
      </c>
      <c r="G388" t="str">
        <v>3</v>
      </c>
      <c r="H388">
        <v>24683</v>
      </c>
      <c r="I388">
        <v>1</v>
      </c>
      <c r="J388">
        <v>80871.79</v>
      </c>
      <c r="K388" t="str">
        <v>Safran ED Quote 25/3/26</v>
      </c>
      <c r="L388">
        <v>80871.79</v>
      </c>
      <c r="M388" t="str">
        <v>Safran ED Quote 25/3/26</v>
      </c>
      <c r="N388">
        <v>1</v>
      </c>
      <c r="O388" t="str">
        <v>Include</v>
      </c>
      <c r="P388" t="str">
        <v>Include</v>
      </c>
      <c r="Q388" t="str">
        <v>Grp C (Others)</v>
      </c>
      <c r="R388">
        <v>30</v>
      </c>
      <c r="S388" t="str">
        <v/>
      </c>
      <c r="T388" t="str">
        <v/>
      </c>
      <c r="U388" t="str">
        <v>STEAS02835</v>
      </c>
      <c r="V388">
        <v>1</v>
      </c>
      <c r="W388" t="str">
        <v/>
      </c>
      <c r="X388" t="str">
        <v/>
      </c>
      <c r="Y388" t="str">
        <v/>
      </c>
      <c r="Z388" t="str">
        <v/>
      </c>
    </row>
    <row r="389">
      <c r="A389">
        <v>315</v>
      </c>
      <c r="B389" t="str">
        <v>WLS3015-00</v>
      </c>
      <c r="C389" t="str">
        <v>DIEHL AVIATION GILCHING GMBH</v>
      </c>
      <c r="D389" t="str">
        <v>38</v>
      </c>
      <c r="E389" t="str">
        <v>TRANSMITTER-CONTENTS,WATER TANK</v>
      </c>
      <c r="F389" t="str">
        <v>2</v>
      </c>
      <c r="G389" t="str">
        <v>3</v>
      </c>
      <c r="H389">
        <v>202500</v>
      </c>
      <c r="I389">
        <v>1</v>
      </c>
      <c r="J389">
        <v>8000</v>
      </c>
      <c r="K389" t="str">
        <v>Airbus web 23/3/26</v>
      </c>
      <c r="L389">
        <v>8000</v>
      </c>
      <c r="M389" t="str">
        <v>Airbus web 23/3/26</v>
      </c>
      <c r="N389">
        <v>1</v>
      </c>
      <c r="O389" t="str">
        <v>Exclude</v>
      </c>
      <c r="P389" t="str">
        <v>Exclude</v>
      </c>
      <c r="Q389" t="str">
        <v/>
      </c>
      <c r="R389" t="str">
        <v/>
      </c>
      <c r="S389" t="str">
        <v>No</v>
      </c>
      <c r="T389" t="str">
        <v>High BER Rate</v>
      </c>
      <c r="U389" t="str">
        <v>#ERROR!</v>
      </c>
      <c r="V389">
        <v>299</v>
      </c>
      <c r="W389" t="str">
        <v/>
      </c>
      <c r="X389" t="str">
        <v/>
      </c>
      <c r="Y389" t="str">
        <v/>
      </c>
      <c r="Z389" t="str">
        <v/>
      </c>
    </row>
    <row r="390">
      <c r="A390">
        <v>334</v>
      </c>
      <c r="B390" t="str">
        <v>D23083000</v>
      </c>
      <c r="C390" t="str">
        <v>SAFRAN LANDING SYSTEMS (SAS)</v>
      </c>
      <c r="D390" t="str">
        <v>32</v>
      </c>
      <c r="E390" t="str">
        <v>SPHERICAL BEARING-BRACE ASSY</v>
      </c>
      <c r="F390" t="str">
        <v>6</v>
      </c>
      <c r="G390" t="str">
        <v>1</v>
      </c>
      <c r="H390">
        <v>255000</v>
      </c>
      <c r="I390">
        <v>2</v>
      </c>
      <c r="J390">
        <v>3260</v>
      </c>
      <c r="K390" t="str">
        <v>Airbus Web 16/03/26</v>
      </c>
      <c r="L390">
        <v>3260</v>
      </c>
      <c r="M390" t="str">
        <v>Airbus Web 16/03/26</v>
      </c>
      <c r="N390">
        <v>1</v>
      </c>
      <c r="O390" t="str">
        <v>Exclude</v>
      </c>
      <c r="P390" t="str">
        <v>Exclude</v>
      </c>
      <c r="Q390" t="str">
        <v/>
      </c>
      <c r="R390" t="str">
        <v/>
      </c>
      <c r="S390" t="str">
        <v>No</v>
      </c>
      <c r="T390" t="str">
        <v>Typically not supported under MBH</v>
      </c>
      <c r="U390" t="str">
        <v>#ERROR!</v>
      </c>
      <c r="V390">
        <v>299</v>
      </c>
      <c r="W390" t="str">
        <v/>
      </c>
      <c r="X390" t="str">
        <v/>
      </c>
      <c r="Y390" t="str">
        <v/>
      </c>
      <c r="Z390" t="str">
        <v/>
      </c>
    </row>
    <row r="391">
      <c r="A391">
        <v>357</v>
      </c>
      <c r="B391" t="str">
        <v>Z064H010037B</v>
      </c>
      <c r="C391" t="str">
        <v>AIRBUS OPERATIONS GMBH</v>
      </c>
      <c r="D391" t="str">
        <v>23</v>
      </c>
      <c r="E391" t="str">
        <v>OBRM-ONBOARD REPLACEABLE MODULE</v>
      </c>
      <c r="F391" t="str">
        <v>6</v>
      </c>
      <c r="G391" t="str">
        <v>3</v>
      </c>
      <c r="H391">
        <v>150000</v>
      </c>
      <c r="I391">
        <v>1</v>
      </c>
      <c r="J391">
        <v>1800</v>
      </c>
      <c r="K391" t="str">
        <v>Airbus web 23/3/26</v>
      </c>
      <c r="L391">
        <v>1800</v>
      </c>
      <c r="M391" t="str">
        <v>Airbus web 23/3/26</v>
      </c>
      <c r="N391">
        <v>1</v>
      </c>
      <c r="O391" t="str">
        <v>Exclude</v>
      </c>
      <c r="P391" t="str">
        <v>Exclude</v>
      </c>
      <c r="Q391" t="str">
        <v/>
      </c>
      <c r="R391" t="str">
        <v/>
      </c>
      <c r="S391" t="str">
        <v>No</v>
      </c>
      <c r="T391" t="str">
        <v>Non Repairable</v>
      </c>
      <c r="U391" t="str">
        <v>STEAS04571</v>
      </c>
      <c r="V391">
        <v>1</v>
      </c>
      <c r="W391" t="str">
        <v/>
      </c>
      <c r="X391" t="str">
        <v/>
      </c>
      <c r="Y391" t="str">
        <v/>
      </c>
      <c r="Z391" t="str">
        <v/>
      </c>
    </row>
    <row r="392">
      <c r="A392">
        <v>218</v>
      </c>
      <c r="B392" t="str">
        <v>DPE110</v>
      </c>
      <c r="C392" t="str">
        <v>ZODIAC AEROTECHNICS</v>
      </c>
      <c r="D392" t="str">
        <v>35</v>
      </c>
      <c r="E392" t="str">
        <v>PORT-TEST</v>
      </c>
      <c r="F392" t="str">
        <v>6</v>
      </c>
      <c r="G392" t="str">
        <v>2</v>
      </c>
      <c r="H392">
        <v>15000</v>
      </c>
      <c r="I392">
        <v>2</v>
      </c>
      <c r="J392">
        <v>2230</v>
      </c>
      <c r="K392" t="str">
        <v>Airbus web 23/3/26</v>
      </c>
      <c r="L392">
        <v>2230</v>
      </c>
      <c r="M392" t="str">
        <v>Airbus web 23/3/26</v>
      </c>
      <c r="N392">
        <v>1</v>
      </c>
      <c r="O392" t="str">
        <v>Exclude</v>
      </c>
      <c r="P392" t="str">
        <v>Exclude</v>
      </c>
      <c r="Q392" t="str">
        <v/>
      </c>
      <c r="R392" t="str">
        <v/>
      </c>
      <c r="S392" t="str">
        <v>No</v>
      </c>
      <c r="T392" t="str">
        <v>Typically not supported under MBH</v>
      </c>
      <c r="U392" t="str">
        <v>#ERROR!</v>
      </c>
      <c r="V392">
        <v>299</v>
      </c>
      <c r="W392" t="str">
        <v/>
      </c>
      <c r="X392" t="str">
        <v/>
      </c>
      <c r="Y392" t="str">
        <v/>
      </c>
      <c r="Z392" t="str">
        <v/>
      </c>
    </row>
    <row r="393">
      <c r="A393">
        <v>23</v>
      </c>
      <c r="B393" t="str">
        <v>C13153EA02</v>
      </c>
      <c r="C393" t="str">
        <v>THALES AVS FRANCE SAS</v>
      </c>
      <c r="D393" t="str">
        <v>34</v>
      </c>
      <c r="E393" t="str">
        <v>HUDC-HEAD UP DISPLAY COMPUTER</v>
      </c>
      <c r="F393" t="str">
        <v>2</v>
      </c>
      <c r="G393" t="str">
        <v>2</v>
      </c>
      <c r="H393">
        <v>37500</v>
      </c>
      <c r="I393">
        <v>2</v>
      </c>
      <c r="J393">
        <v>157460</v>
      </c>
      <c r="K393" t="str">
        <v>Airbus web 23/3/26</v>
      </c>
      <c r="L393">
        <v>157460</v>
      </c>
      <c r="M393" t="str">
        <v>Airbus web 23/3/26</v>
      </c>
      <c r="N393">
        <v>1</v>
      </c>
      <c r="O393" t="str">
        <v>Exclude (BTB with Thales)</v>
      </c>
      <c r="P393" t="str">
        <v>Include</v>
      </c>
      <c r="Q393" t="str">
        <v>Grp B (OEM)</v>
      </c>
      <c r="R393">
        <v>30</v>
      </c>
      <c r="S393" t="str">
        <v/>
      </c>
      <c r="T393" t="str">
        <v>Thales</v>
      </c>
      <c r="U393" t="str">
        <v>STEAS04896</v>
      </c>
      <c r="V393">
        <v>1</v>
      </c>
      <c r="W393" t="str">
        <v/>
      </c>
      <c r="X393" t="str">
        <v/>
      </c>
      <c r="Y393" t="str">
        <v/>
      </c>
      <c r="Z393" t="str">
        <v/>
      </c>
    </row>
    <row r="394">
      <c r="A394">
        <v>15</v>
      </c>
      <c r="B394" t="str">
        <v>C19625BA</v>
      </c>
      <c r="C394" t="str">
        <v>THALES AVS FRANCE SAS</v>
      </c>
      <c r="D394" t="str">
        <v>34</v>
      </c>
      <c r="E394" t="str">
        <v>HPU-HEAD UP PROJECTION UNIT</v>
      </c>
      <c r="F394" t="str">
        <v>2</v>
      </c>
      <c r="G394" t="str">
        <v>2</v>
      </c>
      <c r="H394">
        <v>36210</v>
      </c>
      <c r="I394">
        <v>2</v>
      </c>
      <c r="J394">
        <v>303710</v>
      </c>
      <c r="K394" t="str">
        <v>Airbus web 23/3/26</v>
      </c>
      <c r="L394">
        <v>303710</v>
      </c>
      <c r="M394" t="str">
        <v>Airbus web 23/3/26</v>
      </c>
      <c r="N394">
        <v>1</v>
      </c>
      <c r="O394" t="str">
        <v>Exclude (BTB with Thales)</v>
      </c>
      <c r="P394" t="str">
        <v>Include</v>
      </c>
      <c r="Q394" t="str">
        <v>Grp B (OEM)</v>
      </c>
      <c r="R394">
        <v>30</v>
      </c>
      <c r="S394" t="str">
        <v/>
      </c>
      <c r="T394" t="str">
        <v>Thales</v>
      </c>
      <c r="U394" t="str">
        <v>STEAS04897</v>
      </c>
      <c r="V394">
        <v>1</v>
      </c>
      <c r="W394" t="str">
        <v/>
      </c>
      <c r="X394" t="str">
        <v/>
      </c>
      <c r="Y394" t="str">
        <v/>
      </c>
      <c r="Z394" t="str">
        <v/>
      </c>
    </row>
    <row r="395">
      <c r="A395">
        <v>327</v>
      </c>
      <c r="B395" t="str">
        <v>L83A13-617</v>
      </c>
      <c r="C395" t="str">
        <v>SAFRAN AEROSYSTEMS</v>
      </c>
      <c r="D395" t="str">
        <v>28</v>
      </c>
      <c r="E395" t="str">
        <v>MONITOR-LEAK</v>
      </c>
      <c r="F395" t="str">
        <v>2</v>
      </c>
      <c r="G395" t="str">
        <v>1</v>
      </c>
      <c r="H395">
        <v>180000</v>
      </c>
      <c r="I395">
        <v>3</v>
      </c>
      <c r="J395">
        <v>1746.01</v>
      </c>
      <c r="K395" t="str">
        <v>Safran Aerosystems 2026</v>
      </c>
      <c r="L395">
        <v>1746.01</v>
      </c>
      <c r="M395" t="str">
        <v>Safran Aerosystems 2026</v>
      </c>
      <c r="N395">
        <v>1</v>
      </c>
      <c r="O395" t="str">
        <v>Exclude</v>
      </c>
      <c r="P395" t="str">
        <v>Exclude</v>
      </c>
      <c r="Q395" t="str">
        <v/>
      </c>
      <c r="R395" t="str">
        <v/>
      </c>
      <c r="S395" t="str">
        <v>No</v>
      </c>
      <c r="T395" t="str">
        <v>High BER Rate</v>
      </c>
      <c r="U395" t="str">
        <v>#ERROR!</v>
      </c>
      <c r="V395">
        <v>299</v>
      </c>
      <c r="W395" t="str">
        <v/>
      </c>
      <c r="X395" t="str">
        <v/>
      </c>
      <c r="Y395" t="str">
        <v/>
      </c>
      <c r="Z395" t="str">
        <v/>
      </c>
    </row>
    <row r="396">
      <c r="A396">
        <v>330</v>
      </c>
      <c r="B396" t="str">
        <v>21-0037-1100</v>
      </c>
      <c r="C396" t="str">
        <v>EATON LIMITED</v>
      </c>
      <c r="D396" t="str">
        <v>28</v>
      </c>
      <c r="E396" t="str">
        <v>VALVE-NON RETURN</v>
      </c>
      <c r="F396" t="str">
        <v>2</v>
      </c>
      <c r="G396" t="str">
        <v>1</v>
      </c>
      <c r="H396">
        <v>394277</v>
      </c>
      <c r="I396">
        <v>4</v>
      </c>
      <c r="J396">
        <v>2580.67</v>
      </c>
      <c r="K396" t="str">
        <v>Eaton 2026</v>
      </c>
      <c r="L396">
        <v>2580.67</v>
      </c>
      <c r="M396" t="str">
        <v>Eaton 2026</v>
      </c>
      <c r="N396">
        <v>1</v>
      </c>
      <c r="O396" t="str">
        <v>Include</v>
      </c>
      <c r="P396" t="str">
        <v>Include</v>
      </c>
      <c r="Q396" t="str">
        <v>Grp C (Others)</v>
      </c>
      <c r="R396">
        <v>30</v>
      </c>
      <c r="S396" t="str">
        <v/>
      </c>
      <c r="T396" t="str">
        <v/>
      </c>
      <c r="U396" t="str">
        <v>#ERROR!</v>
      </c>
      <c r="V396">
        <v>299</v>
      </c>
      <c r="W396" t="str">
        <v/>
      </c>
      <c r="X396" t="str">
        <v/>
      </c>
      <c r="Y396" t="str">
        <v/>
      </c>
      <c r="Z396" t="str">
        <v/>
      </c>
    </row>
    <row r="397">
      <c r="A397">
        <v>167</v>
      </c>
      <c r="B397" t="str">
        <v>70654A020001</v>
      </c>
      <c r="C397" t="str">
        <v>LIEBHERR AEROSPACE TOULOUSE SAS</v>
      </c>
      <c r="D397" t="str">
        <v>36</v>
      </c>
      <c r="E397" t="str">
        <v>ACTUATOR-ELECTROPNEUMATIC</v>
      </c>
      <c r="F397" t="str">
        <v>2</v>
      </c>
      <c r="G397" t="str">
        <v>2</v>
      </c>
      <c r="H397">
        <v>75000</v>
      </c>
      <c r="I397">
        <v>2</v>
      </c>
      <c r="J397">
        <v>21729.14</v>
      </c>
      <c r="K397" t="str">
        <v>Liebherr 2026</v>
      </c>
      <c r="L397">
        <v>21729.14</v>
      </c>
      <c r="M397" t="str">
        <v>Liebherr 2026</v>
      </c>
      <c r="N397">
        <v>1</v>
      </c>
      <c r="O397" t="str">
        <v>Exclude (BTB with Liebherr)</v>
      </c>
      <c r="P397" t="str">
        <v>Include</v>
      </c>
      <c r="Q397" t="str">
        <v>Grp B (OEM)</v>
      </c>
      <c r="R397">
        <v>30</v>
      </c>
      <c r="S397" t="str">
        <v/>
      </c>
      <c r="T397" t="str">
        <v>Liebherr</v>
      </c>
      <c r="U397" t="str">
        <v>#ERROR!</v>
      </c>
      <c r="V397">
        <v>299</v>
      </c>
      <c r="W397" t="str">
        <v/>
      </c>
      <c r="X397" t="str">
        <v/>
      </c>
      <c r="Y397" t="str">
        <v/>
      </c>
      <c r="Z397" t="str">
        <v/>
      </c>
    </row>
    <row r="398">
      <c r="A398">
        <v>27</v>
      </c>
      <c r="B398" t="str">
        <v>Z451H0002210</v>
      </c>
      <c r="C398" t="str">
        <v>KID SYSTEME GMBH</v>
      </c>
      <c r="D398" t="str">
        <v>46</v>
      </c>
      <c r="E398" t="str">
        <v>HESU-HEAD END SERVER UNIT</v>
      </c>
      <c r="F398" t="str">
        <v>2</v>
      </c>
      <c r="G398" t="str">
        <v>3</v>
      </c>
      <c r="H398">
        <v>22500</v>
      </c>
      <c r="I398">
        <v>1</v>
      </c>
      <c r="J398">
        <v>158490</v>
      </c>
      <c r="K398" t="str">
        <v>Airbus web 23/3/26</v>
      </c>
      <c r="L398">
        <v>158490</v>
      </c>
      <c r="M398" t="str">
        <v>Airbus web 23/3/26</v>
      </c>
      <c r="N398">
        <v>1</v>
      </c>
      <c r="O398" t="str">
        <v>Include</v>
      </c>
      <c r="P398" t="str">
        <v>Include</v>
      </c>
      <c r="Q398" t="str">
        <v>Grp C (Others)</v>
      </c>
      <c r="R398">
        <v>30</v>
      </c>
      <c r="S398" t="str">
        <v/>
      </c>
      <c r="T398" t="str">
        <v/>
      </c>
      <c r="U398" t="str">
        <v>STEAS06157</v>
      </c>
      <c r="V398">
        <v>1</v>
      </c>
      <c r="W398" t="str">
        <v/>
      </c>
      <c r="X398" t="str">
        <v/>
      </c>
      <c r="Y398" t="str">
        <v/>
      </c>
      <c r="Z398" t="str">
        <v/>
      </c>
    </row>
  </sheetData>
  <ignoredErrors>
    <ignoredError numberStoredAsText="1" sqref="A1:Z3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Supported Fleet Statistics</v>
      </c>
      <c r="B1" t="str">
        <v/>
      </c>
      <c r="C1" t="str">
        <v/>
      </c>
      <c r="D1" t="str">
        <v/>
      </c>
      <c r="E1" t="str">
        <v/>
      </c>
      <c r="F1" t="str">
        <v>ESS CODE</v>
      </c>
      <c r="G1" t="str">
        <v>Tolerance Level</v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Annual Flying Hours (per aircraft)</v>
      </c>
      <c r="B2" t="str">
        <v/>
      </c>
      <c r="C2" t="str">
        <v>see Column B in Provisioning Model tab</v>
      </c>
      <c r="D2" t="str">
        <v/>
      </c>
      <c r="E2" t="str">
        <v/>
      </c>
      <c r="F2">
        <v>1</v>
      </c>
      <c r="G2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Total Repair Time (Including Freight)</v>
      </c>
      <c r="B3" t="str">
        <v/>
      </c>
      <c r="C3" t="str">
        <v>see Column J in Provisioning Model tab</v>
      </c>
      <c r="D3" t="str">
        <v/>
      </c>
      <c r="E3" t="str">
        <v/>
      </c>
      <c r="F3">
        <v>2</v>
      </c>
      <c r="G3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CRF</v>
      </c>
      <c r="B4">
        <v>0</v>
      </c>
      <c r="C4" t="str">
        <v>0-1</v>
      </c>
      <c r="D4" t="str">
        <v/>
      </c>
      <c r="E4" t="str">
        <v/>
      </c>
      <c r="F4">
        <v>3</v>
      </c>
      <c r="G4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Provisioning Criteria</v>
      </c>
      <c r="B8" t="str">
        <v>ESS</v>
      </c>
      <c r="C8" t="str">
        <v>Protection Level</v>
      </c>
      <c r="D8" t="str">
        <v>Minimum Annual Demand (MAD)</v>
      </c>
      <c r="E8" t="str">
        <v>Arisings TRT</v>
      </c>
      <c r="F8" t="str">
        <v>Actual TRT Demand</v>
      </c>
      <c r="G8" t="str">
        <v>Actual Fill Rate (TAT)</v>
      </c>
      <c r="H8" t="str">
        <v>Arisings TRT (Annual)</v>
      </c>
      <c r="I8" t="str">
        <v>Actual TRT Demand (Annual)</v>
      </c>
      <c r="J8" t="str">
        <v>Actual Fill Rate (Annual)</v>
      </c>
      <c r="K8" t="str">
        <v/>
      </c>
      <c r="L8" t="str">
        <v>Desired SL%</v>
      </c>
    </row>
    <row r="9">
      <c r="A9" t="str">
        <v>Target Fill Rate % Ess 1</v>
      </c>
      <c r="B9">
        <v>1</v>
      </c>
      <c r="C9">
        <v>0.98</v>
      </c>
      <c r="D9">
        <v>0.1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98</v>
      </c>
    </row>
    <row r="10">
      <c r="A10" t="str">
        <v>Target Fill Rate % Ess 2</v>
      </c>
      <c r="B10">
        <v>2</v>
      </c>
      <c r="C10">
        <v>0.93</v>
      </c>
      <c r="D10">
        <v>0.1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95</v>
      </c>
    </row>
    <row r="11">
      <c r="A11" t="str">
        <v>Target Fill Rate % Ess 3</v>
      </c>
      <c r="B11">
        <v>3</v>
      </c>
      <c r="C11">
        <v>0.9</v>
      </c>
      <c r="D11">
        <v>0.1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92</v>
      </c>
    </row>
    <row r="12">
      <c r="A12" t="str">
        <v/>
      </c>
      <c r="B12" t="str">
        <v/>
      </c>
      <c r="C12" t="str">
        <v>Vary the Protection Level in Column C such that the "Actual Fill Rate" in Column G meets the Desired Service Level% in Column L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PNs with #N/A output issues -  record data if applicable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Prt Number</v>
      </c>
      <c r="B17" t="str">
        <v>Selected MTBUR</v>
      </c>
      <c r="C17" t="str">
        <v>amended MTBUR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</sheetData>
  <ignoredErrors>
    <ignoredError numberStoredAsText="1" sqref="A1:L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2"/>
  <sheetViews>
    <sheetView workbookViewId="0"/>
  </sheetViews>
  <sheetData>
    <row r="1">
      <c r="A1" t="str">
        <v>Part Number</v>
      </c>
      <c r="B1" t="str">
        <v>Annual FH</v>
      </c>
      <c r="C1" t="str">
        <v>SPC</v>
      </c>
      <c r="D1" t="str">
        <v>ESS</v>
      </c>
      <c r="E1" t="str">
        <v>QPA</v>
      </c>
      <c r="F1" t="str">
        <v>MTBUR for IP</v>
      </c>
      <c r="G1" t="str">
        <v>RRI</v>
      </c>
      <c r="H1" t="str">
        <v>Buy Price (USD)</v>
      </c>
      <c r="I1" t="str">
        <v>Aircraft Count</v>
      </c>
      <c r="J1" t="str">
        <v>TAT</v>
      </c>
      <c r="K1" t="str">
        <v>Annual Demand - Dann</v>
      </c>
      <c r="L1" t="str">
        <v>Expected Demand during Re-supply Time</v>
      </c>
      <c r="M1" t="str">
        <v>Protection Level (P.L)</v>
      </c>
      <c r="N1" t="str">
        <v>MAD</v>
      </c>
      <c r="O1" t="str">
        <v>Does part qualify as spare?</v>
      </c>
      <c r="P1" t="str">
        <v>Qty</v>
      </c>
      <c r="Q1" t="str">
        <v>Actual P.L.</v>
      </c>
      <c r="R1" t="str">
        <v>Deviation</v>
      </c>
      <c r="S1" t="str">
        <v>Calculation Status</v>
      </c>
      <c r="T1" t="str">
        <v>ESS1 Arising TRT</v>
      </c>
      <c r="U1" t="str">
        <v>ESS2 Arising TRT</v>
      </c>
      <c r="V1" t="str">
        <v>ESS3 Arising TRT</v>
      </c>
      <c r="W1" t="str">
        <v>ESS1 Actual TRT Demand</v>
      </c>
      <c r="X1" t="str">
        <v>ESS2 Actual TRT Demand</v>
      </c>
      <c r="Y1" t="str">
        <v>ESS3 Actual TRT Demand</v>
      </c>
      <c r="Z1" t="str">
        <v>ESS1 Arising Years</v>
      </c>
      <c r="AA1" t="str">
        <v>ESS2 Arising Years</v>
      </c>
      <c r="AB1" t="str">
        <v>ESS3 Arising Years</v>
      </c>
      <c r="AC1" t="str">
        <v>ESS1 Actual annual Demand</v>
      </c>
      <c r="AD1" t="str">
        <v>ESS2 Actual annual Demand</v>
      </c>
      <c r="AE1" t="str">
        <v>ESS3 Actual annual Demand</v>
      </c>
    </row>
    <row r="2">
      <c r="A2" t="str">
        <v>AR4709-13</v>
      </c>
      <c r="B2" t="str">
        <f>VLOOKUP(A2,PartNumbers!$A:$E,2,FALSE)</f>
        <v>4000</v>
      </c>
      <c r="C2" t="str">
        <f>VLOOKUP(A2,PartCapability!$B:$Z,5,FALSE)</f>
        <v>6</v>
      </c>
      <c r="D2" t="str">
        <f>VLOOKUP(A2,PartCapability!$B:$Z,6,FALSE)</f>
        <v>2</v>
      </c>
      <c r="E2" t="str">
        <f>VLOOKUP(A2,PartCapability!$B:$Z,8,FALSE)</f>
        <v>1</v>
      </c>
      <c r="F2" t="str">
        <f>VLOOKUP(A2,PartCapability!$B:$Z,7,FALSE)</f>
        <v>120000</v>
      </c>
      <c r="G2" t="str">
        <f>VLOOKUP(A2,PartNumbers!$A:$E,3,FALSE)</f>
        <v>0</v>
      </c>
      <c r="H2" t="str">
        <f>VLOOKUP(A2,PartNumbers!$A:$E,4,FALSE)</f>
        <v>19380</v>
      </c>
      <c r="I2">
        <v>60</v>
      </c>
      <c r="J2" t="str">
        <f>VLOOKUP(A2,PartCapability!$B:$Z,17,FALSE) + 11 + 7</f>
        <v>48</v>
      </c>
      <c r="K2" t="str">
        <f>B2*I2*E2/(F2*POWER(10,G2))</f>
        <v>2</v>
      </c>
      <c r="L2" t="str">
        <f>ROUND(K2*J2/365, 2)</f>
        <v>0.26</v>
      </c>
      <c r="M2" t="str">
        <f>VLOOKUP(D2*1,Parameters!$B$9:$C$11,2,FALSE)</f>
        <v>0.93</v>
      </c>
      <c r="N2" t="str">
        <f>VLOOKUP(D2*1,Parameters!$B$9:$D$11,3,FALSE)</f>
        <v>0.1</v>
      </c>
      <c r="O2" t="str">
        <f>IF(K2&gt;N2, "Yes", "No")</f>
        <v>Yes</v>
      </c>
      <c r="P2" t="str">
        <f>LET(lambda, L2, target, M2-VLOOKUP(D2*1,Parameters!$F$1:$G$4,2,FALSE), n, SEQUENCE(100,1,0,1), INDEX(n,MATCH(TRUE,ROUND(POISSON(n,lambda,TRUE),2)&gt;=target,0)))</f>
        <v>1</v>
      </c>
      <c r="Q2" t="str">
        <f>POISSON(P2, L2, TRUE)</f>
        <v>0.9715249981124935</v>
      </c>
      <c r="R2" t="str">
        <f>ROUND(M2-Q2, 2)</f>
        <v>-0.04</v>
      </c>
      <c r="S2" t="str">
        <f>IF(R2 &gt; VLOOKUP(D2*1, Parameters!$F$1:$G$4, 2, FALSE), "Re-Calculate", "OK")</f>
        <v>OK</v>
      </c>
      <c r="T2" t="str">
        <f>IF(D2=1, L2, " ")</f>
        <v xml:space="preserve"> </v>
      </c>
      <c r="U2" t="str">
        <f>IF(D2=2, L2, " ")</f>
        <v>0.26</v>
      </c>
      <c r="V2" t="str">
        <f>IF(D2=3, L2, " ")</f>
        <v xml:space="preserve"> </v>
      </c>
      <c r="W2" t="str">
        <f>IF(D2=1, L2*Q2, " ")</f>
        <v xml:space="preserve"> </v>
      </c>
      <c r="X2" t="str">
        <f>IF(D2=2, L2*Q2, " ")</f>
        <v>0.25259649950924834</v>
      </c>
      <c r="Y2" t="str">
        <f>IF(D2=3, L2*Q2, " ")</f>
        <v xml:space="preserve"> </v>
      </c>
      <c r="Z2" t="str">
        <f>IF(D2=1, K2, " ")</f>
        <v xml:space="preserve"> </v>
      </c>
      <c r="AA2" t="str">
        <f>IF(D2=2, K2, " ")</f>
        <v>2</v>
      </c>
      <c r="AB2" t="str">
        <f>IF(D2=3, K2, " ")</f>
        <v xml:space="preserve"> </v>
      </c>
      <c r="AC2" t="str">
        <f>IF(D2=1, K2*Q2, " ")</f>
        <v xml:space="preserve"> </v>
      </c>
      <c r="AD2" t="str">
        <f>IF(D2=2, K2*Q2, " ")</f>
        <v>1.943049996224987</v>
      </c>
      <c r="AE2" t="str">
        <f>IF(D2=3, K2*Q2, " ")</f>
        <v xml:space="preserve"> </v>
      </c>
    </row>
    <row r="3">
      <c r="A3" t="str">
        <v>AR4714-11</v>
      </c>
      <c r="B3" t="str">
        <f>VLOOKUP(A3,PartNumbers!$A:$E,2,FALSE)</f>
        <v>4000</v>
      </c>
      <c r="C3" t="str">
        <f>VLOOKUP(A3,PartCapability!$B:$Z,5,FALSE)</f>
        <v>2</v>
      </c>
      <c r="D3" t="str">
        <f>VLOOKUP(A3,PartCapability!$B:$Z,6,FALSE)</f>
        <v>2</v>
      </c>
      <c r="E3" t="str">
        <f>VLOOKUP(A3,PartCapability!$B:$Z,8,FALSE)</f>
        <v>1</v>
      </c>
      <c r="F3" t="str">
        <f>VLOOKUP(A3,PartCapability!$B:$Z,7,FALSE)</f>
        <v>120000</v>
      </c>
      <c r="G3" t="str">
        <f>VLOOKUP(A3,PartNumbers!$A:$E,3,FALSE)</f>
        <v>0</v>
      </c>
      <c r="H3" t="str">
        <f>VLOOKUP(A3,PartNumbers!$A:$E,4,FALSE)</f>
        <v>5877.333333333333</v>
      </c>
      <c r="I3">
        <v>60</v>
      </c>
      <c r="J3" t="str">
        <f>VLOOKUP(A3,PartCapability!$B:$Z,17,FALSE) + 11 + 7</f>
        <v>48</v>
      </c>
      <c r="K3" t="str">
        <f>B3*I3*E3/(F3*POWER(10,G3))</f>
        <v>2</v>
      </c>
      <c r="L3" t="str">
        <f>ROUND(K3*J3/365, 2)</f>
        <v>0.26</v>
      </c>
      <c r="M3" t="str">
        <f>VLOOKUP(D3*1,Parameters!$B$9:$C$11,2,FALSE)</f>
        <v>0.93</v>
      </c>
      <c r="N3" t="str">
        <f>VLOOKUP(D3*1,Parameters!$B$9:$D$11,3,FALSE)</f>
        <v>0.1</v>
      </c>
      <c r="O3" t="str">
        <f>IF(K3&gt;N3, "Yes", "No")</f>
        <v>Yes</v>
      </c>
      <c r="P3" t="str">
        <f>LET(lambda, L3, target, M3-VLOOKUP(D3*1,Parameters!$F$1:$G$4,2,FALSE), n, SEQUENCE(100,1,0,1), INDEX(n,MATCH(TRUE,ROUND(POISSON(n,lambda,TRUE),2)&gt;=target,0)))</f>
        <v>1</v>
      </c>
      <c r="Q3" t="str">
        <f>POISSON(P3, L3, TRUE)</f>
        <v>0.9715249981124935</v>
      </c>
      <c r="R3" t="str">
        <f>ROUND(M3-Q3, 2)</f>
        <v>-0.04</v>
      </c>
      <c r="S3" t="str">
        <f>IF(R3 &gt; VLOOKUP(D3*1, Parameters!$F$1:$G$4, 2, FALSE), "Re-Calculate", "OK")</f>
        <v>OK</v>
      </c>
      <c r="T3" t="str">
        <f>IF(D3=1, L3, " ")</f>
        <v xml:space="preserve"> </v>
      </c>
      <c r="U3" t="str">
        <f>IF(D3=2, L3, " ")</f>
        <v>0.26</v>
      </c>
      <c r="V3" t="str">
        <f>IF(D3=3, L3, " ")</f>
        <v xml:space="preserve"> </v>
      </c>
      <c r="W3" t="str">
        <f>IF(D3=1, L3*Q3, " ")</f>
        <v xml:space="preserve"> </v>
      </c>
      <c r="X3" t="str">
        <f>IF(D3=2, L3*Q3, " ")</f>
        <v>0.25259649950924834</v>
      </c>
      <c r="Y3" t="str">
        <f>IF(D3=3, L3*Q3, " ")</f>
        <v xml:space="preserve"> </v>
      </c>
      <c r="Z3" t="str">
        <f>IF(D3=1, K3, " ")</f>
        <v xml:space="preserve"> </v>
      </c>
      <c r="AA3" t="str">
        <f>IF(D3=2, K3, " ")</f>
        <v>2</v>
      </c>
      <c r="AB3" t="str">
        <f>IF(D3=3, K3, " ")</f>
        <v xml:space="preserve"> </v>
      </c>
      <c r="AC3" t="str">
        <f>IF(D3=1, K3*Q3, " ")</f>
        <v xml:space="preserve"> </v>
      </c>
      <c r="AD3" t="str">
        <f>IF(D3=2, K3*Q3, " ")</f>
        <v>1.943049996224987</v>
      </c>
      <c r="AE3" t="str">
        <f>IF(D3=3, K3*Q3, " ")</f>
        <v xml:space="preserve"> </v>
      </c>
    </row>
    <row r="4">
      <c r="A4" t="str">
        <v>AR4714-7</v>
      </c>
      <c r="B4" t="str">
        <f>VLOOKUP(A4,PartNumbers!$A:$E,2,FALSE)</f>
        <v>4000</v>
      </c>
      <c r="C4" t="str">
        <f>VLOOKUP(A4,PartCapability!$B:$Z,5,FALSE)</f>
        <v>2</v>
      </c>
      <c r="D4" t="str">
        <f>VLOOKUP(A4,PartCapability!$B:$Z,6,FALSE)</f>
        <v>2</v>
      </c>
      <c r="E4" t="str">
        <f>VLOOKUP(A4,PartCapability!$B:$Z,8,FALSE)</f>
        <v>2</v>
      </c>
      <c r="F4" t="str">
        <f>VLOOKUP(A4,PartCapability!$B:$Z,7,FALSE)</f>
        <v>120000</v>
      </c>
      <c r="G4" t="str">
        <f>VLOOKUP(A4,PartNumbers!$A:$E,3,FALSE)</f>
        <v>0</v>
      </c>
      <c r="H4" t="str">
        <f>VLOOKUP(A4,PartNumbers!$A:$E,4,FALSE)</f>
        <v>6100</v>
      </c>
      <c r="I4">
        <v>60</v>
      </c>
      <c r="J4" t="str">
        <f>VLOOKUP(A4,PartCapability!$B:$Z,17,FALSE) + 11 + 7</f>
        <v>39</v>
      </c>
      <c r="K4" t="str">
        <f>B4*I4*E4/(F4*POWER(10,G4))</f>
        <v>4</v>
      </c>
      <c r="L4" t="str">
        <f>ROUND(K4*J4/365, 2)</f>
        <v>0.43</v>
      </c>
      <c r="M4" t="str">
        <f>VLOOKUP(D4*1,Parameters!$B$9:$C$11,2,FALSE)</f>
        <v>0.93</v>
      </c>
      <c r="N4" t="str">
        <f>VLOOKUP(D4*1,Parameters!$B$9:$D$11,3,FALSE)</f>
        <v>0.1</v>
      </c>
      <c r="O4" t="str">
        <f>IF(K4&gt;N4, "Yes", "No")</f>
        <v>Yes</v>
      </c>
      <c r="P4" t="str">
        <f>LET(lambda, L4, target, M4-VLOOKUP(D4*1,Parameters!$F$1:$G$4,2,FALSE), n, SEQUENCE(100,1,0,1), INDEX(n,MATCH(TRUE,ROUND(POISSON(n,lambda,TRUE),2)&gt;=target,0)))</f>
        <v>1</v>
      </c>
      <c r="Q4" t="str">
        <f>POISSON(P4, L4, TRUE)</f>
        <v>0.9302280054543426</v>
      </c>
      <c r="R4" t="str">
        <f>ROUND(M4-Q4, 2)</f>
        <v>0</v>
      </c>
      <c r="S4" t="str">
        <f>IF(R4 &gt; VLOOKUP(D4*1, Parameters!$F$1:$G$4, 2, FALSE), "Re-Calculate", "OK")</f>
        <v>OK</v>
      </c>
      <c r="T4" t="str">
        <f>IF(D4=1, L4, " ")</f>
        <v xml:space="preserve"> </v>
      </c>
      <c r="U4" t="str">
        <f>IF(D4=2, L4, " ")</f>
        <v>0.43</v>
      </c>
      <c r="V4" t="str">
        <f>IF(D4=3, L4, " ")</f>
        <v xml:space="preserve"> </v>
      </c>
      <c r="W4" t="str">
        <f>IF(D4=1, L4*Q4, " ")</f>
        <v xml:space="preserve"> </v>
      </c>
      <c r="X4" t="str">
        <f>IF(D4=2, L4*Q4, " ")</f>
        <v>0.3999980423453673</v>
      </c>
      <c r="Y4" t="str">
        <f>IF(D4=3, L4*Q4, " ")</f>
        <v xml:space="preserve"> </v>
      </c>
      <c r="Z4" t="str">
        <f>IF(D4=1, K4, " ")</f>
        <v xml:space="preserve"> </v>
      </c>
      <c r="AA4" t="str">
        <f>IF(D4=2, K4, " ")</f>
        <v>4</v>
      </c>
      <c r="AB4" t="str">
        <f>IF(D4=3, K4, " ")</f>
        <v xml:space="preserve"> </v>
      </c>
      <c r="AC4" t="str">
        <f>IF(D4=1, K4*Q4, " ")</f>
        <v xml:space="preserve"> </v>
      </c>
      <c r="AD4" t="str">
        <f>IF(D4=2, K4*Q4, " ")</f>
        <v>3.7209120218173704</v>
      </c>
      <c r="AE4" t="str">
        <f>IF(D4=3, K4*Q4, " ")</f>
        <v xml:space="preserve"> </v>
      </c>
    </row>
    <row r="5">
      <c r="A5" t="str">
        <v>AR90122-5D605</v>
      </c>
      <c r="B5" t="str">
        <f>VLOOKUP(A5,PartNumbers!$A:$E,2,FALSE)</f>
        <v>4000</v>
      </c>
      <c r="C5" t="str">
        <f>VLOOKUP(A5,PartCapability!$B:$Z,5,FALSE)</f>
        <v>2</v>
      </c>
      <c r="D5" t="str">
        <f>VLOOKUP(A5,PartCapability!$B:$Z,6,FALSE)</f>
        <v>3</v>
      </c>
      <c r="E5" t="str">
        <f>VLOOKUP(A5,PartCapability!$B:$Z,8,FALSE)</f>
        <v>4</v>
      </c>
      <c r="F5" t="str">
        <f>VLOOKUP(A5,PartCapability!$B:$Z,7,FALSE)</f>
        <v>75600</v>
      </c>
      <c r="G5" t="str">
        <f>VLOOKUP(A5,PartNumbers!$A:$E,3,FALSE)</f>
        <v>0</v>
      </c>
      <c r="H5" t="str">
        <f>VLOOKUP(A5,PartNumbers!$A:$E,4,FALSE)</f>
        <v>117680</v>
      </c>
      <c r="I5">
        <v>60</v>
      </c>
      <c r="J5" t="str">
        <f>VLOOKUP(A5,PartCapability!$B:$Z,17,FALSE) + 11 + 7</f>
        <v>48</v>
      </c>
      <c r="K5" t="str">
        <f>B5*I5*E5/(F5*POWER(10,G5))</f>
        <v>12.698412698412698</v>
      </c>
      <c r="L5" t="str">
        <f>ROUND(K5*J5/365, 2)</f>
        <v>1.67</v>
      </c>
      <c r="M5" t="str">
        <f>VLOOKUP(D5*1,Parameters!$B$9:$C$11,2,FALSE)</f>
        <v>0.9</v>
      </c>
      <c r="N5" t="str">
        <f>VLOOKUP(D5*1,Parameters!$B$9:$D$11,3,FALSE)</f>
        <v>0.1</v>
      </c>
      <c r="O5" t="str">
        <f>IF(K5&gt;N5, "Yes", "No")</f>
        <v>Yes</v>
      </c>
      <c r="P5" t="str">
        <f>LET(lambda, L5, target, M5-VLOOKUP(D5*1,Parameters!$F$1:$G$4,2,FALSE), n, SEQUENCE(100,1,0,1), INDEX(n,MATCH(TRUE,ROUND(POISSON(n,lambda,TRUE),2)&gt;=target,0)))</f>
        <v>3</v>
      </c>
      <c r="Q5" t="str">
        <f>POISSON(P5, L5, TRUE)</f>
        <v>0.9112464097805768</v>
      </c>
      <c r="R5" t="str">
        <f>ROUND(M5-Q5, 2)</f>
        <v>-0.01</v>
      </c>
      <c r="S5" t="str">
        <f>IF(R5 &gt; VLOOKUP(D5*1, Parameters!$F$1:$G$4, 2, FALSE), "Re-Calculate", "OK")</f>
        <v>OK</v>
      </c>
      <c r="T5" t="str">
        <f>IF(D5=1, L5, " ")</f>
        <v xml:space="preserve"> </v>
      </c>
      <c r="U5" t="str">
        <f>IF(D5=2, L5, " ")</f>
        <v xml:space="preserve"> </v>
      </c>
      <c r="V5" t="str">
        <f>IF(D5=3, L5, " ")</f>
        <v>1.67</v>
      </c>
      <c r="W5" t="str">
        <f>IF(D5=1, L5*Q5, " ")</f>
        <v xml:space="preserve"> </v>
      </c>
      <c r="X5" t="str">
        <f>IF(D5=2, L5*Q5, " ")</f>
        <v xml:space="preserve"> </v>
      </c>
      <c r="Y5" t="str">
        <f>IF(D5=3, L5*Q5, " ")</f>
        <v>1.5217815043335632</v>
      </c>
      <c r="Z5" t="str">
        <f>IF(D5=1, K5, " ")</f>
        <v xml:space="preserve"> </v>
      </c>
      <c r="AA5" t="str">
        <f>IF(D5=2, K5, " ")</f>
        <v xml:space="preserve"> </v>
      </c>
      <c r="AB5" t="str">
        <f>IF(D5=3, K5, " ")</f>
        <v>12.698412698412698</v>
      </c>
      <c r="AC5" t="str">
        <f>IF(D5=1, K5*Q5, " ")</f>
        <v xml:space="preserve"> </v>
      </c>
      <c r="AD5" t="str">
        <f>IF(D5=2, K5*Q5, " ")</f>
        <v xml:space="preserve"> </v>
      </c>
      <c r="AE5" t="str">
        <f>IF(D5=3, K5*Q5, " ")</f>
        <v>11.571382981340657</v>
      </c>
    </row>
    <row r="6">
      <c r="A6" t="str">
        <v>Z014H010035C</v>
      </c>
      <c r="B6" t="str">
        <f>VLOOKUP(A6,PartNumbers!$A:$E,2,FALSE)</f>
        <v>4000</v>
      </c>
      <c r="C6" t="str">
        <f>VLOOKUP(A6,PartCapability!$B:$Z,5,FALSE)</f>
        <v>2</v>
      </c>
      <c r="D6" t="str">
        <f>VLOOKUP(A6,PartCapability!$B:$Z,6,FALSE)</f>
        <v>2</v>
      </c>
      <c r="E6" t="str">
        <f>VLOOKUP(A6,PartCapability!$B:$Z,8,FALSE)</f>
        <v>2</v>
      </c>
      <c r="F6" t="str">
        <f>VLOOKUP(A6,PartCapability!$B:$Z,7,FALSE)</f>
        <v>7500</v>
      </c>
      <c r="G6" t="str">
        <f>VLOOKUP(A6,PartNumbers!$A:$E,3,FALSE)</f>
        <v>0</v>
      </c>
      <c r="H6" t="str">
        <f>VLOOKUP(A6,PartNumbers!$A:$E,4,FALSE)</f>
        <v>140502.45</v>
      </c>
      <c r="I6">
        <v>60</v>
      </c>
      <c r="J6" t="str">
        <f>VLOOKUP(A6,PartCapability!$B:$Z,17,FALSE) + 11 + 7</f>
        <v>48</v>
      </c>
      <c r="K6" t="str">
        <f>B6*I6*E6/(F6*POWER(10,G6))</f>
        <v>64</v>
      </c>
      <c r="L6" t="str">
        <f>ROUND(K6*J6/365, 2)</f>
        <v>8.42</v>
      </c>
      <c r="M6" t="str">
        <f>VLOOKUP(D6*1,Parameters!$B$9:$C$11,2,FALSE)</f>
        <v>0.93</v>
      </c>
      <c r="N6" t="str">
        <f>VLOOKUP(D6*1,Parameters!$B$9:$D$11,3,FALSE)</f>
        <v>0.1</v>
      </c>
      <c r="O6" t="str">
        <f>IF(K6&gt;N6, "Yes", "No")</f>
        <v>Yes</v>
      </c>
      <c r="P6" t="str">
        <f>LET(lambda, L6, target, M6-VLOOKUP(D6*1,Parameters!$F$1:$G$4,2,FALSE), n, SEQUENCE(100,1,0,1), INDEX(n,MATCH(TRUE,ROUND(POISSON(n,lambda,TRUE),2)&gt;=target,0)))</f>
        <v>13</v>
      </c>
      <c r="Q6" t="str">
        <f>POISSON(P6, L6, TRUE)</f>
        <v>0.9516827795952378</v>
      </c>
      <c r="R6" t="str">
        <f>ROUND(M6-Q6, 2)</f>
        <v>-0.02</v>
      </c>
      <c r="S6" t="str">
        <f>IF(R6 &gt; VLOOKUP(D6*1, Parameters!$F$1:$G$4, 2, FALSE), "Re-Calculate", "OK")</f>
        <v>OK</v>
      </c>
      <c r="T6" t="str">
        <f>IF(D6=1, L6, " ")</f>
        <v xml:space="preserve"> </v>
      </c>
      <c r="U6" t="str">
        <f>IF(D6=2, L6, " ")</f>
        <v>8.42</v>
      </c>
      <c r="V6" t="str">
        <f>IF(D6=3, L6, " ")</f>
        <v xml:space="preserve"> </v>
      </c>
      <c r="W6" t="str">
        <f>IF(D6=1, L6*Q6, " ")</f>
        <v xml:space="preserve"> </v>
      </c>
      <c r="X6" t="str">
        <f>IF(D6=2, L6*Q6, " ")</f>
        <v>8.013169004191903</v>
      </c>
      <c r="Y6" t="str">
        <f>IF(D6=3, L6*Q6, " ")</f>
        <v xml:space="preserve"> </v>
      </c>
      <c r="Z6" t="str">
        <f>IF(D6=1, K6, " ")</f>
        <v xml:space="preserve"> </v>
      </c>
      <c r="AA6" t="str">
        <f>IF(D6=2, K6, " ")</f>
        <v>64</v>
      </c>
      <c r="AB6" t="str">
        <f>IF(D6=3, K6, " ")</f>
        <v xml:space="preserve"> </v>
      </c>
      <c r="AC6" t="str">
        <f>IF(D6=1, K6*Q6, " ")</f>
        <v xml:space="preserve"> </v>
      </c>
      <c r="AD6" t="str">
        <f>IF(D6=2, K6*Q6, " ")</f>
        <v>60.90769789409522</v>
      </c>
      <c r="AE6" t="str">
        <f>IF(D6=3, K6*Q6, " ")</f>
        <v xml:space="preserve"> </v>
      </c>
    </row>
    <row r="7">
      <c r="A7" t="str">
        <v>Z043H0101110</v>
      </c>
      <c r="B7" t="str">
        <f>VLOOKUP(A7,PartNumbers!$A:$E,2,FALSE)</f>
        <v>4000</v>
      </c>
      <c r="C7" t="str">
        <f>VLOOKUP(A7,PartCapability!$B:$Z,5,FALSE)</f>
        <v>2</v>
      </c>
      <c r="D7" t="str">
        <f>VLOOKUP(A7,PartCapability!$B:$Z,6,FALSE)</f>
        <v>2</v>
      </c>
      <c r="E7" t="str">
        <f>VLOOKUP(A7,PartCapability!$B:$Z,8,FALSE)</f>
        <v>5</v>
      </c>
      <c r="F7" t="str">
        <f>VLOOKUP(A7,PartCapability!$B:$Z,7,FALSE)</f>
        <v>30000</v>
      </c>
      <c r="G7" t="str">
        <f>VLOOKUP(A7,PartNumbers!$A:$E,3,FALSE)</f>
        <v>0</v>
      </c>
      <c r="H7" t="str">
        <f>VLOOKUP(A7,PartNumbers!$A:$E,4,FALSE)</f>
        <v>7441.22</v>
      </c>
      <c r="I7">
        <v>60</v>
      </c>
      <c r="J7" t="str">
        <f>VLOOKUP(A7,PartCapability!$B:$Z,17,FALSE) + 11 + 7</f>
        <v>48</v>
      </c>
      <c r="K7" t="str">
        <f>B7*I7*E7/(F7*POWER(10,G7))</f>
        <v>40</v>
      </c>
      <c r="L7" t="str">
        <f>ROUND(K7*J7/365, 2)</f>
        <v>5.26</v>
      </c>
      <c r="M7" t="str">
        <f>VLOOKUP(D7*1,Parameters!$B$9:$C$11,2,FALSE)</f>
        <v>0.93</v>
      </c>
      <c r="N7" t="str">
        <f>VLOOKUP(D7*1,Parameters!$B$9:$D$11,3,FALSE)</f>
        <v>0.1</v>
      </c>
      <c r="O7" t="str">
        <f>IF(K7&gt;N7, "Yes", "No")</f>
        <v>Yes</v>
      </c>
      <c r="P7" t="str">
        <f>LET(lambda, L7, target, M7-VLOOKUP(D7*1,Parameters!$F$1:$G$4,2,FALSE), n, SEQUENCE(100,1,0,1), INDEX(n,MATCH(TRUE,ROUND(POISSON(n,lambda,TRUE),2)&gt;=target,0)))</f>
        <v>9</v>
      </c>
      <c r="Q7" t="str">
        <f>POISSON(P7, L7, TRUE)</f>
        <v>0.9577340347007882</v>
      </c>
      <c r="R7" t="str">
        <f>ROUND(M7-Q7, 2)</f>
        <v>-0.03</v>
      </c>
      <c r="S7" t="str">
        <f>IF(R7 &gt; VLOOKUP(D7*1, Parameters!$F$1:$G$4, 2, FALSE), "Re-Calculate", "OK")</f>
        <v>OK</v>
      </c>
      <c r="T7" t="str">
        <f>IF(D7=1, L7, " ")</f>
        <v xml:space="preserve"> </v>
      </c>
      <c r="U7" t="str">
        <f>IF(D7=2, L7, " ")</f>
        <v>5.26</v>
      </c>
      <c r="V7" t="str">
        <f>IF(D7=3, L7, " ")</f>
        <v xml:space="preserve"> </v>
      </c>
      <c r="W7" t="str">
        <f>IF(D7=1, L7*Q7, " ")</f>
        <v xml:space="preserve"> </v>
      </c>
      <c r="X7" t="str">
        <f>IF(D7=2, L7*Q7, " ")</f>
        <v>5.0376810225261455</v>
      </c>
      <c r="Y7" t="str">
        <f>IF(D7=3, L7*Q7, " ")</f>
        <v xml:space="preserve"> </v>
      </c>
      <c r="Z7" t="str">
        <f>IF(D7=1, K7, " ")</f>
        <v xml:space="preserve"> </v>
      </c>
      <c r="AA7" t="str">
        <f>IF(D7=2, K7, " ")</f>
        <v>40</v>
      </c>
      <c r="AB7" t="str">
        <f>IF(D7=3, K7, " ")</f>
        <v xml:space="preserve"> </v>
      </c>
      <c r="AC7" t="str">
        <f>IF(D7=1, K7*Q7, " ")</f>
        <v xml:space="preserve"> </v>
      </c>
      <c r="AD7" t="str">
        <f>IF(D7=2, K7*Q7, " ")</f>
        <v>38.309361388031526</v>
      </c>
      <c r="AE7" t="str">
        <f>IF(D7=3, K7*Q7, " ")</f>
        <v xml:space="preserve"> </v>
      </c>
    </row>
    <row r="8">
      <c r="A8" t="str">
        <v>Z111H0040131</v>
      </c>
      <c r="B8" t="str">
        <f>VLOOKUP(A8,PartNumbers!$A:$E,2,FALSE)</f>
        <v>4000</v>
      </c>
      <c r="C8" t="str">
        <f>VLOOKUP(A8,PartCapability!$B:$Z,5,FALSE)</f>
        <v>2</v>
      </c>
      <c r="D8" t="str">
        <f>VLOOKUP(A8,PartCapability!$B:$Z,6,FALSE)</f>
        <v>3</v>
      </c>
      <c r="E8" t="str">
        <f>VLOOKUP(A8,PartCapability!$B:$Z,8,FALSE)</f>
        <v>4</v>
      </c>
      <c r="F8" t="str">
        <f>VLOOKUP(A8,PartCapability!$B:$Z,7,FALSE)</f>
        <v>15000</v>
      </c>
      <c r="G8" t="str">
        <f>VLOOKUP(A8,PartNumbers!$A:$E,3,FALSE)</f>
        <v>0</v>
      </c>
      <c r="H8" t="str">
        <f>VLOOKUP(A8,PartNumbers!$A:$E,4,FALSE)</f>
        <v>8029.07</v>
      </c>
      <c r="I8">
        <v>60</v>
      </c>
      <c r="J8" t="str">
        <f>VLOOKUP(A8,PartCapability!$B:$Z,17,FALSE) + 11 + 7</f>
        <v>48</v>
      </c>
      <c r="K8" t="str">
        <f>B8*I8*E8/(F8*POWER(10,G8))</f>
        <v>64</v>
      </c>
      <c r="L8" t="str">
        <f>ROUND(K8*J8/365, 2)</f>
        <v>8.42</v>
      </c>
      <c r="M8" t="str">
        <f>VLOOKUP(D8*1,Parameters!$B$9:$C$11,2,FALSE)</f>
        <v>0.9</v>
      </c>
      <c r="N8" t="str">
        <f>VLOOKUP(D8*1,Parameters!$B$9:$D$11,3,FALSE)</f>
        <v>0.1</v>
      </c>
      <c r="O8" t="str">
        <f>IF(K8&gt;N8, "Yes", "No")</f>
        <v>Yes</v>
      </c>
      <c r="P8" t="str">
        <f>LET(lambda, L8, target, M8-VLOOKUP(D8*1,Parameters!$F$1:$G$4,2,FALSE), n, SEQUENCE(100,1,0,1), INDEX(n,MATCH(TRUE,ROUND(POISSON(n,lambda,TRUE),2)&gt;=target,0)))</f>
        <v>12</v>
      </c>
      <c r="Q8" t="str">
        <f>POISSON(P8, L8, TRUE)</f>
        <v>0.9138370104860948</v>
      </c>
      <c r="R8" t="str">
        <f>ROUND(M8-Q8, 2)</f>
        <v>-0.01</v>
      </c>
      <c r="S8" t="str">
        <f>IF(R8 &gt; VLOOKUP(D8*1, Parameters!$F$1:$G$4, 2, FALSE), "Re-Calculate", "OK")</f>
        <v>OK</v>
      </c>
      <c r="T8" t="str">
        <f>IF(D8=1, L8, " ")</f>
        <v xml:space="preserve"> </v>
      </c>
      <c r="U8" t="str">
        <f>IF(D8=2, L8, " ")</f>
        <v xml:space="preserve"> </v>
      </c>
      <c r="V8" t="str">
        <f>IF(D8=3, L8, " ")</f>
        <v>8.42</v>
      </c>
      <c r="W8" t="str">
        <f>IF(D8=1, L8*Q8, " ")</f>
        <v xml:space="preserve"> </v>
      </c>
      <c r="X8" t="str">
        <f>IF(D8=2, L8*Q8, " ")</f>
        <v xml:space="preserve"> </v>
      </c>
      <c r="Y8" t="str">
        <f>IF(D8=3, L8*Q8, " ")</f>
        <v>7.694507628292918</v>
      </c>
      <c r="Z8" t="str">
        <f>IF(D8=1, K8, " ")</f>
        <v xml:space="preserve"> </v>
      </c>
      <c r="AA8" t="str">
        <f>IF(D8=2, K8, " ")</f>
        <v xml:space="preserve"> </v>
      </c>
      <c r="AB8" t="str">
        <f>IF(D8=3, K8, " ")</f>
        <v>64</v>
      </c>
      <c r="AC8" t="str">
        <f>IF(D8=1, K8*Q8, " ")</f>
        <v xml:space="preserve"> </v>
      </c>
      <c r="AD8" t="str">
        <f>IF(D8=2, K8*Q8, " ")</f>
        <v xml:space="preserve"> </v>
      </c>
      <c r="AE8" t="str">
        <f>IF(D8=3, K8*Q8, " ")</f>
        <v>58.485568671110066</v>
      </c>
    </row>
    <row r="9">
      <c r="A9" t="str">
        <v>Z145HA452120</v>
      </c>
      <c r="B9" t="str">
        <f>VLOOKUP(A9,PartNumbers!$A:$E,2,FALSE)</f>
        <v>4000</v>
      </c>
      <c r="C9" t="str">
        <f>VLOOKUP(A9,PartCapability!$B:$Z,5,FALSE)</f>
        <v>2</v>
      </c>
      <c r="D9" t="str">
        <f>VLOOKUP(A9,PartCapability!$B:$Z,6,FALSE)</f>
        <v>2</v>
      </c>
      <c r="E9" t="str">
        <f>VLOOKUP(A9,PartCapability!$B:$Z,8,FALSE)</f>
        <v>1</v>
      </c>
      <c r="F9" t="str">
        <f>VLOOKUP(A9,PartCapability!$B:$Z,7,FALSE)</f>
        <v>11250</v>
      </c>
      <c r="G9" t="str">
        <f>VLOOKUP(A9,PartNumbers!$A:$E,3,FALSE)</f>
        <v>0</v>
      </c>
      <c r="H9" t="str">
        <f>VLOOKUP(A9,PartNumbers!$A:$E,4,FALSE)</f>
        <v>76480</v>
      </c>
      <c r="I9">
        <v>60</v>
      </c>
      <c r="J9" t="str">
        <f>VLOOKUP(A9,PartCapability!$B:$Z,17,FALSE) + 11 + 7</f>
        <v>48</v>
      </c>
      <c r="K9" t="str">
        <f>B9*I9*E9/(F9*POWER(10,G9))</f>
        <v>21.333333333333332</v>
      </c>
      <c r="L9" t="str">
        <f>ROUND(K9*J9/365, 2)</f>
        <v>2.81</v>
      </c>
      <c r="M9" t="str">
        <f>VLOOKUP(D9*1,Parameters!$B$9:$C$11,2,FALSE)</f>
        <v>0.93</v>
      </c>
      <c r="N9" t="str">
        <f>VLOOKUP(D9*1,Parameters!$B$9:$D$11,3,FALSE)</f>
        <v>0.1</v>
      </c>
      <c r="O9" t="str">
        <f>IF(K9&gt;N9, "Yes", "No")</f>
        <v>Yes</v>
      </c>
      <c r="P9" t="str">
        <f>LET(lambda, L9, target, M9-VLOOKUP(D9*1,Parameters!$F$1:$G$4,2,FALSE), n, SEQUENCE(100,1,0,1), INDEX(n,MATCH(TRUE,ROUND(POISSON(n,lambda,TRUE),2)&gt;=target,0)))</f>
        <v>5</v>
      </c>
      <c r="Q9" t="str">
        <f>POISSON(P9, L9, TRUE)</f>
        <v>0.9340141244065323</v>
      </c>
      <c r="R9" t="str">
        <f>ROUND(M9-Q9, 2)</f>
        <v>0</v>
      </c>
      <c r="S9" t="str">
        <f>IF(R9 &gt; VLOOKUP(D9*1, Parameters!$F$1:$G$4, 2, FALSE), "Re-Calculate", "OK")</f>
        <v>OK</v>
      </c>
      <c r="T9" t="str">
        <f>IF(D9=1, L9, " ")</f>
        <v xml:space="preserve"> </v>
      </c>
      <c r="U9" t="str">
        <f>IF(D9=2, L9, " ")</f>
        <v>2.81</v>
      </c>
      <c r="V9" t="str">
        <f>IF(D9=3, L9, " ")</f>
        <v xml:space="preserve"> </v>
      </c>
      <c r="W9" t="str">
        <f>IF(D9=1, L9*Q9, " ")</f>
        <v xml:space="preserve"> </v>
      </c>
      <c r="X9" t="str">
        <f>IF(D9=2, L9*Q9, " ")</f>
        <v>2.624579689582356</v>
      </c>
      <c r="Y9" t="str">
        <f>IF(D9=3, L9*Q9, " ")</f>
        <v xml:space="preserve"> </v>
      </c>
      <c r="Z9" t="str">
        <f>IF(D9=1, K9, " ")</f>
        <v xml:space="preserve"> </v>
      </c>
      <c r="AA9" t="str">
        <f>IF(D9=2, K9, " ")</f>
        <v>21.333333333333332</v>
      </c>
      <c r="AB9" t="str">
        <f>IF(D9=3, K9, " ")</f>
        <v xml:space="preserve"> </v>
      </c>
      <c r="AC9" t="str">
        <f>IF(D9=1, K9*Q9, " ")</f>
        <v xml:space="preserve"> </v>
      </c>
      <c r="AD9" t="str">
        <f>IF(D9=2, K9*Q9, " ")</f>
        <v>19.92563465400602</v>
      </c>
      <c r="AE9" t="str">
        <f>IF(D9=3, K9*Q9, " ")</f>
        <v xml:space="preserve"> </v>
      </c>
    </row>
    <row r="10">
      <c r="A10" t="str">
        <v>Z212H0001110</v>
      </c>
      <c r="B10" t="str">
        <f>VLOOKUP(A10,PartNumbers!$A:$E,2,FALSE)</f>
        <v>4000</v>
      </c>
      <c r="C10" t="str">
        <f>VLOOKUP(A10,PartCapability!$B:$Z,5,FALSE)</f>
        <v>2</v>
      </c>
      <c r="D10" t="str">
        <f>VLOOKUP(A10,PartCapability!$B:$Z,6,FALSE)</f>
        <v>3</v>
      </c>
      <c r="E10" t="str">
        <f>VLOOKUP(A10,PartCapability!$B:$Z,8,FALSE)</f>
        <v>9</v>
      </c>
      <c r="F10" t="str">
        <f>VLOOKUP(A10,PartCapability!$B:$Z,7,FALSE)</f>
        <v>30000</v>
      </c>
      <c r="G10" t="str">
        <f>VLOOKUP(A10,PartNumbers!$A:$E,3,FALSE)</f>
        <v>0</v>
      </c>
      <c r="H10" t="str">
        <f>VLOOKUP(A10,PartNumbers!$A:$E,4,FALSE)</f>
        <v>2968.04</v>
      </c>
      <c r="I10">
        <v>60</v>
      </c>
      <c r="J10" t="str">
        <f>VLOOKUP(A10,PartCapability!$B:$Z,17,FALSE) + 11 + 7</f>
        <v>48</v>
      </c>
      <c r="K10" t="str">
        <f>B10*I10*E10/(F10*POWER(10,G10))</f>
        <v>72</v>
      </c>
      <c r="L10" t="str">
        <f>ROUND(K10*J10/365, 2)</f>
        <v>9.47</v>
      </c>
      <c r="M10" t="str">
        <f>VLOOKUP(D10*1,Parameters!$B$9:$C$11,2,FALSE)</f>
        <v>0.9</v>
      </c>
      <c r="N10" t="str">
        <f>VLOOKUP(D10*1,Parameters!$B$9:$D$11,3,FALSE)</f>
        <v>0.1</v>
      </c>
      <c r="O10" t="str">
        <f>IF(K10&gt;N10, "Yes", "No")</f>
        <v>Yes</v>
      </c>
      <c r="P10" t="str">
        <f>LET(lambda, L10, target, M10-VLOOKUP(D10*1,Parameters!$F$1:$G$4,2,FALSE), n, SEQUENCE(100,1,0,1), INDEX(n,MATCH(TRUE,ROUND(POISSON(n,lambda,TRUE),2)&gt;=target,0)))</f>
        <v>13</v>
      </c>
      <c r="Q10" t="str">
        <f>POISSON(P10, L10, TRUE)</f>
        <v>0.8999768848842836</v>
      </c>
      <c r="R10" t="str">
        <f>ROUND(M10-Q10, 2)</f>
        <v>0</v>
      </c>
      <c r="S10" t="str">
        <f>IF(R10 &gt; VLOOKUP(D10*1, Parameters!$F$1:$G$4, 2, FALSE), "Re-Calculate", "OK")</f>
        <v>OK</v>
      </c>
      <c r="T10" t="str">
        <f>IF(D10=1, L10, " ")</f>
        <v xml:space="preserve"> </v>
      </c>
      <c r="U10" t="str">
        <f>IF(D10=2, L10, " ")</f>
        <v xml:space="preserve"> </v>
      </c>
      <c r="V10" t="str">
        <f>IF(D10=3, L10, " ")</f>
        <v>9.47</v>
      </c>
      <c r="W10" t="str">
        <f>IF(D10=1, L10*Q10, " ")</f>
        <v xml:space="preserve"> </v>
      </c>
      <c r="X10" t="str">
        <f>IF(D10=2, L10*Q10, " ")</f>
        <v xml:space="preserve"> </v>
      </c>
      <c r="Y10" t="str">
        <f>IF(D10=3, L10*Q10, " ")</f>
        <v>8.522781099854166</v>
      </c>
      <c r="Z10" t="str">
        <f>IF(D10=1, K10, " ")</f>
        <v xml:space="preserve"> </v>
      </c>
      <c r="AA10" t="str">
        <f>IF(D10=2, K10, " ")</f>
        <v xml:space="preserve"> </v>
      </c>
      <c r="AB10" t="str">
        <f>IF(D10=3, K10, " ")</f>
        <v>72</v>
      </c>
      <c r="AC10" t="str">
        <f>IF(D10=1, K10*Q10, " ")</f>
        <v xml:space="preserve"> </v>
      </c>
      <c r="AD10" t="str">
        <f>IF(D10=2, K10*Q10, " ")</f>
        <v xml:space="preserve"> </v>
      </c>
      <c r="AE10" t="str">
        <f>IF(D10=3, K10*Q10, " ")</f>
        <v>64.79833571166841</v>
      </c>
    </row>
    <row r="11">
      <c r="A11" t="str">
        <v>Z212H0009110</v>
      </c>
      <c r="B11" t="str">
        <f>VLOOKUP(A11,PartNumbers!$A:$E,2,FALSE)</f>
        <v>4000</v>
      </c>
      <c r="C11" t="str">
        <f>VLOOKUP(A11,PartCapability!$B:$Z,5,FALSE)</f>
        <v>2</v>
      </c>
      <c r="D11" t="str">
        <f>VLOOKUP(A11,PartCapability!$B:$Z,6,FALSE)</f>
        <v>3</v>
      </c>
      <c r="E11" t="str">
        <f>VLOOKUP(A11,PartCapability!$B:$Z,8,FALSE)</f>
        <v>1</v>
      </c>
      <c r="F11" t="str">
        <f>VLOOKUP(A11,PartCapability!$B:$Z,7,FALSE)</f>
        <v>30000</v>
      </c>
      <c r="G11" t="str">
        <f>VLOOKUP(A11,PartNumbers!$A:$E,3,FALSE)</f>
        <v>0</v>
      </c>
      <c r="H11" t="str">
        <f>VLOOKUP(A11,PartNumbers!$A:$E,4,FALSE)</f>
        <v>4550</v>
      </c>
      <c r="I11">
        <v>60</v>
      </c>
      <c r="J11" t="str">
        <f>VLOOKUP(A11,PartCapability!$B:$Z,17,FALSE) + 11 + 7</f>
        <v>48</v>
      </c>
      <c r="K11" t="str">
        <f>B11*I11*E11/(F11*POWER(10,G11))</f>
        <v>8</v>
      </c>
      <c r="L11" t="str">
        <f>ROUND(K11*J11/365, 2)</f>
        <v>1.05</v>
      </c>
      <c r="M11" t="str">
        <f>VLOOKUP(D11*1,Parameters!$B$9:$C$11,2,FALSE)</f>
        <v>0.9</v>
      </c>
      <c r="N11" t="str">
        <f>VLOOKUP(D11*1,Parameters!$B$9:$D$11,3,FALSE)</f>
        <v>0.1</v>
      </c>
      <c r="O11" t="str">
        <f>IF(K11&gt;N11, "Yes", "No")</f>
        <v>Yes</v>
      </c>
      <c r="P11" t="str">
        <f>LET(lambda, L11, target, M11-VLOOKUP(D11*1,Parameters!$F$1:$G$4,2,FALSE), n, SEQUENCE(100,1,0,1), INDEX(n,MATCH(TRUE,ROUND(POISSON(n,lambda,TRUE),2)&gt;=target,0)))</f>
        <v>2</v>
      </c>
      <c r="Q11" t="str">
        <f>POISSON(P11, L11, TRUE)</f>
        <v>0.9102755698753928</v>
      </c>
      <c r="R11" t="str">
        <f>ROUND(M11-Q11, 2)</f>
        <v>-0.01</v>
      </c>
      <c r="S11" t="str">
        <f>IF(R11 &gt; VLOOKUP(D11*1, Parameters!$F$1:$G$4, 2, FALSE), "Re-Calculate", "OK")</f>
        <v>OK</v>
      </c>
      <c r="T11" t="str">
        <f>IF(D11=1, L11, " ")</f>
        <v xml:space="preserve"> </v>
      </c>
      <c r="U11" t="str">
        <f>IF(D11=2, L11, " ")</f>
        <v xml:space="preserve"> </v>
      </c>
      <c r="V11" t="str">
        <f>IF(D11=3, L11, " ")</f>
        <v>1.05</v>
      </c>
      <c r="W11" t="str">
        <f>IF(D11=1, L11*Q11, " ")</f>
        <v xml:space="preserve"> </v>
      </c>
      <c r="X11" t="str">
        <f>IF(D11=2, L11*Q11, " ")</f>
        <v xml:space="preserve"> </v>
      </c>
      <c r="Y11" t="str">
        <f>IF(D11=3, L11*Q11, " ")</f>
        <v>0.9557893483691625</v>
      </c>
      <c r="Z11" t="str">
        <f>IF(D11=1, K11, " ")</f>
        <v xml:space="preserve"> </v>
      </c>
      <c r="AA11" t="str">
        <f>IF(D11=2, K11, " ")</f>
        <v xml:space="preserve"> </v>
      </c>
      <c r="AB11" t="str">
        <f>IF(D11=3, K11, " ")</f>
        <v>8</v>
      </c>
      <c r="AC11" t="str">
        <f>IF(D11=1, K11*Q11, " ")</f>
        <v xml:space="preserve"> </v>
      </c>
      <c r="AD11" t="str">
        <f>IF(D11=2, K11*Q11, " ")</f>
        <v xml:space="preserve"> </v>
      </c>
      <c r="AE11" t="str">
        <f>IF(D11=3, K11*Q11, " ")</f>
        <v>7.282204559003143</v>
      </c>
    </row>
    <row r="12">
      <c r="A12" t="str">
        <v>Z213H0101111</v>
      </c>
      <c r="B12" t="str">
        <f>VLOOKUP(A12,PartNumbers!$A:$E,2,FALSE)</f>
        <v>4000</v>
      </c>
      <c r="C12" t="str">
        <f>VLOOKUP(A12,PartCapability!$B:$Z,5,FALSE)</f>
        <v>2</v>
      </c>
      <c r="D12" t="str">
        <f>VLOOKUP(A12,PartCapability!$B:$Z,6,FALSE)</f>
        <v>3</v>
      </c>
      <c r="E12" t="str">
        <f>VLOOKUP(A12,PartCapability!$B:$Z,8,FALSE)</f>
        <v>4</v>
      </c>
      <c r="F12" t="str">
        <f>VLOOKUP(A12,PartCapability!$B:$Z,7,FALSE)</f>
        <v>30000</v>
      </c>
      <c r="G12" t="str">
        <f>VLOOKUP(A12,PartNumbers!$A:$E,3,FALSE)</f>
        <v>0</v>
      </c>
      <c r="H12" t="str">
        <f>VLOOKUP(A12,PartNumbers!$A:$E,4,FALSE)</f>
        <v>8990</v>
      </c>
      <c r="I12">
        <v>60</v>
      </c>
      <c r="J12" t="str">
        <f>VLOOKUP(A12,PartCapability!$B:$Z,17,FALSE) + 11 + 7</f>
        <v>48</v>
      </c>
      <c r="K12" t="str">
        <f>B12*I12*E12/(F12*POWER(10,G12))</f>
        <v>32</v>
      </c>
      <c r="L12" t="str">
        <f>ROUND(K12*J12/365, 2)</f>
        <v>4.21</v>
      </c>
      <c r="M12" t="str">
        <f>VLOOKUP(D12*1,Parameters!$B$9:$C$11,2,FALSE)</f>
        <v>0.9</v>
      </c>
      <c r="N12" t="str">
        <f>VLOOKUP(D12*1,Parameters!$B$9:$D$11,3,FALSE)</f>
        <v>0.1</v>
      </c>
      <c r="O12" t="str">
        <f>IF(K12&gt;N12, "Yes", "No")</f>
        <v>Yes</v>
      </c>
      <c r="P12" t="str">
        <f>LET(lambda, L12, target, M12-VLOOKUP(D12*1,Parameters!$F$1:$G$4,2,FALSE), n, SEQUENCE(100,1,0,1), INDEX(n,MATCH(TRUE,ROUND(POISSON(n,lambda,TRUE),2)&gt;=target,0)))</f>
        <v>7</v>
      </c>
      <c r="Q12" t="str">
        <f>POISSON(P12, L12, TRUE)</f>
        <v>0.935368446671637</v>
      </c>
      <c r="R12" t="str">
        <f>ROUND(M12-Q12, 2)</f>
        <v>-0.04</v>
      </c>
      <c r="S12" t="str">
        <f>IF(R12 &gt; VLOOKUP(D12*1, Parameters!$F$1:$G$4, 2, FALSE), "Re-Calculate", "OK")</f>
        <v>OK</v>
      </c>
      <c r="T12" t="str">
        <f>IF(D12=1, L12, " ")</f>
        <v xml:space="preserve"> </v>
      </c>
      <c r="U12" t="str">
        <f>IF(D12=2, L12, " ")</f>
        <v xml:space="preserve"> </v>
      </c>
      <c r="V12" t="str">
        <f>IF(D12=3, L12, " ")</f>
        <v>4.21</v>
      </c>
      <c r="W12" t="str">
        <f>IF(D12=1, L12*Q12, " ")</f>
        <v xml:space="preserve"> </v>
      </c>
      <c r="X12" t="str">
        <f>IF(D12=2, L12*Q12, " ")</f>
        <v xml:space="preserve"> </v>
      </c>
      <c r="Y12" t="str">
        <f>IF(D12=3, L12*Q12, " ")</f>
        <v>3.9379011604875918</v>
      </c>
      <c r="Z12" t="str">
        <f>IF(D12=1, K12, " ")</f>
        <v xml:space="preserve"> </v>
      </c>
      <c r="AA12" t="str">
        <f>IF(D12=2, K12, " ")</f>
        <v xml:space="preserve"> </v>
      </c>
      <c r="AB12" t="str">
        <f>IF(D12=3, K12, " ")</f>
        <v>32</v>
      </c>
      <c r="AC12" t="str">
        <f>IF(D12=1, K12*Q12, " ")</f>
        <v xml:space="preserve"> </v>
      </c>
      <c r="AD12" t="str">
        <f>IF(D12=2, K12*Q12, " ")</f>
        <v xml:space="preserve"> </v>
      </c>
      <c r="AE12" t="str">
        <f>IF(D12=3, K12*Q12, " ")</f>
        <v>29.931790293492384</v>
      </c>
    </row>
    <row r="13">
      <c r="A13" t="str">
        <v>Z233H0000110</v>
      </c>
      <c r="B13" t="str">
        <f>VLOOKUP(A13,PartNumbers!$A:$E,2,FALSE)</f>
        <v>4000</v>
      </c>
      <c r="C13" t="str">
        <f>VLOOKUP(A13,PartCapability!$B:$Z,5,FALSE)</f>
        <v>2</v>
      </c>
      <c r="D13" t="str">
        <f>VLOOKUP(A13,PartCapability!$B:$Z,6,FALSE)</f>
        <v>3</v>
      </c>
      <c r="E13" t="str">
        <f>VLOOKUP(A13,PartCapability!$B:$Z,8,FALSE)</f>
        <v>18</v>
      </c>
      <c r="F13" t="str">
        <f>VLOOKUP(A13,PartCapability!$B:$Z,7,FALSE)</f>
        <v>75000</v>
      </c>
      <c r="G13" t="str">
        <f>VLOOKUP(A13,PartNumbers!$A:$E,3,FALSE)</f>
        <v>0</v>
      </c>
      <c r="H13" t="str">
        <f>VLOOKUP(A13,PartNumbers!$A:$E,4,FALSE)</f>
        <v>1124.21</v>
      </c>
      <c r="I13">
        <v>60</v>
      </c>
      <c r="J13" t="str">
        <f>VLOOKUP(A13,PartCapability!$B:$Z,17,FALSE) + 11 + 7</f>
        <v>48</v>
      </c>
      <c r="K13" t="str">
        <f>B13*I13*E13/(F13*POWER(10,G13))</f>
        <v>57.6</v>
      </c>
      <c r="L13" t="str">
        <f>ROUND(K13*J13/365, 2)</f>
        <v>7.57</v>
      </c>
      <c r="M13" t="str">
        <f>VLOOKUP(D13*1,Parameters!$B$9:$C$11,2,FALSE)</f>
        <v>0.9</v>
      </c>
      <c r="N13" t="str">
        <f>VLOOKUP(D13*1,Parameters!$B$9:$D$11,3,FALSE)</f>
        <v>0.1</v>
      </c>
      <c r="O13" t="str">
        <f>IF(K13&gt;N13, "Yes", "No")</f>
        <v>Yes</v>
      </c>
      <c r="P13" t="str">
        <f>LET(lambda, L13, target, M13-VLOOKUP(D13*1,Parameters!$F$1:$G$4,2,FALSE), n, SEQUENCE(100,1,0,1), INDEX(n,MATCH(TRUE,ROUND(POISSON(n,lambda,TRUE),2)&gt;=target,0)))</f>
        <v>11</v>
      </c>
      <c r="Q13" t="str">
        <f>POISSON(P13, L13, TRUE)</f>
        <v>0.9165952650489777</v>
      </c>
      <c r="R13" t="str">
        <f>ROUND(M13-Q13, 2)</f>
        <v>-0.02</v>
      </c>
      <c r="S13" t="str">
        <f>IF(R13 &gt; VLOOKUP(D13*1, Parameters!$F$1:$G$4, 2, FALSE), "Re-Calculate", "OK")</f>
        <v>OK</v>
      </c>
      <c r="T13" t="str">
        <f>IF(D13=1, L13, " ")</f>
        <v xml:space="preserve"> </v>
      </c>
      <c r="U13" t="str">
        <f>IF(D13=2, L13, " ")</f>
        <v xml:space="preserve"> </v>
      </c>
      <c r="V13" t="str">
        <f>IF(D13=3, L13, " ")</f>
        <v>7.57</v>
      </c>
      <c r="W13" t="str">
        <f>IF(D13=1, L13*Q13, " ")</f>
        <v xml:space="preserve"> </v>
      </c>
      <c r="X13" t="str">
        <f>IF(D13=2, L13*Q13, " ")</f>
        <v xml:space="preserve"> </v>
      </c>
      <c r="Y13" t="str">
        <f>IF(D13=3, L13*Q13, " ")</f>
        <v>6.938626156420762</v>
      </c>
      <c r="Z13" t="str">
        <f>IF(D13=1, K13, " ")</f>
        <v xml:space="preserve"> </v>
      </c>
      <c r="AA13" t="str">
        <f>IF(D13=2, K13, " ")</f>
        <v xml:space="preserve"> </v>
      </c>
      <c r="AB13" t="str">
        <f>IF(D13=3, K13, " ")</f>
        <v>57.6</v>
      </c>
      <c r="AC13" t="str">
        <f>IF(D13=1, K13*Q13, " ")</f>
        <v xml:space="preserve"> </v>
      </c>
      <c r="AD13" t="str">
        <f>IF(D13=2, K13*Q13, " ")</f>
        <v xml:space="preserve"> </v>
      </c>
      <c r="AE13" t="str">
        <f>IF(D13=3, K13*Q13, " ")</f>
        <v>52.79588726682112</v>
      </c>
    </row>
    <row r="14">
      <c r="A14" t="str">
        <v>Z233H0010110</v>
      </c>
      <c r="B14" t="str">
        <f>VLOOKUP(A14,PartNumbers!$A:$E,2,FALSE)</f>
        <v>4000</v>
      </c>
      <c r="C14" t="str">
        <f>VLOOKUP(A14,PartCapability!$B:$Z,5,FALSE)</f>
        <v>2</v>
      </c>
      <c r="D14" t="str">
        <f>VLOOKUP(A14,PartCapability!$B:$Z,6,FALSE)</f>
        <v>3</v>
      </c>
      <c r="E14" t="str">
        <f>VLOOKUP(A14,PartCapability!$B:$Z,8,FALSE)</f>
        <v>4</v>
      </c>
      <c r="F14" t="str">
        <f>VLOOKUP(A14,PartCapability!$B:$Z,7,FALSE)</f>
        <v>75000</v>
      </c>
      <c r="G14" t="str">
        <f>VLOOKUP(A14,PartNumbers!$A:$E,3,FALSE)</f>
        <v>0</v>
      </c>
      <c r="H14" t="str">
        <f>VLOOKUP(A14,PartNumbers!$A:$E,4,FALSE)</f>
        <v>1316.73</v>
      </c>
      <c r="I14">
        <v>60</v>
      </c>
      <c r="J14" t="str">
        <f>VLOOKUP(A14,PartCapability!$B:$Z,17,FALSE) + 11 + 7</f>
        <v>48</v>
      </c>
      <c r="K14" t="str">
        <f>B14*I14*E14/(F14*POWER(10,G14))</f>
        <v>12.8</v>
      </c>
      <c r="L14" t="str">
        <f>ROUND(K14*J14/365, 2)</f>
        <v>1.68</v>
      </c>
      <c r="M14" t="str">
        <f>VLOOKUP(D14*1,Parameters!$B$9:$C$11,2,FALSE)</f>
        <v>0.9</v>
      </c>
      <c r="N14" t="str">
        <f>VLOOKUP(D14*1,Parameters!$B$9:$D$11,3,FALSE)</f>
        <v>0.1</v>
      </c>
      <c r="O14" t="str">
        <f>IF(K14&gt;N14, "Yes", "No")</f>
        <v>Yes</v>
      </c>
      <c r="P14" t="str">
        <f>LET(lambda, L14, target, M14-VLOOKUP(D14*1,Parameters!$F$1:$G$4,2,FALSE), n, SEQUENCE(100,1,0,1), INDEX(n,MATCH(TRUE,ROUND(POISSON(n,lambda,TRUE),2)&gt;=target,0)))</f>
        <v>3</v>
      </c>
      <c r="Q14" t="str">
        <f>POISSON(P14, L14, TRUE)</f>
        <v>0.9097793455650506</v>
      </c>
      <c r="R14" t="str">
        <f>ROUND(M14-Q14, 2)</f>
        <v>-0.01</v>
      </c>
      <c r="S14" t="str">
        <f>IF(R14 &gt; VLOOKUP(D14*1, Parameters!$F$1:$G$4, 2, FALSE), "Re-Calculate", "OK")</f>
        <v>OK</v>
      </c>
      <c r="T14" t="str">
        <f>IF(D14=1, L14, " ")</f>
        <v xml:space="preserve"> </v>
      </c>
      <c r="U14" t="str">
        <f>IF(D14=2, L14, " ")</f>
        <v xml:space="preserve"> </v>
      </c>
      <c r="V14" t="str">
        <f>IF(D14=3, L14, " ")</f>
        <v>1.68</v>
      </c>
      <c r="W14" t="str">
        <f>IF(D14=1, L14*Q14, " ")</f>
        <v xml:space="preserve"> </v>
      </c>
      <c r="X14" t="str">
        <f>IF(D14=2, L14*Q14, " ")</f>
        <v xml:space="preserve"> </v>
      </c>
      <c r="Y14" t="str">
        <f>IF(D14=3, L14*Q14, " ")</f>
        <v>1.5284293005492848</v>
      </c>
      <c r="Z14" t="str">
        <f>IF(D14=1, K14, " ")</f>
        <v xml:space="preserve"> </v>
      </c>
      <c r="AA14" t="str">
        <f>IF(D14=2, K14, " ")</f>
        <v xml:space="preserve"> </v>
      </c>
      <c r="AB14" t="str">
        <f>IF(D14=3, K14, " ")</f>
        <v>12.8</v>
      </c>
      <c r="AC14" t="str">
        <f>IF(D14=1, K14*Q14, " ")</f>
        <v xml:space="preserve"> </v>
      </c>
      <c r="AD14" t="str">
        <f>IF(D14=2, K14*Q14, " ")</f>
        <v xml:space="preserve"> </v>
      </c>
      <c r="AE14" t="str">
        <f>IF(D14=3, K14*Q14, " ")</f>
        <v>11.645175623232648</v>
      </c>
    </row>
    <row r="15">
      <c r="A15" t="str">
        <v>Z315H0GA001E</v>
      </c>
      <c r="B15" t="str">
        <f>VLOOKUP(A15,PartNumbers!$A:$E,2,FALSE)</f>
        <v>4000</v>
      </c>
      <c r="C15" t="str">
        <f>VLOOKUP(A15,PartCapability!$B:$Z,5,FALSE)</f>
        <v>2</v>
      </c>
      <c r="D15" t="str">
        <f>VLOOKUP(A15,PartCapability!$B:$Z,6,FALSE)</f>
        <v>3</v>
      </c>
      <c r="E15" t="str">
        <f>VLOOKUP(A15,PartCapability!$B:$Z,8,FALSE)</f>
        <v>1</v>
      </c>
      <c r="F15" t="str">
        <f>VLOOKUP(A15,PartCapability!$B:$Z,7,FALSE)</f>
        <v>90000</v>
      </c>
      <c r="G15" t="str">
        <f>VLOOKUP(A15,PartNumbers!$A:$E,3,FALSE)</f>
        <v>0</v>
      </c>
      <c r="H15" t="str">
        <f>VLOOKUP(A15,PartNumbers!$A:$E,4,FALSE)</f>
        <v>11306.38</v>
      </c>
      <c r="I15">
        <v>60</v>
      </c>
      <c r="J15" t="str">
        <f>VLOOKUP(A15,PartCapability!$B:$Z,17,FALSE) + 11 + 7</f>
        <v>48</v>
      </c>
      <c r="K15" t="str">
        <f>B15*I15*E15/(F15*POWER(10,G15))</f>
        <v>2.6666666666666665</v>
      </c>
      <c r="L15" t="str">
        <f>ROUND(K15*J15/365, 2)</f>
        <v>0.35</v>
      </c>
      <c r="M15" t="str">
        <f>VLOOKUP(D15*1,Parameters!$B$9:$C$11,2,FALSE)</f>
        <v>0.9</v>
      </c>
      <c r="N15" t="str">
        <f>VLOOKUP(D15*1,Parameters!$B$9:$D$11,3,FALSE)</f>
        <v>0.1</v>
      </c>
      <c r="O15" t="str">
        <f>IF(K15&gt;N15, "Yes", "No")</f>
        <v>Yes</v>
      </c>
      <c r="P15" t="str">
        <f>LET(lambda, L15, target, M15-VLOOKUP(D15*1,Parameters!$F$1:$G$4,2,FALSE), n, SEQUENCE(100,1,0,1), INDEX(n,MATCH(TRUE,ROUND(POISSON(n,lambda,TRUE),2)&gt;=target,0)))</f>
        <v>1</v>
      </c>
      <c r="Q15" t="str">
        <f>POISSON(P15, L15, TRUE)</f>
        <v>0.9513289211202631</v>
      </c>
      <c r="R15" t="str">
        <f>ROUND(M15-Q15, 2)</f>
        <v>-0.05</v>
      </c>
      <c r="S15" t="str">
        <f>IF(R15 &gt; VLOOKUP(D15*1, Parameters!$F$1:$G$4, 2, FALSE), "Re-Calculate", "OK")</f>
        <v>OK</v>
      </c>
      <c r="T15" t="str">
        <f>IF(D15=1, L15, " ")</f>
        <v xml:space="preserve"> </v>
      </c>
      <c r="U15" t="str">
        <f>IF(D15=2, L15, " ")</f>
        <v xml:space="preserve"> </v>
      </c>
      <c r="V15" t="str">
        <f>IF(D15=3, L15, " ")</f>
        <v>0.35</v>
      </c>
      <c r="W15" t="str">
        <f>IF(D15=1, L15*Q15, " ")</f>
        <v xml:space="preserve"> </v>
      </c>
      <c r="X15" t="str">
        <f>IF(D15=2, L15*Q15, " ")</f>
        <v xml:space="preserve"> </v>
      </c>
      <c r="Y15" t="str">
        <f>IF(D15=3, L15*Q15, " ")</f>
        <v>0.3329651223920921</v>
      </c>
      <c r="Z15" t="str">
        <f>IF(D15=1, K15, " ")</f>
        <v xml:space="preserve"> </v>
      </c>
      <c r="AA15" t="str">
        <f>IF(D15=2, K15, " ")</f>
        <v xml:space="preserve"> </v>
      </c>
      <c r="AB15" t="str">
        <f>IF(D15=3, K15, " ")</f>
        <v>2.6666666666666665</v>
      </c>
      <c r="AC15" t="str">
        <f>IF(D15=1, K15*Q15, " ")</f>
        <v xml:space="preserve"> </v>
      </c>
      <c r="AD15" t="str">
        <f>IF(D15=2, K15*Q15, " ")</f>
        <v xml:space="preserve"> </v>
      </c>
      <c r="AE15" t="str">
        <f>IF(D15=3, K15*Q15, " ")</f>
        <v>2.5368771229873683</v>
      </c>
    </row>
    <row r="16">
      <c r="A16" t="str">
        <v>Z318H015013E</v>
      </c>
      <c r="B16" t="str">
        <f>VLOOKUP(A16,PartNumbers!$A:$E,2,FALSE)</f>
        <v>4000</v>
      </c>
      <c r="C16" t="str">
        <f>VLOOKUP(A16,PartCapability!$B:$Z,5,FALSE)</f>
        <v>2</v>
      </c>
      <c r="D16" t="str">
        <f>VLOOKUP(A16,PartCapability!$B:$Z,6,FALSE)</f>
        <v>3</v>
      </c>
      <c r="E16" t="str">
        <f>VLOOKUP(A16,PartCapability!$B:$Z,8,FALSE)</f>
        <v>10</v>
      </c>
      <c r="F16" t="str">
        <f>VLOOKUP(A16,PartCapability!$B:$Z,7,FALSE)</f>
        <v>90000</v>
      </c>
      <c r="G16" t="str">
        <f>VLOOKUP(A16,PartNumbers!$A:$E,3,FALSE)</f>
        <v>0</v>
      </c>
      <c r="H16" t="str">
        <f>VLOOKUP(A16,PartNumbers!$A:$E,4,FALSE)</f>
        <v>7527.7</v>
      </c>
      <c r="I16">
        <v>60</v>
      </c>
      <c r="J16" t="str">
        <f>VLOOKUP(A16,PartCapability!$B:$Z,17,FALSE) + 11 + 7</f>
        <v>48</v>
      </c>
      <c r="K16" t="str">
        <f>B16*I16*E16/(F16*POWER(10,G16))</f>
        <v>26.666666666666668</v>
      </c>
      <c r="L16" t="str">
        <f>ROUND(K16*J16/365, 2)</f>
        <v>3.51</v>
      </c>
      <c r="M16" t="str">
        <f>VLOOKUP(D16*1,Parameters!$B$9:$C$11,2,FALSE)</f>
        <v>0.9</v>
      </c>
      <c r="N16" t="str">
        <f>VLOOKUP(D16*1,Parameters!$B$9:$D$11,3,FALSE)</f>
        <v>0.1</v>
      </c>
      <c r="O16" t="str">
        <f>IF(K16&gt;N16, "Yes", "No")</f>
        <v>Yes</v>
      </c>
      <c r="P16" t="str">
        <f>LET(lambda, L16, target, M16-VLOOKUP(D16*1,Parameters!$F$1:$G$4,2,FALSE), n, SEQUENCE(100,1,0,1), INDEX(n,MATCH(TRUE,ROUND(POISSON(n,lambda,TRUE),2)&gt;=target,0)))</f>
        <v>6</v>
      </c>
      <c r="Q16" t="str">
        <f>POISSON(P16, L16, TRUE)</f>
        <v>0.9339381657105745</v>
      </c>
      <c r="R16" t="str">
        <f>ROUND(M16-Q16, 2)</f>
        <v>-0.03</v>
      </c>
      <c r="S16" t="str">
        <f>IF(R16 &gt; VLOOKUP(D16*1, Parameters!$F$1:$G$4, 2, FALSE), "Re-Calculate", "OK")</f>
        <v>OK</v>
      </c>
      <c r="T16" t="str">
        <f>IF(D16=1, L16, " ")</f>
        <v xml:space="preserve"> </v>
      </c>
      <c r="U16" t="str">
        <f>IF(D16=2, L16, " ")</f>
        <v xml:space="preserve"> </v>
      </c>
      <c r="V16" t="str">
        <f>IF(D16=3, L16, " ")</f>
        <v>3.51</v>
      </c>
      <c r="W16" t="str">
        <f>IF(D16=1, L16*Q16, " ")</f>
        <v xml:space="preserve"> </v>
      </c>
      <c r="X16" t="str">
        <f>IF(D16=2, L16*Q16, " ")</f>
        <v xml:space="preserve"> </v>
      </c>
      <c r="Y16" t="str">
        <f>IF(D16=3, L16*Q16, " ")</f>
        <v>3.2781229616441165</v>
      </c>
      <c r="Z16" t="str">
        <f>IF(D16=1, K16, " ")</f>
        <v xml:space="preserve"> </v>
      </c>
      <c r="AA16" t="str">
        <f>IF(D16=2, K16, " ")</f>
        <v xml:space="preserve"> </v>
      </c>
      <c r="AB16" t="str">
        <f>IF(D16=3, K16, " ")</f>
        <v>26.666666666666668</v>
      </c>
      <c r="AC16" t="str">
        <f>IF(D16=1, K16*Q16, " ")</f>
        <v xml:space="preserve"> </v>
      </c>
      <c r="AD16" t="str">
        <f>IF(D16=2, K16*Q16, " ")</f>
        <v xml:space="preserve"> </v>
      </c>
      <c r="AE16" t="str">
        <f>IF(D16=3, K16*Q16, " ")</f>
        <v>24.90501775228199</v>
      </c>
    </row>
    <row r="17">
      <c r="A17" t="str">
        <v>Z318H017013E</v>
      </c>
      <c r="B17" t="str">
        <f>VLOOKUP(A17,PartNumbers!$A:$E,2,FALSE)</f>
        <v>4000</v>
      </c>
      <c r="C17" t="str">
        <f>VLOOKUP(A17,PartCapability!$B:$Z,5,FALSE)</f>
        <v>2</v>
      </c>
      <c r="D17" t="str">
        <f>VLOOKUP(A17,PartCapability!$B:$Z,6,FALSE)</f>
        <v>3</v>
      </c>
      <c r="E17" t="str">
        <f>VLOOKUP(A17,PartCapability!$B:$Z,8,FALSE)</f>
        <v>36</v>
      </c>
      <c r="F17" t="str">
        <f>VLOOKUP(A17,PartCapability!$B:$Z,7,FALSE)</f>
        <v>90000</v>
      </c>
      <c r="G17" t="str">
        <f>VLOOKUP(A17,PartNumbers!$A:$E,3,FALSE)</f>
        <v>0</v>
      </c>
      <c r="H17" t="str">
        <f>VLOOKUP(A17,PartNumbers!$A:$E,4,FALSE)</f>
        <v>7527.7</v>
      </c>
      <c r="I17">
        <v>60</v>
      </c>
      <c r="J17" t="str">
        <f>VLOOKUP(A17,PartCapability!$B:$Z,17,FALSE) + 11 + 7</f>
        <v>48</v>
      </c>
      <c r="K17" t="str">
        <f>B17*I17*E17/(F17*POWER(10,G17))</f>
        <v>96</v>
      </c>
      <c r="L17" t="str">
        <f>ROUND(K17*J17/365, 2)</f>
        <v>12.62</v>
      </c>
      <c r="M17" t="str">
        <f>VLOOKUP(D17*1,Parameters!$B$9:$C$11,2,FALSE)</f>
        <v>0.9</v>
      </c>
      <c r="N17" t="str">
        <f>VLOOKUP(D17*1,Parameters!$B$9:$D$11,3,FALSE)</f>
        <v>0.1</v>
      </c>
      <c r="O17" t="str">
        <f>IF(K17&gt;N17, "Yes", "No")</f>
        <v>Yes</v>
      </c>
      <c r="P17" t="str">
        <f>LET(lambda, L17, target, M17-VLOOKUP(D17*1,Parameters!$F$1:$G$4,2,FALSE), n, SEQUENCE(100,1,0,1), INDEX(n,MATCH(TRUE,ROUND(POISSON(n,lambda,TRUE),2)&gt;=target,0)))</f>
        <v>17</v>
      </c>
      <c r="Q17" t="str">
        <f>POISSON(P17, L17, TRUE)</f>
        <v>0.9101323728429944</v>
      </c>
      <c r="R17" t="str">
        <f>ROUND(M17-Q17, 2)</f>
        <v>-0.01</v>
      </c>
      <c r="S17" t="str">
        <f>IF(R17 &gt; VLOOKUP(D17*1, Parameters!$F$1:$G$4, 2, FALSE), "Re-Calculate", "OK")</f>
        <v>OK</v>
      </c>
      <c r="T17" t="str">
        <f>IF(D17=1, L17, " ")</f>
        <v xml:space="preserve"> </v>
      </c>
      <c r="U17" t="str">
        <f>IF(D17=2, L17, " ")</f>
        <v xml:space="preserve"> </v>
      </c>
      <c r="V17" t="str">
        <f>IF(D17=3, L17, " ")</f>
        <v>12.62</v>
      </c>
      <c r="W17" t="str">
        <f>IF(D17=1, L17*Q17, " ")</f>
        <v xml:space="preserve"> </v>
      </c>
      <c r="X17" t="str">
        <f>IF(D17=2, L17*Q17, " ")</f>
        <v xml:space="preserve"> </v>
      </c>
      <c r="Y17" t="str">
        <f>IF(D17=3, L17*Q17, " ")</f>
        <v>11.485870545278589</v>
      </c>
      <c r="Z17" t="str">
        <f>IF(D17=1, K17, " ")</f>
        <v xml:space="preserve"> </v>
      </c>
      <c r="AA17" t="str">
        <f>IF(D17=2, K17, " ")</f>
        <v xml:space="preserve"> </v>
      </c>
      <c r="AB17" t="str">
        <f>IF(D17=3, K17, " ")</f>
        <v>96</v>
      </c>
      <c r="AC17" t="str">
        <f>IF(D17=1, K17*Q17, " ")</f>
        <v xml:space="preserve"> </v>
      </c>
      <c r="AD17" t="str">
        <f>IF(D17=2, K17*Q17, " ")</f>
        <v xml:space="preserve"> </v>
      </c>
      <c r="AE17" t="str">
        <f>IF(D17=3, K17*Q17, " ")</f>
        <v>87.37270779292746</v>
      </c>
    </row>
    <row r="18">
      <c r="A18" t="str">
        <v>Z318H037023E</v>
      </c>
      <c r="B18" t="str">
        <f>VLOOKUP(A18,PartNumbers!$A:$E,2,FALSE)</f>
        <v>4000</v>
      </c>
      <c r="C18" t="str">
        <f>VLOOKUP(A18,PartCapability!$B:$Z,5,FALSE)</f>
        <v>2</v>
      </c>
      <c r="D18" t="str">
        <f>VLOOKUP(A18,PartCapability!$B:$Z,6,FALSE)</f>
        <v>3</v>
      </c>
      <c r="E18" t="str">
        <f>VLOOKUP(A18,PartCapability!$B:$Z,8,FALSE)</f>
        <v>22</v>
      </c>
      <c r="F18" t="str">
        <f>VLOOKUP(A18,PartCapability!$B:$Z,7,FALSE)</f>
        <v>90000</v>
      </c>
      <c r="G18" t="str">
        <f>VLOOKUP(A18,PartNumbers!$A:$E,3,FALSE)</f>
        <v>0</v>
      </c>
      <c r="H18" t="str">
        <f>VLOOKUP(A18,PartNumbers!$A:$E,4,FALSE)</f>
        <v>9610</v>
      </c>
      <c r="I18">
        <v>60</v>
      </c>
      <c r="J18" t="str">
        <f>VLOOKUP(A18,PartCapability!$B:$Z,17,FALSE) + 11 + 7</f>
        <v>48</v>
      </c>
      <c r="K18" t="str">
        <f>B18*I18*E18/(F18*POWER(10,G18))</f>
        <v>58.666666666666664</v>
      </c>
      <c r="L18" t="str">
        <f>ROUND(K18*J18/365, 2)</f>
        <v>7.72</v>
      </c>
      <c r="M18" t="str">
        <f>VLOOKUP(D18*1,Parameters!$B$9:$C$11,2,FALSE)</f>
        <v>0.9</v>
      </c>
      <c r="N18" t="str">
        <f>VLOOKUP(D18*1,Parameters!$B$9:$D$11,3,FALSE)</f>
        <v>0.1</v>
      </c>
      <c r="O18" t="str">
        <f>IF(K18&gt;N18, "Yes", "No")</f>
        <v>Yes</v>
      </c>
      <c r="P18" t="str">
        <f>LET(lambda, L18, target, M18-VLOOKUP(D18*1,Parameters!$F$1:$G$4,2,FALSE), n, SEQUENCE(100,1,0,1), INDEX(n,MATCH(TRUE,ROUND(POISSON(n,lambda,TRUE),2)&gt;=target,0)))</f>
        <v>11</v>
      </c>
      <c r="Q18" t="str">
        <f>POISSON(P18, L18, TRUE)</f>
        <v>0.9072216223152232</v>
      </c>
      <c r="R18" t="str">
        <f>ROUND(M18-Q18, 2)</f>
        <v>-0.01</v>
      </c>
      <c r="S18" t="str">
        <f>IF(R18 &gt; VLOOKUP(D18*1, Parameters!$F$1:$G$4, 2, FALSE), "Re-Calculate", "OK")</f>
        <v>OK</v>
      </c>
      <c r="T18" t="str">
        <f>IF(D18=1, L18, " ")</f>
        <v xml:space="preserve"> </v>
      </c>
      <c r="U18" t="str">
        <f>IF(D18=2, L18, " ")</f>
        <v xml:space="preserve"> </v>
      </c>
      <c r="V18" t="str">
        <f>IF(D18=3, L18, " ")</f>
        <v>7.72</v>
      </c>
      <c r="W18" t="str">
        <f>IF(D18=1, L18*Q18, " ")</f>
        <v xml:space="preserve"> </v>
      </c>
      <c r="X18" t="str">
        <f>IF(D18=2, L18*Q18, " ")</f>
        <v xml:space="preserve"> </v>
      </c>
      <c r="Y18" t="str">
        <f>IF(D18=3, L18*Q18, " ")</f>
        <v>7.003750924273523</v>
      </c>
      <c r="Z18" t="str">
        <f>IF(D18=1, K18, " ")</f>
        <v xml:space="preserve"> </v>
      </c>
      <c r="AA18" t="str">
        <f>IF(D18=2, K18, " ")</f>
        <v xml:space="preserve"> </v>
      </c>
      <c r="AB18" t="str">
        <f>IF(D18=3, K18, " ")</f>
        <v>58.666666666666664</v>
      </c>
      <c r="AC18" t="str">
        <f>IF(D18=1, K18*Q18, " ")</f>
        <v xml:space="preserve"> </v>
      </c>
      <c r="AD18" t="str">
        <f>IF(D18=2, K18*Q18, " ")</f>
        <v xml:space="preserve"> </v>
      </c>
      <c r="AE18" t="str">
        <f>IF(D18=3, K18*Q18, " ")</f>
        <v>53.22366850915976</v>
      </c>
    </row>
    <row r="19">
      <c r="A19" t="str">
        <v>Z318H078031E</v>
      </c>
      <c r="B19" t="str">
        <f>VLOOKUP(A19,PartNumbers!$A:$E,2,FALSE)</f>
        <v>4000</v>
      </c>
      <c r="C19" t="str">
        <f>VLOOKUP(A19,PartCapability!$B:$Z,5,FALSE)</f>
        <v>2</v>
      </c>
      <c r="D19" t="str">
        <f>VLOOKUP(A19,PartCapability!$B:$Z,6,FALSE)</f>
        <v>3</v>
      </c>
      <c r="E19" t="str">
        <f>VLOOKUP(A19,PartCapability!$B:$Z,8,FALSE)</f>
        <v>1</v>
      </c>
      <c r="F19" t="str">
        <f>VLOOKUP(A19,PartCapability!$B:$Z,7,FALSE)</f>
        <v>90000</v>
      </c>
      <c r="G19" t="str">
        <f>VLOOKUP(A19,PartNumbers!$A:$E,3,FALSE)</f>
        <v>0</v>
      </c>
      <c r="H19" t="str">
        <f>VLOOKUP(A19,PartNumbers!$A:$E,4,FALSE)</f>
        <v>4770</v>
      </c>
      <c r="I19">
        <v>60</v>
      </c>
      <c r="J19" t="str">
        <f>VLOOKUP(A19,PartCapability!$B:$Z,17,FALSE) + 11 + 7</f>
        <v>48</v>
      </c>
      <c r="K19" t="str">
        <f>B19*I19*E19/(F19*POWER(10,G19))</f>
        <v>2.6666666666666665</v>
      </c>
      <c r="L19" t="str">
        <f>ROUND(K19*J19/365, 2)</f>
        <v>0.35</v>
      </c>
      <c r="M19" t="str">
        <f>VLOOKUP(D19*1,Parameters!$B$9:$C$11,2,FALSE)</f>
        <v>0.9</v>
      </c>
      <c r="N19" t="str">
        <f>VLOOKUP(D19*1,Parameters!$B$9:$D$11,3,FALSE)</f>
        <v>0.1</v>
      </c>
      <c r="O19" t="str">
        <f>IF(K19&gt;N19, "Yes", "No")</f>
        <v>Yes</v>
      </c>
      <c r="P19" t="str">
        <f>LET(lambda, L19, target, M19-VLOOKUP(D19*1,Parameters!$F$1:$G$4,2,FALSE), n, SEQUENCE(100,1,0,1), INDEX(n,MATCH(TRUE,ROUND(POISSON(n,lambda,TRUE),2)&gt;=target,0)))</f>
        <v>1</v>
      </c>
      <c r="Q19" t="str">
        <f>POISSON(P19, L19, TRUE)</f>
        <v>0.9513289211202631</v>
      </c>
      <c r="R19" t="str">
        <f>ROUND(M19-Q19, 2)</f>
        <v>-0.05</v>
      </c>
      <c r="S19" t="str">
        <f>IF(R19 &gt; VLOOKUP(D19*1, Parameters!$F$1:$G$4, 2, FALSE), "Re-Calculate", "OK")</f>
        <v>OK</v>
      </c>
      <c r="T19" t="str">
        <f>IF(D19=1, L19, " ")</f>
        <v xml:space="preserve"> </v>
      </c>
      <c r="U19" t="str">
        <f>IF(D19=2, L19, " ")</f>
        <v xml:space="preserve"> </v>
      </c>
      <c r="V19" t="str">
        <f>IF(D19=3, L19, " ")</f>
        <v>0.35</v>
      </c>
      <c r="W19" t="str">
        <f>IF(D19=1, L19*Q19, " ")</f>
        <v xml:space="preserve"> </v>
      </c>
      <c r="X19" t="str">
        <f>IF(D19=2, L19*Q19, " ")</f>
        <v xml:space="preserve"> </v>
      </c>
      <c r="Y19" t="str">
        <f>IF(D19=3, L19*Q19, " ")</f>
        <v>0.3329651223920921</v>
      </c>
      <c r="Z19" t="str">
        <f>IF(D19=1, K19, " ")</f>
        <v xml:space="preserve"> </v>
      </c>
      <c r="AA19" t="str">
        <f>IF(D19=2, K19, " ")</f>
        <v xml:space="preserve"> </v>
      </c>
      <c r="AB19" t="str">
        <f>IF(D19=3, K19, " ")</f>
        <v>2.6666666666666665</v>
      </c>
      <c r="AC19" t="str">
        <f>IF(D19=1, K19*Q19, " ")</f>
        <v xml:space="preserve"> </v>
      </c>
      <c r="AD19" t="str">
        <f>IF(D19=2, K19*Q19, " ")</f>
        <v xml:space="preserve"> </v>
      </c>
      <c r="AE19" t="str">
        <f>IF(D19=3, K19*Q19, " ")</f>
        <v>2.5368771229873683</v>
      </c>
    </row>
    <row r="20">
      <c r="A20" t="str">
        <v>350E053022727</v>
      </c>
      <c r="B20" t="str">
        <f>VLOOKUP(A20,PartNumbers!$A:$E,2,FALSE)</f>
        <v>4000</v>
      </c>
      <c r="C20" t="str">
        <f>VLOOKUP(A20,PartCapability!$B:$Z,5,FALSE)</f>
        <v>2</v>
      </c>
      <c r="D20" t="str">
        <f>VLOOKUP(A20,PartCapability!$B:$Z,6,FALSE)</f>
        <v>2</v>
      </c>
      <c r="E20" t="str">
        <f>VLOOKUP(A20,PartCapability!$B:$Z,8,FALSE)</f>
        <v>2</v>
      </c>
      <c r="F20" t="str">
        <f>VLOOKUP(A20,PartCapability!$B:$Z,7,FALSE)</f>
        <v>9000</v>
      </c>
      <c r="G20" t="str">
        <f>VLOOKUP(A20,PartNumbers!$A:$E,3,FALSE)</f>
        <v>0</v>
      </c>
      <c r="H20" t="str">
        <f>VLOOKUP(A20,PartNumbers!$A:$E,4,FALSE)</f>
        <v>15000</v>
      </c>
      <c r="I20">
        <v>60</v>
      </c>
      <c r="J20" t="str">
        <f>VLOOKUP(A20,PartCapability!$B:$Z,17,FALSE) + 11 + 7</f>
        <v>48</v>
      </c>
      <c r="K20" t="str">
        <f>B20*I20*E20/(F20*POWER(10,G20))</f>
        <v>53.333333333333336</v>
      </c>
      <c r="L20" t="str">
        <f>ROUND(K20*J20/365, 2)</f>
        <v>7.01</v>
      </c>
      <c r="M20" t="str">
        <f>VLOOKUP(D20*1,Parameters!$B$9:$C$11,2,FALSE)</f>
        <v>0.93</v>
      </c>
      <c r="N20" t="str">
        <f>VLOOKUP(D20*1,Parameters!$B$9:$D$11,3,FALSE)</f>
        <v>0.1</v>
      </c>
      <c r="O20" t="str">
        <f>IF(K20&gt;N20, "Yes", "No")</f>
        <v>Yes</v>
      </c>
      <c r="P20" t="str">
        <f>LET(lambda, L20, target, M20-VLOOKUP(D20*1,Parameters!$F$1:$G$4,2,FALSE), n, SEQUENCE(100,1,0,1), INDEX(n,MATCH(TRUE,ROUND(POISSON(n,lambda,TRUE),2)&gt;=target,0)))</f>
        <v>11</v>
      </c>
      <c r="Q20" t="str">
        <f>POISSON(P20, L20, TRUE)</f>
        <v>0.9461973737682726</v>
      </c>
      <c r="R20" t="str">
        <f>ROUND(M20-Q20, 2)</f>
        <v>-0.02</v>
      </c>
      <c r="S20" t="str">
        <f>IF(R20 &gt; VLOOKUP(D20*1, Parameters!$F$1:$G$4, 2, FALSE), "Re-Calculate", "OK")</f>
        <v>OK</v>
      </c>
      <c r="T20" t="str">
        <f>IF(D20=1, L20, " ")</f>
        <v xml:space="preserve"> </v>
      </c>
      <c r="U20" t="str">
        <f>IF(D20=2, L20, " ")</f>
        <v>7.01</v>
      </c>
      <c r="V20" t="str">
        <f>IF(D20=3, L20, " ")</f>
        <v xml:space="preserve"> </v>
      </c>
      <c r="W20" t="str">
        <f>IF(D20=1, L20*Q20, " ")</f>
        <v xml:space="preserve"> </v>
      </c>
      <c r="X20" t="str">
        <f>IF(D20=2, L20*Q20, " ")</f>
        <v>6.63284359011559</v>
      </c>
      <c r="Y20" t="str">
        <f>IF(D20=3, L20*Q20, " ")</f>
        <v xml:space="preserve"> </v>
      </c>
      <c r="Z20" t="str">
        <f>IF(D20=1, K20, " ")</f>
        <v xml:space="preserve"> </v>
      </c>
      <c r="AA20" t="str">
        <f>IF(D20=2, K20, " ")</f>
        <v>53.333333333333336</v>
      </c>
      <c r="AB20" t="str">
        <f>IF(D20=3, K20, " ")</f>
        <v xml:space="preserve"> </v>
      </c>
      <c r="AC20" t="str">
        <f>IF(D20=1, K20*Q20, " ")</f>
        <v xml:space="preserve"> </v>
      </c>
      <c r="AD20" t="str">
        <f>IF(D20=2, K20*Q20, " ")</f>
        <v>50.46385993430788</v>
      </c>
      <c r="AE20" t="str">
        <f>IF(D20=3, K20*Q20, " ")</f>
        <v xml:space="preserve"> </v>
      </c>
    </row>
    <row r="21">
      <c r="A21" t="str">
        <v>350E5500207</v>
      </c>
      <c r="B21" t="str">
        <f>VLOOKUP(A21,PartNumbers!$A:$E,2,FALSE)</f>
        <v>4000</v>
      </c>
      <c r="C21" t="str">
        <f>VLOOKUP(A21,PartCapability!$B:$Z,5,FALSE)</f>
        <v>2</v>
      </c>
      <c r="D21" t="str">
        <f>VLOOKUP(A21,PartCapability!$B:$Z,6,FALSE)</f>
        <v>2</v>
      </c>
      <c r="E21" t="str">
        <f>VLOOKUP(A21,PartCapability!$B:$Z,8,FALSE)</f>
        <v>2</v>
      </c>
      <c r="F21" t="str">
        <f>VLOOKUP(A21,PartCapability!$B:$Z,7,FALSE)</f>
        <v>15000</v>
      </c>
      <c r="G21" t="str">
        <f>VLOOKUP(A21,PartNumbers!$A:$E,3,FALSE)</f>
        <v>0</v>
      </c>
      <c r="H21" t="str">
        <f>VLOOKUP(A21,PartNumbers!$A:$E,4,FALSE)</f>
        <v>141480</v>
      </c>
      <c r="I21">
        <v>60</v>
      </c>
      <c r="J21" t="str">
        <f>VLOOKUP(A21,PartCapability!$B:$Z,17,FALSE) + 11 + 7</f>
        <v>48</v>
      </c>
      <c r="K21" t="str">
        <f>B21*I21*E21/(F21*POWER(10,G21))</f>
        <v>32</v>
      </c>
      <c r="L21" t="str">
        <f>ROUND(K21*J21/365, 2)</f>
        <v>4.21</v>
      </c>
      <c r="M21" t="str">
        <f>VLOOKUP(D21*1,Parameters!$B$9:$C$11,2,FALSE)</f>
        <v>0.93</v>
      </c>
      <c r="N21" t="str">
        <f>VLOOKUP(D21*1,Parameters!$B$9:$D$11,3,FALSE)</f>
        <v>0.1</v>
      </c>
      <c r="O21" t="str">
        <f>IF(K21&gt;N21, "Yes", "No")</f>
        <v>Yes</v>
      </c>
      <c r="P21" t="str">
        <f>LET(lambda, L21, target, M21-VLOOKUP(D21*1,Parameters!$F$1:$G$4,2,FALSE), n, SEQUENCE(100,1,0,1), INDEX(n,MATCH(TRUE,ROUND(POISSON(n,lambda,TRUE),2)&gt;=target,0)))</f>
        <v>7</v>
      </c>
      <c r="Q21" t="str">
        <f>POISSON(P21, L21, TRUE)</f>
        <v>0.935368446671637</v>
      </c>
      <c r="R21" t="str">
        <f>ROUND(M21-Q21, 2)</f>
        <v>-0.01</v>
      </c>
      <c r="S21" t="str">
        <f>IF(R21 &gt; VLOOKUP(D21*1, Parameters!$F$1:$G$4, 2, FALSE), "Re-Calculate", "OK")</f>
        <v>OK</v>
      </c>
      <c r="T21" t="str">
        <f>IF(D21=1, L21, " ")</f>
        <v xml:space="preserve"> </v>
      </c>
      <c r="U21" t="str">
        <f>IF(D21=2, L21, " ")</f>
        <v>4.21</v>
      </c>
      <c r="V21" t="str">
        <f>IF(D21=3, L21, " ")</f>
        <v xml:space="preserve"> </v>
      </c>
      <c r="W21" t="str">
        <f>IF(D21=1, L21*Q21, " ")</f>
        <v xml:space="preserve"> </v>
      </c>
      <c r="X21" t="str">
        <f>IF(D21=2, L21*Q21, " ")</f>
        <v>3.9379011604875918</v>
      </c>
      <c r="Y21" t="str">
        <f>IF(D21=3, L21*Q21, " ")</f>
        <v xml:space="preserve"> </v>
      </c>
      <c r="Z21" t="str">
        <f>IF(D21=1, K21, " ")</f>
        <v xml:space="preserve"> </v>
      </c>
      <c r="AA21" t="str">
        <f>IF(D21=2, K21, " ")</f>
        <v>32</v>
      </c>
      <c r="AB21" t="str">
        <f>IF(D21=3, K21, " ")</f>
        <v xml:space="preserve"> </v>
      </c>
      <c r="AC21" t="str">
        <f>IF(D21=1, K21*Q21, " ")</f>
        <v xml:space="preserve"> </v>
      </c>
      <c r="AD21" t="str">
        <f>IF(D21=2, K21*Q21, " ")</f>
        <v>29.931790293492384</v>
      </c>
      <c r="AE21" t="str">
        <f>IF(D21=3, K21*Q21, " ")</f>
        <v xml:space="preserve"> </v>
      </c>
    </row>
    <row r="22">
      <c r="A22" t="str">
        <v>35-0L0-1003-06</v>
      </c>
      <c r="B22" t="str">
        <f>VLOOKUP(A22,PartNumbers!$A:$E,2,FALSE)</f>
        <v>4000</v>
      </c>
      <c r="C22" t="str">
        <f>VLOOKUP(A22,PartCapability!$B:$Z,5,FALSE)</f>
        <v>2</v>
      </c>
      <c r="D22" t="str">
        <f>VLOOKUP(A22,PartCapability!$B:$Z,6,FALSE)</f>
        <v>1</v>
      </c>
      <c r="E22" t="str">
        <f>VLOOKUP(A22,PartCapability!$B:$Z,8,FALSE)</f>
        <v>1</v>
      </c>
      <c r="F22" t="str">
        <f>VLOOKUP(A22,PartCapability!$B:$Z,7,FALSE)</f>
        <v>22500</v>
      </c>
      <c r="G22" t="str">
        <f>VLOOKUP(A22,PartNumbers!$A:$E,3,FALSE)</f>
        <v>0</v>
      </c>
      <c r="H22" t="str">
        <f>VLOOKUP(A22,PartNumbers!$A:$E,4,FALSE)</f>
        <v>30379</v>
      </c>
      <c r="I22">
        <v>60</v>
      </c>
      <c r="J22" t="str">
        <f>VLOOKUP(A22,PartCapability!$B:$Z,17,FALSE) + 11 + 7</f>
        <v>28</v>
      </c>
      <c r="K22" t="str">
        <f>B22*I22*E22/(F22*POWER(10,G22))</f>
        <v>10.666666666666666</v>
      </c>
      <c r="L22" t="str">
        <f>ROUND(K22*J22/365, 2)</f>
        <v>0.82</v>
      </c>
      <c r="M22" t="str">
        <f>VLOOKUP(D22*1,Parameters!$B$9:$C$11,2,FALSE)</f>
        <v>0.98</v>
      </c>
      <c r="N22" t="str">
        <f>VLOOKUP(D22*1,Parameters!$B$9:$D$11,3,FALSE)</f>
        <v>0.1</v>
      </c>
      <c r="O22" t="str">
        <f>IF(K22&gt;N22, "Yes", "No")</f>
        <v>Yes</v>
      </c>
      <c r="P22" t="str">
        <f>LET(lambda, L22, target, M22-VLOOKUP(D22*1,Parameters!$F$1:$G$4,2,FALSE), n, SEQUENCE(100,1,0,1), INDEX(n,MATCH(TRUE,ROUND(POISSON(n,lambda,TRUE),2)&gt;=target,0)))</f>
        <v>3</v>
      </c>
      <c r="Q22" t="str">
        <f>POISSON(P22, L22, TRUE)</f>
        <v>0.990132053526113</v>
      </c>
      <c r="R22" t="str">
        <f>ROUND(M22-Q22, 2)</f>
        <v>-0.01</v>
      </c>
      <c r="S22" t="str">
        <f>IF(R22 &gt; VLOOKUP(D22*1, Parameters!$F$1:$G$4, 2, FALSE), "Re-Calculate", "OK")</f>
        <v>OK</v>
      </c>
      <c r="T22" t="str">
        <f>IF(D22=1, L22, " ")</f>
        <v>0.82</v>
      </c>
      <c r="U22" t="str">
        <f>IF(D22=2, L22, " ")</f>
        <v xml:space="preserve"> </v>
      </c>
      <c r="V22" t="str">
        <f>IF(D22=3, L22, " ")</f>
        <v xml:space="preserve"> </v>
      </c>
      <c r="W22" t="str">
        <f>IF(D22=1, L22*Q22, " ")</f>
        <v>0.8119082838914126</v>
      </c>
      <c r="X22" t="str">
        <f>IF(D22=2, L22*Q22, " ")</f>
        <v xml:space="preserve"> </v>
      </c>
      <c r="Y22" t="str">
        <f>IF(D22=3, L22*Q22, " ")</f>
        <v xml:space="preserve"> </v>
      </c>
      <c r="Z22" t="str">
        <f>IF(D22=1, K22, " ")</f>
        <v>10.666666666666666</v>
      </c>
      <c r="AA22" t="str">
        <f>IF(D22=2, K22, " ")</f>
        <v xml:space="preserve"> </v>
      </c>
      <c r="AB22" t="str">
        <f>IF(D22=3, K22, " ")</f>
        <v xml:space="preserve"> </v>
      </c>
      <c r="AC22" t="str">
        <f>IF(D22=1, K22*Q22, " ")</f>
        <v>10.561408570945204</v>
      </c>
      <c r="AD22" t="str">
        <f>IF(D22=2, K22*Q22, " ")</f>
        <v xml:space="preserve"> </v>
      </c>
      <c r="AE22" t="str">
        <f>IF(D22=3, K22*Q22, " ")</f>
        <v xml:space="preserve"> </v>
      </c>
    </row>
    <row r="23">
      <c r="A23" t="str">
        <v>LA2T0G21006CA10</v>
      </c>
      <c r="B23" t="str">
        <f>VLOOKUP(A23,PartNumbers!$A:$E,2,FALSE)</f>
        <v>4000</v>
      </c>
      <c r="C23" t="str">
        <f>VLOOKUP(A23,PartCapability!$B:$Z,5,FALSE)</f>
        <v>2</v>
      </c>
      <c r="D23" t="str">
        <f>VLOOKUP(A23,PartCapability!$B:$Z,6,FALSE)</f>
        <v>3</v>
      </c>
      <c r="E23" t="str">
        <f>VLOOKUP(A23,PartCapability!$B:$Z,8,FALSE)</f>
        <v>1</v>
      </c>
      <c r="F23" t="str">
        <f>VLOOKUP(A23,PartCapability!$B:$Z,7,FALSE)</f>
        <v>9000</v>
      </c>
      <c r="G23" t="str">
        <f>VLOOKUP(A23,PartNumbers!$A:$E,3,FALSE)</f>
        <v>0</v>
      </c>
      <c r="H23" t="str">
        <f>VLOOKUP(A23,PartNumbers!$A:$E,4,FALSE)</f>
        <v>29125</v>
      </c>
      <c r="I23">
        <v>60</v>
      </c>
      <c r="J23" t="str">
        <f>VLOOKUP(A23,PartCapability!$B:$Z,17,FALSE) + 11 + 7</f>
        <v>28</v>
      </c>
      <c r="K23" t="str">
        <f>B23*I23*E23/(F23*POWER(10,G23))</f>
        <v>26.666666666666668</v>
      </c>
      <c r="L23" t="str">
        <f>ROUND(K23*J23/365, 2)</f>
        <v>2.05</v>
      </c>
      <c r="M23" t="str">
        <f>VLOOKUP(D23*1,Parameters!$B$9:$C$11,2,FALSE)</f>
        <v>0.9</v>
      </c>
      <c r="N23" t="str">
        <f>VLOOKUP(D23*1,Parameters!$B$9:$D$11,3,FALSE)</f>
        <v>0.1</v>
      </c>
      <c r="O23" t="str">
        <f>IF(K23&gt;N23, "Yes", "No")</f>
        <v>Yes</v>
      </c>
      <c r="P23" t="str">
        <f>LET(lambda, L23, target, M23-VLOOKUP(D23*1,Parameters!$F$1:$G$4,2,FALSE), n, SEQUENCE(100,1,0,1), INDEX(n,MATCH(TRUE,ROUND(POISSON(n,lambda,TRUE),2)&gt;=target,0)))</f>
        <v>4</v>
      </c>
      <c r="Q23" t="str">
        <f>POISSON(P23, L23, TRUE)</f>
        <v>0.9427230505210465</v>
      </c>
      <c r="R23" t="str">
        <f>ROUND(M23-Q23, 2)</f>
        <v>-0.04</v>
      </c>
      <c r="S23" t="str">
        <f>IF(R23 &gt; VLOOKUP(D23*1, Parameters!$F$1:$G$4, 2, FALSE), "Re-Calculate", "OK")</f>
        <v>OK</v>
      </c>
      <c r="T23" t="str">
        <f>IF(D23=1, L23, " ")</f>
        <v xml:space="preserve"> </v>
      </c>
      <c r="U23" t="str">
        <f>IF(D23=2, L23, " ")</f>
        <v xml:space="preserve"> </v>
      </c>
      <c r="V23" t="str">
        <f>IF(D23=3, L23, " ")</f>
        <v>2.05</v>
      </c>
      <c r="W23" t="str">
        <f>IF(D23=1, L23*Q23, " ")</f>
        <v xml:space="preserve"> </v>
      </c>
      <c r="X23" t="str">
        <f>IF(D23=2, L23*Q23, " ")</f>
        <v xml:space="preserve"> </v>
      </c>
      <c r="Y23" t="str">
        <f>IF(D23=3, L23*Q23, " ")</f>
        <v>1.9325822535681452</v>
      </c>
      <c r="Z23" t="str">
        <f>IF(D23=1, K23, " ")</f>
        <v xml:space="preserve"> </v>
      </c>
      <c r="AA23" t="str">
        <f>IF(D23=2, K23, " ")</f>
        <v xml:space="preserve"> </v>
      </c>
      <c r="AB23" t="str">
        <f>IF(D23=3, K23, " ")</f>
        <v>26.666666666666668</v>
      </c>
      <c r="AC23" t="str">
        <f>IF(D23=1, K23*Q23, " ")</f>
        <v xml:space="preserve"> </v>
      </c>
      <c r="AD23" t="str">
        <f>IF(D23=2, K23*Q23, " ")</f>
        <v xml:space="preserve"> </v>
      </c>
      <c r="AE23" t="str">
        <f>IF(D23=3, K23*Q23, " ")</f>
        <v>25.139281347227907</v>
      </c>
    </row>
    <row r="24">
      <c r="A24" t="str">
        <v>4100837G</v>
      </c>
      <c r="B24" t="str">
        <f>VLOOKUP(A24,PartNumbers!$A:$E,2,FALSE)</f>
        <v>4000</v>
      </c>
      <c r="C24" t="str">
        <f>VLOOKUP(A24,PartCapability!$B:$Z,5,FALSE)</f>
        <v>2</v>
      </c>
      <c r="D24" t="str">
        <f>VLOOKUP(A24,PartCapability!$B:$Z,6,FALSE)</f>
        <v>2</v>
      </c>
      <c r="E24" t="str">
        <f>VLOOKUP(A24,PartCapability!$B:$Z,8,FALSE)</f>
        <v>1</v>
      </c>
      <c r="F24" t="str">
        <f>VLOOKUP(A24,PartCapability!$B:$Z,7,FALSE)</f>
        <v>18000</v>
      </c>
      <c r="G24" t="str">
        <f>VLOOKUP(A24,PartNumbers!$A:$E,3,FALSE)</f>
        <v>0</v>
      </c>
      <c r="H24" t="str">
        <f>VLOOKUP(A24,PartNumbers!$A:$E,4,FALSE)</f>
        <v>17000</v>
      </c>
      <c r="I24">
        <v>60</v>
      </c>
      <c r="J24" t="str">
        <f>VLOOKUP(A24,PartCapability!$B:$Z,17,FALSE) + 11 + 7</f>
        <v>63</v>
      </c>
      <c r="K24" t="str">
        <f>B24*I24*E24/(F24*POWER(10,G24))</f>
        <v>13.333333333333334</v>
      </c>
      <c r="L24" t="str">
        <f>ROUND(K24*J24/365, 2)</f>
        <v>2.3</v>
      </c>
      <c r="M24" t="str">
        <f>VLOOKUP(D24*1,Parameters!$B$9:$C$11,2,FALSE)</f>
        <v>0.93</v>
      </c>
      <c r="N24" t="str">
        <f>VLOOKUP(D24*1,Parameters!$B$9:$D$11,3,FALSE)</f>
        <v>0.1</v>
      </c>
      <c r="O24" t="str">
        <f>IF(K24&gt;N24, "Yes", "No")</f>
        <v>Yes</v>
      </c>
      <c r="P24" t="str">
        <f>LET(lambda, L24, target, M24-VLOOKUP(D24*1,Parameters!$F$1:$G$4,2,FALSE), n, SEQUENCE(100,1,0,1), INDEX(n,MATCH(TRUE,ROUND(POISSON(n,lambda,TRUE),2)&gt;=target,0)))</f>
        <v>5</v>
      </c>
      <c r="Q24" t="str">
        <f>POISSON(P24, L24, TRUE)</f>
        <v>0.9700243063025452</v>
      </c>
      <c r="R24" t="str">
        <f>ROUND(M24-Q24, 2)</f>
        <v>-0.04</v>
      </c>
      <c r="S24" t="str">
        <f>IF(R24 &gt; VLOOKUP(D24*1, Parameters!$F$1:$G$4, 2, FALSE), "Re-Calculate", "OK")</f>
        <v>OK</v>
      </c>
      <c r="T24" t="str">
        <f>IF(D24=1, L24, " ")</f>
        <v xml:space="preserve"> </v>
      </c>
      <c r="U24" t="str">
        <f>IF(D24=2, L24, " ")</f>
        <v>2.3</v>
      </c>
      <c r="V24" t="str">
        <f>IF(D24=3, L24, " ")</f>
        <v xml:space="preserve"> </v>
      </c>
      <c r="W24" t="str">
        <f>IF(D24=1, L24*Q24, " ")</f>
        <v xml:space="preserve"> </v>
      </c>
      <c r="X24" t="str">
        <f>IF(D24=2, L24*Q24, " ")</f>
        <v>2.231055904495854</v>
      </c>
      <c r="Y24" t="str">
        <f>IF(D24=3, L24*Q24, " ")</f>
        <v xml:space="preserve"> </v>
      </c>
      <c r="Z24" t="str">
        <f>IF(D24=1, K24, " ")</f>
        <v xml:space="preserve"> </v>
      </c>
      <c r="AA24" t="str">
        <f>IF(D24=2, K24, " ")</f>
        <v>13.333333333333334</v>
      </c>
      <c r="AB24" t="str">
        <f>IF(D24=3, K24, " ")</f>
        <v xml:space="preserve"> </v>
      </c>
      <c r="AC24" t="str">
        <f>IF(D24=1, K24*Q24, " ")</f>
        <v xml:space="preserve"> </v>
      </c>
      <c r="AD24" t="str">
        <f>IF(D24=2, K24*Q24, " ")</f>
        <v>12.93365741736727</v>
      </c>
      <c r="AE24" t="str">
        <f>IF(D24=3, K24*Q24, " ")</f>
        <v xml:space="preserve"> </v>
      </c>
    </row>
    <row r="25">
      <c r="A25" t="str">
        <v>4101099H</v>
      </c>
      <c r="B25" t="str">
        <f>VLOOKUP(A25,PartNumbers!$A:$E,2,FALSE)</f>
        <v>4000</v>
      </c>
      <c r="C25" t="str">
        <f>VLOOKUP(A25,PartCapability!$B:$Z,5,FALSE)</f>
        <v>2</v>
      </c>
      <c r="D25" t="str">
        <f>VLOOKUP(A25,PartCapability!$B:$Z,6,FALSE)</f>
        <v>2</v>
      </c>
      <c r="E25" t="str">
        <f>VLOOKUP(A25,PartCapability!$B:$Z,8,FALSE)</f>
        <v>1</v>
      </c>
      <c r="F25" t="str">
        <f>VLOOKUP(A25,PartCapability!$B:$Z,7,FALSE)</f>
        <v>18000</v>
      </c>
      <c r="G25" t="str">
        <f>VLOOKUP(A25,PartNumbers!$A:$E,3,FALSE)</f>
        <v>0</v>
      </c>
      <c r="H25" t="str">
        <f>VLOOKUP(A25,PartNumbers!$A:$E,4,FALSE)</f>
        <v>9950</v>
      </c>
      <c r="I25">
        <v>60</v>
      </c>
      <c r="J25" t="str">
        <f>VLOOKUP(A25,PartCapability!$B:$Z,17,FALSE) + 11 + 7</f>
        <v>63</v>
      </c>
      <c r="K25" t="str">
        <f>B25*I25*E25/(F25*POWER(10,G25))</f>
        <v>13.333333333333334</v>
      </c>
      <c r="L25" t="str">
        <f>ROUND(K25*J25/365, 2)</f>
        <v>2.3</v>
      </c>
      <c r="M25" t="str">
        <f>VLOOKUP(D25*1,Parameters!$B$9:$C$11,2,FALSE)</f>
        <v>0.93</v>
      </c>
      <c r="N25" t="str">
        <f>VLOOKUP(D25*1,Parameters!$B$9:$D$11,3,FALSE)</f>
        <v>0.1</v>
      </c>
      <c r="O25" t="str">
        <f>IF(K25&gt;N25, "Yes", "No")</f>
        <v>Yes</v>
      </c>
      <c r="P25" t="str">
        <f>LET(lambda, L25, target, M25-VLOOKUP(D25*1,Parameters!$F$1:$G$4,2,FALSE), n, SEQUENCE(100,1,0,1), INDEX(n,MATCH(TRUE,ROUND(POISSON(n,lambda,TRUE),2)&gt;=target,0)))</f>
        <v>5</v>
      </c>
      <c r="Q25" t="str">
        <f>POISSON(P25, L25, TRUE)</f>
        <v>0.9700243063025452</v>
      </c>
      <c r="R25" t="str">
        <f>ROUND(M25-Q25, 2)</f>
        <v>-0.04</v>
      </c>
      <c r="S25" t="str">
        <f>IF(R25 &gt; VLOOKUP(D25*1, Parameters!$F$1:$G$4, 2, FALSE), "Re-Calculate", "OK")</f>
        <v>OK</v>
      </c>
      <c r="T25" t="str">
        <f>IF(D25=1, L25, " ")</f>
        <v xml:space="preserve"> </v>
      </c>
      <c r="U25" t="str">
        <f>IF(D25=2, L25, " ")</f>
        <v>2.3</v>
      </c>
      <c r="V25" t="str">
        <f>IF(D25=3, L25, " ")</f>
        <v xml:space="preserve"> </v>
      </c>
      <c r="W25" t="str">
        <f>IF(D25=1, L25*Q25, " ")</f>
        <v xml:space="preserve"> </v>
      </c>
      <c r="X25" t="str">
        <f>IF(D25=2, L25*Q25, " ")</f>
        <v>2.231055904495854</v>
      </c>
      <c r="Y25" t="str">
        <f>IF(D25=3, L25*Q25, " ")</f>
        <v xml:space="preserve"> </v>
      </c>
      <c r="Z25" t="str">
        <f>IF(D25=1, K25, " ")</f>
        <v xml:space="preserve"> </v>
      </c>
      <c r="AA25" t="str">
        <f>IF(D25=2, K25, " ")</f>
        <v>13.333333333333334</v>
      </c>
      <c r="AB25" t="str">
        <f>IF(D25=3, K25, " ")</f>
        <v xml:space="preserve"> </v>
      </c>
      <c r="AC25" t="str">
        <f>IF(D25=1, K25*Q25, " ")</f>
        <v xml:space="preserve"> </v>
      </c>
      <c r="AD25" t="str">
        <f>IF(D25=2, K25*Q25, " ")</f>
        <v>12.93365741736727</v>
      </c>
      <c r="AE25" t="str">
        <f>IF(D25=3, K25*Q25, " ")</f>
        <v xml:space="preserve"> </v>
      </c>
    </row>
    <row r="26">
      <c r="A26" t="str">
        <v>4500039F</v>
      </c>
      <c r="B26" t="str">
        <f>VLOOKUP(A26,PartNumbers!$A:$E,2,FALSE)</f>
        <v>4000</v>
      </c>
      <c r="C26" t="str">
        <f>VLOOKUP(A26,PartCapability!$B:$Z,5,FALSE)</f>
        <v>2</v>
      </c>
      <c r="D26" t="str">
        <f>VLOOKUP(A26,PartCapability!$B:$Z,6,FALSE)</f>
        <v>2</v>
      </c>
      <c r="E26" t="str">
        <f>VLOOKUP(A26,PartCapability!$B:$Z,8,FALSE)</f>
        <v>1</v>
      </c>
      <c r="F26" t="str">
        <f>VLOOKUP(A26,PartCapability!$B:$Z,7,FALSE)</f>
        <v>15000</v>
      </c>
      <c r="G26" t="str">
        <f>VLOOKUP(A26,PartNumbers!$A:$E,3,FALSE)</f>
        <v>0</v>
      </c>
      <c r="H26" t="str">
        <f>VLOOKUP(A26,PartNumbers!$A:$E,4,FALSE)</f>
        <v>13875</v>
      </c>
      <c r="I26">
        <v>60</v>
      </c>
      <c r="J26" t="str">
        <f>VLOOKUP(A26,PartCapability!$B:$Z,17,FALSE) + 11 + 7</f>
        <v>63</v>
      </c>
      <c r="K26" t="str">
        <f>B26*I26*E26/(F26*POWER(10,G26))</f>
        <v>16</v>
      </c>
      <c r="L26" t="str">
        <f>ROUND(K26*J26/365, 2)</f>
        <v>2.76</v>
      </c>
      <c r="M26" t="str">
        <f>VLOOKUP(D26*1,Parameters!$B$9:$C$11,2,FALSE)</f>
        <v>0.93</v>
      </c>
      <c r="N26" t="str">
        <f>VLOOKUP(D26*1,Parameters!$B$9:$D$11,3,FALSE)</f>
        <v>0.1</v>
      </c>
      <c r="O26" t="str">
        <f>IF(K26&gt;N26, "Yes", "No")</f>
        <v>Yes</v>
      </c>
      <c r="P26" t="str">
        <f>LET(lambda, L26, target, M26-VLOOKUP(D26*1,Parameters!$F$1:$G$4,2,FALSE), n, SEQUENCE(100,1,0,1), INDEX(n,MATCH(TRUE,ROUND(POISSON(n,lambda,TRUE),2)&gt;=target,0)))</f>
        <v>5</v>
      </c>
      <c r="Q26" t="str">
        <f>POISSON(P26, L26, TRUE)</f>
        <v>0.9383233980887329</v>
      </c>
      <c r="R26" t="str">
        <f>ROUND(M26-Q26, 2)</f>
        <v>-0.01</v>
      </c>
      <c r="S26" t="str">
        <f>IF(R26 &gt; VLOOKUP(D26*1, Parameters!$F$1:$G$4, 2, FALSE), "Re-Calculate", "OK")</f>
        <v>OK</v>
      </c>
      <c r="T26" t="str">
        <f>IF(D26=1, L26, " ")</f>
        <v xml:space="preserve"> </v>
      </c>
      <c r="U26" t="str">
        <f>IF(D26=2, L26, " ")</f>
        <v>2.76</v>
      </c>
      <c r="V26" t="str">
        <f>IF(D26=3, L26, " ")</f>
        <v xml:space="preserve"> </v>
      </c>
      <c r="W26" t="str">
        <f>IF(D26=1, L26*Q26, " ")</f>
        <v xml:space="preserve"> </v>
      </c>
      <c r="X26" t="str">
        <f>IF(D26=2, L26*Q26, " ")</f>
        <v>2.5897725787249026</v>
      </c>
      <c r="Y26" t="str">
        <f>IF(D26=3, L26*Q26, " ")</f>
        <v xml:space="preserve"> </v>
      </c>
      <c r="Z26" t="str">
        <f>IF(D26=1, K26, " ")</f>
        <v xml:space="preserve"> </v>
      </c>
      <c r="AA26" t="str">
        <f>IF(D26=2, K26, " ")</f>
        <v>16</v>
      </c>
      <c r="AB26" t="str">
        <f>IF(D26=3, K26, " ")</f>
        <v xml:space="preserve"> </v>
      </c>
      <c r="AC26" t="str">
        <f>IF(D26=1, K26*Q26, " ")</f>
        <v xml:space="preserve"> </v>
      </c>
      <c r="AD26" t="str">
        <f>IF(D26=2, K26*Q26, " ")</f>
        <v>15.013174369419726</v>
      </c>
      <c r="AE26" t="str">
        <f>IF(D26=3, K26*Q26, " ")</f>
        <v xml:space="preserve"> </v>
      </c>
    </row>
    <row r="27">
      <c r="A27" t="str">
        <v>4501259C</v>
      </c>
      <c r="B27" t="str">
        <f>VLOOKUP(A27,PartNumbers!$A:$E,2,FALSE)</f>
        <v>4000</v>
      </c>
      <c r="C27" t="str">
        <f>VLOOKUP(A27,PartCapability!$B:$Z,5,FALSE)</f>
        <v>2</v>
      </c>
      <c r="D27" t="str">
        <f>VLOOKUP(A27,PartCapability!$B:$Z,6,FALSE)</f>
        <v>2</v>
      </c>
      <c r="E27" t="str">
        <f>VLOOKUP(A27,PartCapability!$B:$Z,8,FALSE)</f>
        <v>1</v>
      </c>
      <c r="F27" t="str">
        <f>VLOOKUP(A27,PartCapability!$B:$Z,7,FALSE)</f>
        <v>37500</v>
      </c>
      <c r="G27" t="str">
        <f>VLOOKUP(A27,PartNumbers!$A:$E,3,FALSE)</f>
        <v>0</v>
      </c>
      <c r="H27" t="str">
        <f>VLOOKUP(A27,PartNumbers!$A:$E,4,FALSE)</f>
        <v>10630</v>
      </c>
      <c r="I27">
        <v>60</v>
      </c>
      <c r="J27" t="str">
        <f>VLOOKUP(A27,PartCapability!$B:$Z,17,FALSE) + 11 + 7</f>
        <v>63</v>
      </c>
      <c r="K27" t="str">
        <f>B27*I27*E27/(F27*POWER(10,G27))</f>
        <v>6.4</v>
      </c>
      <c r="L27" t="str">
        <f>ROUND(K27*J27/365, 2)</f>
        <v>1.1</v>
      </c>
      <c r="M27" t="str">
        <f>VLOOKUP(D27*1,Parameters!$B$9:$C$11,2,FALSE)</f>
        <v>0.93</v>
      </c>
      <c r="N27" t="str">
        <f>VLOOKUP(D27*1,Parameters!$B$9:$D$11,3,FALSE)</f>
        <v>0.1</v>
      </c>
      <c r="O27" t="str">
        <f>IF(K27&gt;N27, "Yes", "No")</f>
        <v>Yes</v>
      </c>
      <c r="P27" t="str">
        <f>LET(lambda, L27, target, M27-VLOOKUP(D27*1,Parameters!$F$1:$G$4,2,FALSE), n, SEQUENCE(100,1,0,1), INDEX(n,MATCH(TRUE,ROUND(POISSON(n,lambda,TRUE),2)&gt;=target,0)))</f>
        <v>3</v>
      </c>
      <c r="Q27" t="str">
        <f>POISSON(P27, L27, TRUE)</f>
        <v>0.9742581834703292</v>
      </c>
      <c r="R27" t="str">
        <f>ROUND(M27-Q27, 2)</f>
        <v>-0.04</v>
      </c>
      <c r="S27" t="str">
        <f>IF(R27 &gt; VLOOKUP(D27*1, Parameters!$F$1:$G$4, 2, FALSE), "Re-Calculate", "OK")</f>
        <v>OK</v>
      </c>
      <c r="T27" t="str">
        <f>IF(D27=1, L27, " ")</f>
        <v xml:space="preserve"> </v>
      </c>
      <c r="U27" t="str">
        <f>IF(D27=2, L27, " ")</f>
        <v>1.1</v>
      </c>
      <c r="V27" t="str">
        <f>IF(D27=3, L27, " ")</f>
        <v xml:space="preserve"> </v>
      </c>
      <c r="W27" t="str">
        <f>IF(D27=1, L27*Q27, " ")</f>
        <v xml:space="preserve"> </v>
      </c>
      <c r="X27" t="str">
        <f>IF(D27=2, L27*Q27, " ")</f>
        <v>1.0716840018173621</v>
      </c>
      <c r="Y27" t="str">
        <f>IF(D27=3, L27*Q27, " ")</f>
        <v xml:space="preserve"> </v>
      </c>
      <c r="Z27" t="str">
        <f>IF(D27=1, K27, " ")</f>
        <v xml:space="preserve"> </v>
      </c>
      <c r="AA27" t="str">
        <f>IF(D27=2, K27, " ")</f>
        <v>6.4</v>
      </c>
      <c r="AB27" t="str">
        <f>IF(D27=3, K27, " ")</f>
        <v xml:space="preserve"> </v>
      </c>
      <c r="AC27" t="str">
        <f>IF(D27=1, K27*Q27, " ")</f>
        <v xml:space="preserve"> </v>
      </c>
      <c r="AD27" t="str">
        <f>IF(D27=2, K27*Q27, " ")</f>
        <v>6.235252374210107</v>
      </c>
      <c r="AE27" t="str">
        <f>IF(D27=3, K27*Q27, " ")</f>
        <v xml:space="preserve"> </v>
      </c>
    </row>
    <row r="28">
      <c r="A28" t="str">
        <v>4504086</v>
      </c>
      <c r="B28" t="str">
        <f>VLOOKUP(A28,PartNumbers!$A:$E,2,FALSE)</f>
        <v>4000</v>
      </c>
      <c r="C28" t="str">
        <f>VLOOKUP(A28,PartCapability!$B:$Z,5,FALSE)</f>
        <v>2</v>
      </c>
      <c r="D28" t="str">
        <f>VLOOKUP(A28,PartCapability!$B:$Z,6,FALSE)</f>
        <v>2</v>
      </c>
      <c r="E28" t="str">
        <f>VLOOKUP(A28,PartCapability!$B:$Z,8,FALSE)</f>
        <v>1</v>
      </c>
      <c r="F28" t="str">
        <f>VLOOKUP(A28,PartCapability!$B:$Z,7,FALSE)</f>
        <v>18000</v>
      </c>
      <c r="G28" t="str">
        <f>VLOOKUP(A28,PartNumbers!$A:$E,3,FALSE)</f>
        <v>0</v>
      </c>
      <c r="H28" t="str">
        <f>VLOOKUP(A28,PartNumbers!$A:$E,4,FALSE)</f>
        <v>32450</v>
      </c>
      <c r="I28">
        <v>60</v>
      </c>
      <c r="J28" t="str">
        <f>VLOOKUP(A28,PartCapability!$B:$Z,17,FALSE) + 11 + 7</f>
        <v>63</v>
      </c>
      <c r="K28" t="str">
        <f>B28*I28*E28/(F28*POWER(10,G28))</f>
        <v>13.333333333333334</v>
      </c>
      <c r="L28" t="str">
        <f>ROUND(K28*J28/365, 2)</f>
        <v>2.3</v>
      </c>
      <c r="M28" t="str">
        <f>VLOOKUP(D28*1,Parameters!$B$9:$C$11,2,FALSE)</f>
        <v>0.93</v>
      </c>
      <c r="N28" t="str">
        <f>VLOOKUP(D28*1,Parameters!$B$9:$D$11,3,FALSE)</f>
        <v>0.1</v>
      </c>
      <c r="O28" t="str">
        <f>IF(K28&gt;N28, "Yes", "No")</f>
        <v>Yes</v>
      </c>
      <c r="P28" t="str">
        <f>LET(lambda, L28, target, M28-VLOOKUP(D28*1,Parameters!$F$1:$G$4,2,FALSE), n, SEQUENCE(100,1,0,1), INDEX(n,MATCH(TRUE,ROUND(POISSON(n,lambda,TRUE),2)&gt;=target,0)))</f>
        <v>5</v>
      </c>
      <c r="Q28" t="str">
        <f>POISSON(P28, L28, TRUE)</f>
        <v>0.9700243063025452</v>
      </c>
      <c r="R28" t="str">
        <f>ROUND(M28-Q28, 2)</f>
        <v>-0.04</v>
      </c>
      <c r="S28" t="str">
        <f>IF(R28 &gt; VLOOKUP(D28*1, Parameters!$F$1:$G$4, 2, FALSE), "Re-Calculate", "OK")</f>
        <v>OK</v>
      </c>
      <c r="T28" t="str">
        <f>IF(D28=1, L28, " ")</f>
        <v xml:space="preserve"> </v>
      </c>
      <c r="U28" t="str">
        <f>IF(D28=2, L28, " ")</f>
        <v>2.3</v>
      </c>
      <c r="V28" t="str">
        <f>IF(D28=3, L28, " ")</f>
        <v xml:space="preserve"> </v>
      </c>
      <c r="W28" t="str">
        <f>IF(D28=1, L28*Q28, " ")</f>
        <v xml:space="preserve"> </v>
      </c>
      <c r="X28" t="str">
        <f>IF(D28=2, L28*Q28, " ")</f>
        <v>2.231055904495854</v>
      </c>
      <c r="Y28" t="str">
        <f>IF(D28=3, L28*Q28, " ")</f>
        <v xml:space="preserve"> </v>
      </c>
      <c r="Z28" t="str">
        <f>IF(D28=1, K28, " ")</f>
        <v xml:space="preserve"> </v>
      </c>
      <c r="AA28" t="str">
        <f>IF(D28=2, K28, " ")</f>
        <v>13.333333333333334</v>
      </c>
      <c r="AB28" t="str">
        <f>IF(D28=3, K28, " ")</f>
        <v xml:space="preserve"> </v>
      </c>
      <c r="AC28" t="str">
        <f>IF(D28=1, K28*Q28, " ")</f>
        <v xml:space="preserve"> </v>
      </c>
      <c r="AD28" t="str">
        <f>IF(D28=2, K28*Q28, " ")</f>
        <v>12.93365741736727</v>
      </c>
      <c r="AE28" t="str">
        <f>IF(D28=3, K28*Q28, " ")</f>
        <v xml:space="preserve"> </v>
      </c>
    </row>
    <row r="29">
      <c r="A29" t="str">
        <v>4950000</v>
      </c>
      <c r="B29" t="str">
        <f>VLOOKUP(A29,PartNumbers!$A:$E,2,FALSE)</f>
        <v>4000</v>
      </c>
      <c r="C29" t="str">
        <f>VLOOKUP(A29,PartCapability!$B:$Z,5,FALSE)</f>
        <v>2</v>
      </c>
      <c r="D29" t="str">
        <f>VLOOKUP(A29,PartCapability!$B:$Z,6,FALSE)</f>
        <v>2</v>
      </c>
      <c r="E29" t="str">
        <f>VLOOKUP(A29,PartCapability!$B:$Z,8,FALSE)</f>
        <v>1</v>
      </c>
      <c r="F29" t="str">
        <f>VLOOKUP(A29,PartCapability!$B:$Z,7,FALSE)</f>
        <v>21000</v>
      </c>
      <c r="G29" t="str">
        <f>VLOOKUP(A29,PartNumbers!$A:$E,3,FALSE)</f>
        <v>0</v>
      </c>
      <c r="H29" t="str">
        <f>VLOOKUP(A29,PartNumbers!$A:$E,4,FALSE)</f>
        <v>12380</v>
      </c>
      <c r="I29">
        <v>60</v>
      </c>
      <c r="J29" t="str">
        <f>VLOOKUP(A29,PartCapability!$B:$Z,17,FALSE) + 11 + 7</f>
        <v>63</v>
      </c>
      <c r="K29" t="str">
        <f>B29*I29*E29/(F29*POWER(10,G29))</f>
        <v>11.428571428571429</v>
      </c>
      <c r="L29" t="str">
        <f>ROUND(K29*J29/365, 2)</f>
        <v>1.97</v>
      </c>
      <c r="M29" t="str">
        <f>VLOOKUP(D29*1,Parameters!$B$9:$C$11,2,FALSE)</f>
        <v>0.93</v>
      </c>
      <c r="N29" t="str">
        <f>VLOOKUP(D29*1,Parameters!$B$9:$D$11,3,FALSE)</f>
        <v>0.1</v>
      </c>
      <c r="O29" t="str">
        <f>IF(K29&gt;N29, "Yes", "No")</f>
        <v>Yes</v>
      </c>
      <c r="P29" t="str">
        <f>LET(lambda, L29, target, M29-VLOOKUP(D29*1,Parameters!$F$1:$G$4,2,FALSE), n, SEQUENCE(100,1,0,1), INDEX(n,MATCH(TRUE,ROUND(POISSON(n,lambda,TRUE),2)&gt;=target,0)))</f>
        <v>4</v>
      </c>
      <c r="Q29" t="str">
        <f>POISSON(P29, L29, TRUE)</f>
        <v>0.9500130907900906</v>
      </c>
      <c r="R29" t="str">
        <f>ROUND(M29-Q29, 2)</f>
        <v>-0.02</v>
      </c>
      <c r="S29" t="str">
        <f>IF(R29 &gt; VLOOKUP(D29*1, Parameters!$F$1:$G$4, 2, FALSE), "Re-Calculate", "OK")</f>
        <v>OK</v>
      </c>
      <c r="T29" t="str">
        <f>IF(D29=1, L29, " ")</f>
        <v xml:space="preserve"> </v>
      </c>
      <c r="U29" t="str">
        <f>IF(D29=2, L29, " ")</f>
        <v>1.97</v>
      </c>
      <c r="V29" t="str">
        <f>IF(D29=3, L29, " ")</f>
        <v xml:space="preserve"> </v>
      </c>
      <c r="W29" t="str">
        <f>IF(D29=1, L29*Q29, " ")</f>
        <v xml:space="preserve"> </v>
      </c>
      <c r="X29" t="str">
        <f>IF(D29=2, L29*Q29, " ")</f>
        <v>1.8715257888564785</v>
      </c>
      <c r="Y29" t="str">
        <f>IF(D29=3, L29*Q29, " ")</f>
        <v xml:space="preserve"> </v>
      </c>
      <c r="Z29" t="str">
        <f>IF(D29=1, K29, " ")</f>
        <v xml:space="preserve"> </v>
      </c>
      <c r="AA29" t="str">
        <f>IF(D29=2, K29, " ")</f>
        <v>11.428571428571429</v>
      </c>
      <c r="AB29" t="str">
        <f>IF(D29=3, K29, " ")</f>
        <v xml:space="preserve"> </v>
      </c>
      <c r="AC29" t="str">
        <f>IF(D29=1, K29*Q29, " ")</f>
        <v xml:space="preserve"> </v>
      </c>
      <c r="AD29" t="str">
        <f>IF(D29=2, K29*Q29, " ")</f>
        <v>10.857292466172463</v>
      </c>
      <c r="AE29" t="str">
        <f>IF(D29=3, K29*Q29, " ")</f>
        <v xml:space="preserve"> </v>
      </c>
    </row>
    <row r="30">
      <c r="A30" t="str">
        <v>4952164</v>
      </c>
      <c r="B30" t="str">
        <f>VLOOKUP(A30,PartNumbers!$A:$E,2,FALSE)</f>
        <v>4000</v>
      </c>
      <c r="C30" t="str">
        <f>VLOOKUP(A30,PartCapability!$B:$Z,5,FALSE)</f>
        <v>2</v>
      </c>
      <c r="D30" t="str">
        <f>VLOOKUP(A30,PartCapability!$B:$Z,6,FALSE)</f>
        <v>2</v>
      </c>
      <c r="E30" t="str">
        <f>VLOOKUP(A30,PartCapability!$B:$Z,8,FALSE)</f>
        <v>1</v>
      </c>
      <c r="F30" t="str">
        <f>VLOOKUP(A30,PartCapability!$B:$Z,7,FALSE)</f>
        <v>12000</v>
      </c>
      <c r="G30" t="str">
        <f>VLOOKUP(A30,PartNumbers!$A:$E,3,FALSE)</f>
        <v>0</v>
      </c>
      <c r="H30" t="str">
        <f>VLOOKUP(A30,PartNumbers!$A:$E,4,FALSE)</f>
        <v>50810</v>
      </c>
      <c r="I30">
        <v>60</v>
      </c>
      <c r="J30" t="str">
        <f>VLOOKUP(A30,PartCapability!$B:$Z,17,FALSE) + 11 + 7</f>
        <v>63</v>
      </c>
      <c r="K30" t="str">
        <f>B30*I30*E30/(F30*POWER(10,G30))</f>
        <v>20</v>
      </c>
      <c r="L30" t="str">
        <f>ROUND(K30*J30/365, 2)</f>
        <v>3.45</v>
      </c>
      <c r="M30" t="str">
        <f>VLOOKUP(D30*1,Parameters!$B$9:$C$11,2,FALSE)</f>
        <v>0.93</v>
      </c>
      <c r="N30" t="str">
        <f>VLOOKUP(D30*1,Parameters!$B$9:$D$11,3,FALSE)</f>
        <v>0.1</v>
      </c>
      <c r="O30" t="str">
        <f>IF(K30&gt;N30, "Yes", "No")</f>
        <v>Yes</v>
      </c>
      <c r="P30" t="str">
        <f>LET(lambda, L30, target, M30-VLOOKUP(D30*1,Parameters!$F$1:$G$4,2,FALSE), n, SEQUENCE(100,1,0,1), INDEX(n,MATCH(TRUE,ROUND(POISSON(n,lambda,TRUE),2)&gt;=target,0)))</f>
        <v>6</v>
      </c>
      <c r="Q30" t="str">
        <f>POISSON(P30, L30, TRUE)</f>
        <v>0.938498023576135</v>
      </c>
      <c r="R30" t="str">
        <f>ROUND(M30-Q30, 2)</f>
        <v>-0.01</v>
      </c>
      <c r="S30" t="str">
        <f>IF(R30 &gt; VLOOKUP(D30*1, Parameters!$F$1:$G$4, 2, FALSE), "Re-Calculate", "OK")</f>
        <v>OK</v>
      </c>
      <c r="T30" t="str">
        <f>IF(D30=1, L30, " ")</f>
        <v xml:space="preserve"> </v>
      </c>
      <c r="U30" t="str">
        <f>IF(D30=2, L30, " ")</f>
        <v>3.45</v>
      </c>
      <c r="V30" t="str">
        <f>IF(D30=3, L30, " ")</f>
        <v xml:space="preserve"> </v>
      </c>
      <c r="W30" t="str">
        <f>IF(D30=1, L30*Q30, " ")</f>
        <v xml:space="preserve"> </v>
      </c>
      <c r="X30" t="str">
        <f>IF(D30=2, L30*Q30, " ")</f>
        <v>3.237818181337666</v>
      </c>
      <c r="Y30" t="str">
        <f>IF(D30=3, L30*Q30, " ")</f>
        <v xml:space="preserve"> </v>
      </c>
      <c r="Z30" t="str">
        <f>IF(D30=1, K30, " ")</f>
        <v xml:space="preserve"> </v>
      </c>
      <c r="AA30" t="str">
        <f>IF(D30=2, K30, " ")</f>
        <v>20</v>
      </c>
      <c r="AB30" t="str">
        <f>IF(D30=3, K30, " ")</f>
        <v xml:space="preserve"> </v>
      </c>
      <c r="AC30" t="str">
        <f>IF(D30=1, K30*Q30, " ")</f>
        <v xml:space="preserve"> </v>
      </c>
      <c r="AD30" t="str">
        <f>IF(D30=2, K30*Q30, " ")</f>
        <v>18.7699604715227</v>
      </c>
      <c r="AE30" t="str">
        <f>IF(D30=3, K30*Q30, " ")</f>
        <v xml:space="preserve"> </v>
      </c>
    </row>
    <row r="31">
      <c r="A31" t="str">
        <v>200301E00000510</v>
      </c>
      <c r="B31" t="str">
        <f>VLOOKUP(A31,PartNumbers!$A:$E,2,FALSE)</f>
        <v>4000</v>
      </c>
      <c r="C31" t="str">
        <f>VLOOKUP(A31,PartCapability!$B:$Z,5,FALSE)</f>
        <v>2</v>
      </c>
      <c r="D31" t="str">
        <f>VLOOKUP(A31,PartCapability!$B:$Z,6,FALSE)</f>
        <v>2</v>
      </c>
      <c r="E31" t="str">
        <f>VLOOKUP(A31,PartCapability!$B:$Z,8,FALSE)</f>
        <v>2</v>
      </c>
      <c r="F31" t="str">
        <f>VLOOKUP(A31,PartCapability!$B:$Z,7,FALSE)</f>
        <v>37500</v>
      </c>
      <c r="G31" t="str">
        <f>VLOOKUP(A31,PartNumbers!$A:$E,3,FALSE)</f>
        <v>0</v>
      </c>
      <c r="H31" t="str">
        <f>VLOOKUP(A31,PartNumbers!$A:$E,4,FALSE)</f>
        <v>52010</v>
      </c>
      <c r="I31">
        <v>60</v>
      </c>
      <c r="J31" t="str">
        <f>VLOOKUP(A31,PartCapability!$B:$Z,17,FALSE) + 11 + 7</f>
        <v>48</v>
      </c>
      <c r="K31" t="str">
        <f>B31*I31*E31/(F31*POWER(10,G31))</f>
        <v>12.8</v>
      </c>
      <c r="L31" t="str">
        <f>ROUND(K31*J31/365, 2)</f>
        <v>1.68</v>
      </c>
      <c r="M31" t="str">
        <f>VLOOKUP(D31*1,Parameters!$B$9:$C$11,2,FALSE)</f>
        <v>0.93</v>
      </c>
      <c r="N31" t="str">
        <f>VLOOKUP(D31*1,Parameters!$B$9:$D$11,3,FALSE)</f>
        <v>0.1</v>
      </c>
      <c r="O31" t="str">
        <f>IF(K31&gt;N31, "Yes", "No")</f>
        <v>Yes</v>
      </c>
      <c r="P31" t="str">
        <f>LET(lambda, L31, target, M31-VLOOKUP(D31*1,Parameters!$F$1:$G$4,2,FALSE), n, SEQUENCE(100,1,0,1), INDEX(n,MATCH(TRUE,ROUND(POISSON(n,lambda,TRUE),2)&gt;=target,0)))</f>
        <v>4</v>
      </c>
      <c r="Q31" t="str">
        <f>POISSON(P31, L31, TRUE)</f>
        <v>0.9716395221779496</v>
      </c>
      <c r="R31" t="str">
        <f>ROUND(M31-Q31, 2)</f>
        <v>-0.04</v>
      </c>
      <c r="S31" t="str">
        <f>IF(R31 &gt; VLOOKUP(D31*1, Parameters!$F$1:$G$4, 2, FALSE), "Re-Calculate", "OK")</f>
        <v>OK</v>
      </c>
      <c r="T31" t="str">
        <f>IF(D31=1, L31, " ")</f>
        <v xml:space="preserve"> </v>
      </c>
      <c r="U31" t="str">
        <f>IF(D31=2, L31, " ")</f>
        <v>1.68</v>
      </c>
      <c r="V31" t="str">
        <f>IF(D31=3, L31, " ")</f>
        <v xml:space="preserve"> </v>
      </c>
      <c r="W31" t="str">
        <f>IF(D31=1, L31*Q31, " ")</f>
        <v xml:space="preserve"> </v>
      </c>
      <c r="X31" t="str">
        <f>IF(D31=2, L31*Q31, " ")</f>
        <v>1.6323543972589551</v>
      </c>
      <c r="Y31" t="str">
        <f>IF(D31=3, L31*Q31, " ")</f>
        <v xml:space="preserve"> </v>
      </c>
      <c r="Z31" t="str">
        <f>IF(D31=1, K31, " ")</f>
        <v xml:space="preserve"> </v>
      </c>
      <c r="AA31" t="str">
        <f>IF(D31=2, K31, " ")</f>
        <v>12.8</v>
      </c>
      <c r="AB31" t="str">
        <f>IF(D31=3, K31, " ")</f>
        <v xml:space="preserve"> </v>
      </c>
      <c r="AC31" t="str">
        <f>IF(D31=1, K31*Q31, " ")</f>
        <v xml:space="preserve"> </v>
      </c>
      <c r="AD31" t="str">
        <f>IF(D31=2, K31*Q31, " ")</f>
        <v>12.436985883877755</v>
      </c>
      <c r="AE31" t="str">
        <f>IF(D31=3, K31*Q31, " ")</f>
        <v xml:space="preserve"> </v>
      </c>
    </row>
    <row r="32">
      <c r="A32" t="str">
        <v>2A522-10000-000</v>
      </c>
      <c r="B32" t="str">
        <f>VLOOKUP(A32,PartNumbers!$A:$E,2,FALSE)</f>
        <v>4000</v>
      </c>
      <c r="C32" t="str">
        <f>VLOOKUP(A32,PartCapability!$B:$Z,5,FALSE)</f>
        <v>2</v>
      </c>
      <c r="D32" t="str">
        <f>VLOOKUP(A32,PartCapability!$B:$Z,6,FALSE)</f>
        <v>3</v>
      </c>
      <c r="E32" t="str">
        <f>VLOOKUP(A32,PartCapability!$B:$Z,8,FALSE)</f>
        <v>4</v>
      </c>
      <c r="F32" t="str">
        <f>VLOOKUP(A32,PartCapability!$B:$Z,7,FALSE)</f>
        <v>90000</v>
      </c>
      <c r="G32" t="str">
        <f>VLOOKUP(A32,PartNumbers!$A:$E,3,FALSE)</f>
        <v>0</v>
      </c>
      <c r="H32" t="str">
        <f>VLOOKUP(A32,PartNumbers!$A:$E,4,FALSE)</f>
        <v>3780</v>
      </c>
      <c r="I32">
        <v>60</v>
      </c>
      <c r="J32" t="str">
        <f>VLOOKUP(A32,PartCapability!$B:$Z,17,FALSE) + 11 + 7</f>
        <v>48</v>
      </c>
      <c r="K32" t="str">
        <f>B32*I32*E32/(F32*POWER(10,G32))</f>
        <v>10.666666666666666</v>
      </c>
      <c r="L32" t="str">
        <f>ROUND(K32*J32/365, 2)</f>
        <v>1.4</v>
      </c>
      <c r="M32" t="str">
        <f>VLOOKUP(D32*1,Parameters!$B$9:$C$11,2,FALSE)</f>
        <v>0.9</v>
      </c>
      <c r="N32" t="str">
        <f>VLOOKUP(D32*1,Parameters!$B$9:$D$11,3,FALSE)</f>
        <v>0.1</v>
      </c>
      <c r="O32" t="str">
        <f>IF(K32&gt;N32, "Yes", "No")</f>
        <v>Yes</v>
      </c>
      <c r="P32" t="str">
        <f>LET(lambda, L32, target, M32-VLOOKUP(D32*1,Parameters!$F$1:$G$4,2,FALSE), n, SEQUENCE(100,1,0,1), INDEX(n,MATCH(TRUE,ROUND(POISSON(n,lambda,TRUE),2)&gt;=target,0)))</f>
        <v>3</v>
      </c>
      <c r="Q32" t="str">
        <f>POISSON(P32, L32, TRUE)</f>
        <v>0.9462747496319245</v>
      </c>
      <c r="R32" t="str">
        <f>ROUND(M32-Q32, 2)</f>
        <v>-0.05</v>
      </c>
      <c r="S32" t="str">
        <f>IF(R32 &gt; VLOOKUP(D32*1, Parameters!$F$1:$G$4, 2, FALSE), "Re-Calculate", "OK")</f>
        <v>OK</v>
      </c>
      <c r="T32" t="str">
        <f>IF(D32=1, L32, " ")</f>
        <v xml:space="preserve"> </v>
      </c>
      <c r="U32" t="str">
        <f>IF(D32=2, L32, " ")</f>
        <v xml:space="preserve"> </v>
      </c>
      <c r="V32" t="str">
        <f>IF(D32=3, L32, " ")</f>
        <v>1.4</v>
      </c>
      <c r="W32" t="str">
        <f>IF(D32=1, L32*Q32, " ")</f>
        <v xml:space="preserve"> </v>
      </c>
      <c r="X32" t="str">
        <f>IF(D32=2, L32*Q32, " ")</f>
        <v xml:space="preserve"> </v>
      </c>
      <c r="Y32" t="str">
        <f>IF(D32=3, L32*Q32, " ")</f>
        <v>1.3247846494846942</v>
      </c>
      <c r="Z32" t="str">
        <f>IF(D32=1, K32, " ")</f>
        <v xml:space="preserve"> </v>
      </c>
      <c r="AA32" t="str">
        <f>IF(D32=2, K32, " ")</f>
        <v xml:space="preserve"> </v>
      </c>
      <c r="AB32" t="str">
        <f>IF(D32=3, K32, " ")</f>
        <v>10.666666666666666</v>
      </c>
      <c r="AC32" t="str">
        <f>IF(D32=1, K32*Q32, " ")</f>
        <v xml:space="preserve"> </v>
      </c>
      <c r="AD32" t="str">
        <f>IF(D32=2, K32*Q32, " ")</f>
        <v xml:space="preserve"> </v>
      </c>
      <c r="AE32" t="str">
        <f>IF(D32=3, K32*Q32, " ")</f>
        <v>10.093597329407194</v>
      </c>
    </row>
    <row r="33">
      <c r="A33" t="str">
        <v>4188-01</v>
      </c>
      <c r="B33" t="str">
        <f>VLOOKUP(A33,PartNumbers!$A:$E,2,FALSE)</f>
        <v>4000</v>
      </c>
      <c r="C33" t="str">
        <f>VLOOKUP(A33,PartCapability!$B:$Z,5,FALSE)</f>
        <v>2</v>
      </c>
      <c r="D33" t="str">
        <f>VLOOKUP(A33,PartCapability!$B:$Z,6,FALSE)</f>
        <v>1</v>
      </c>
      <c r="E33" t="str">
        <f>VLOOKUP(A33,PartCapability!$B:$Z,8,FALSE)</f>
        <v>1</v>
      </c>
      <c r="F33" t="str">
        <f>VLOOKUP(A33,PartCapability!$B:$Z,7,FALSE)</f>
        <v>52500</v>
      </c>
      <c r="G33" t="str">
        <f>VLOOKUP(A33,PartNumbers!$A:$E,3,FALSE)</f>
        <v>0</v>
      </c>
      <c r="H33" t="str">
        <f>VLOOKUP(A33,PartNumbers!$A:$E,4,FALSE)</f>
        <v>13610</v>
      </c>
      <c r="I33">
        <v>60</v>
      </c>
      <c r="J33" t="str">
        <f>VLOOKUP(A33,PartCapability!$B:$Z,17,FALSE) + 11 + 7</f>
        <v>48</v>
      </c>
      <c r="K33" t="str">
        <f>B33*I33*E33/(F33*POWER(10,G33))</f>
        <v>4.571428571428571</v>
      </c>
      <c r="L33" t="str">
        <f>ROUND(K33*J33/365, 2)</f>
        <v>0.6</v>
      </c>
      <c r="M33" t="str">
        <f>VLOOKUP(D33*1,Parameters!$B$9:$C$11,2,FALSE)</f>
        <v>0.98</v>
      </c>
      <c r="N33" t="str">
        <f>VLOOKUP(D33*1,Parameters!$B$9:$D$11,3,FALSE)</f>
        <v>0.1</v>
      </c>
      <c r="O33" t="str">
        <f>IF(K33&gt;N33, "Yes", "No")</f>
        <v>Yes</v>
      </c>
      <c r="P33" t="str">
        <f>LET(lambda, L33, target, M33-VLOOKUP(D33*1,Parameters!$F$1:$G$4,2,FALSE), n, SEQUENCE(100,1,0,1), INDEX(n,MATCH(TRUE,ROUND(POISSON(n,lambda,TRUE),2)&gt;=target,0)))</f>
        <v>2</v>
      </c>
      <c r="Q33" t="str">
        <f>POISSON(P33, L33, TRUE)</f>
        <v>0.976884712247367</v>
      </c>
      <c r="R33" t="str">
        <f>ROUND(M33-Q33, 2)</f>
        <v>0</v>
      </c>
      <c r="S33" t="str">
        <f>IF(R33 &gt; VLOOKUP(D33*1, Parameters!$F$1:$G$4, 2, FALSE), "Re-Calculate", "OK")</f>
        <v>OK</v>
      </c>
      <c r="T33" t="str">
        <f>IF(D33=1, L33, " ")</f>
        <v>0.6</v>
      </c>
      <c r="U33" t="str">
        <f>IF(D33=2, L33, " ")</f>
        <v xml:space="preserve"> </v>
      </c>
      <c r="V33" t="str">
        <f>IF(D33=3, L33, " ")</f>
        <v xml:space="preserve"> </v>
      </c>
      <c r="W33" t="str">
        <f>IF(D33=1, L33*Q33, " ")</f>
        <v>0.5861308273484201</v>
      </c>
      <c r="X33" t="str">
        <f>IF(D33=2, L33*Q33, " ")</f>
        <v xml:space="preserve"> </v>
      </c>
      <c r="Y33" t="str">
        <f>IF(D33=3, L33*Q33, " ")</f>
        <v xml:space="preserve"> </v>
      </c>
      <c r="Z33" t="str">
        <f>IF(D33=1, K33, " ")</f>
        <v>4.571428571428571</v>
      </c>
      <c r="AA33" t="str">
        <f>IF(D33=2, K33, " ")</f>
        <v xml:space="preserve"> </v>
      </c>
      <c r="AB33" t="str">
        <f>IF(D33=3, K33, " ")</f>
        <v xml:space="preserve"> </v>
      </c>
      <c r="AC33" t="str">
        <f>IF(D33=1, K33*Q33, " ")</f>
        <v>4.4657586845593915</v>
      </c>
      <c r="AD33" t="str">
        <f>IF(D33=2, K33*Q33, " ")</f>
        <v xml:space="preserve"> </v>
      </c>
      <c r="AE33" t="str">
        <f>IF(D33=3, K33*Q33, " ")</f>
        <v xml:space="preserve"> </v>
      </c>
    </row>
    <row r="34">
      <c r="A34" t="str">
        <v>AN3040-00</v>
      </c>
      <c r="B34" t="str">
        <f>VLOOKUP(A34,PartNumbers!$A:$E,2,FALSE)</f>
        <v>4000</v>
      </c>
      <c r="C34" t="str">
        <f>VLOOKUP(A34,PartCapability!$B:$Z,5,FALSE)</f>
        <v>2</v>
      </c>
      <c r="D34" t="str">
        <f>VLOOKUP(A34,PartCapability!$B:$Z,6,FALSE)</f>
        <v>2</v>
      </c>
      <c r="E34" t="str">
        <f>VLOOKUP(A34,PartCapability!$B:$Z,8,FALSE)</f>
        <v>1</v>
      </c>
      <c r="F34" t="str">
        <f>VLOOKUP(A34,PartCapability!$B:$Z,7,FALSE)</f>
        <v>45000</v>
      </c>
      <c r="G34" t="str">
        <f>VLOOKUP(A34,PartNumbers!$A:$E,3,FALSE)</f>
        <v>0</v>
      </c>
      <c r="H34" t="str">
        <f>VLOOKUP(A34,PartNumbers!$A:$E,4,FALSE)</f>
        <v>21870</v>
      </c>
      <c r="I34">
        <v>60</v>
      </c>
      <c r="J34" t="str">
        <f>VLOOKUP(A34,PartCapability!$B:$Z,17,FALSE) + 11 + 7</f>
        <v>48</v>
      </c>
      <c r="K34" t="str">
        <f>B34*I34*E34/(F34*POWER(10,G34))</f>
        <v>5.333333333333333</v>
      </c>
      <c r="L34" t="str">
        <f>ROUND(K34*J34/365, 2)</f>
        <v>0.7</v>
      </c>
      <c r="M34" t="str">
        <f>VLOOKUP(D34*1,Parameters!$B$9:$C$11,2,FALSE)</f>
        <v>0.93</v>
      </c>
      <c r="N34" t="str">
        <f>VLOOKUP(D34*1,Parameters!$B$9:$D$11,3,FALSE)</f>
        <v>0.1</v>
      </c>
      <c r="O34" t="str">
        <f>IF(K34&gt;N34, "Yes", "No")</f>
        <v>Yes</v>
      </c>
      <c r="P34" t="str">
        <f>LET(lambda, L34, target, M34-VLOOKUP(D34*1,Parameters!$F$1:$G$4,2,FALSE), n, SEQUENCE(100,1,0,1), INDEX(n,MATCH(TRUE,ROUND(POISSON(n,lambda,TRUE),2)&gt;=target,0)))</f>
        <v>2</v>
      </c>
      <c r="Q34" t="str">
        <f>POISSON(P34, L34, TRUE)</f>
        <v>0.9658584158742916</v>
      </c>
      <c r="R34" t="str">
        <f>ROUND(M34-Q34, 2)</f>
        <v>-0.04</v>
      </c>
      <c r="S34" t="str">
        <f>IF(R34 &gt; VLOOKUP(D34*1, Parameters!$F$1:$G$4, 2, FALSE), "Re-Calculate", "OK")</f>
        <v>OK</v>
      </c>
      <c r="T34" t="str">
        <f>IF(D34=1, L34, " ")</f>
        <v xml:space="preserve"> </v>
      </c>
      <c r="U34" t="str">
        <f>IF(D34=2, L34, " ")</f>
        <v>0.7</v>
      </c>
      <c r="V34" t="str">
        <f>IF(D34=3, L34, " ")</f>
        <v xml:space="preserve"> </v>
      </c>
      <c r="W34" t="str">
        <f>IF(D34=1, L34*Q34, " ")</f>
        <v xml:space="preserve"> </v>
      </c>
      <c r="X34" t="str">
        <f>IF(D34=2, L34*Q34, " ")</f>
        <v>0.676100891112004</v>
      </c>
      <c r="Y34" t="str">
        <f>IF(D34=3, L34*Q34, " ")</f>
        <v xml:space="preserve"> </v>
      </c>
      <c r="Z34" t="str">
        <f>IF(D34=1, K34, " ")</f>
        <v xml:space="preserve"> </v>
      </c>
      <c r="AA34" t="str">
        <f>IF(D34=2, K34, " ")</f>
        <v>5.333333333333333</v>
      </c>
      <c r="AB34" t="str">
        <f>IF(D34=3, K34, " ")</f>
        <v xml:space="preserve"> </v>
      </c>
      <c r="AC34" t="str">
        <f>IF(D34=1, K34*Q34, " ")</f>
        <v xml:space="preserve"> </v>
      </c>
      <c r="AD34" t="str">
        <f>IF(D34=2, K34*Q34, " ")</f>
        <v>5.151244884662888</v>
      </c>
      <c r="AE34" t="str">
        <f>IF(D34=3, K34*Q34, " ")</f>
        <v xml:space="preserve"> </v>
      </c>
    </row>
    <row r="35">
      <c r="A35" t="str">
        <v>CC3067-00</v>
      </c>
      <c r="B35" t="str">
        <f>VLOOKUP(A35,PartNumbers!$A:$E,2,FALSE)</f>
        <v>4000</v>
      </c>
      <c r="C35" t="str">
        <f>VLOOKUP(A35,PartCapability!$B:$Z,5,FALSE)</f>
        <v>2</v>
      </c>
      <c r="D35" t="str">
        <f>VLOOKUP(A35,PartCapability!$B:$Z,6,FALSE)</f>
        <v>2</v>
      </c>
      <c r="E35" t="str">
        <f>VLOOKUP(A35,PartCapability!$B:$Z,8,FALSE)</f>
        <v>1</v>
      </c>
      <c r="F35" t="str">
        <f>VLOOKUP(A35,PartCapability!$B:$Z,7,FALSE)</f>
        <v>25500</v>
      </c>
      <c r="G35" t="str">
        <f>VLOOKUP(A35,PartNumbers!$A:$E,3,FALSE)</f>
        <v>0</v>
      </c>
      <c r="H35" t="str">
        <f>VLOOKUP(A35,PartNumbers!$A:$E,4,FALSE)</f>
        <v>7190</v>
      </c>
      <c r="I35">
        <v>60</v>
      </c>
      <c r="J35" t="str">
        <f>VLOOKUP(A35,PartCapability!$B:$Z,17,FALSE) + 11 + 7</f>
        <v>48</v>
      </c>
      <c r="K35" t="str">
        <f>B35*I35*E35/(F35*POWER(10,G35))</f>
        <v>9.411764705882353</v>
      </c>
      <c r="L35" t="str">
        <f>ROUND(K35*J35/365, 2)</f>
        <v>1.24</v>
      </c>
      <c r="M35" t="str">
        <f>VLOOKUP(D35*1,Parameters!$B$9:$C$11,2,FALSE)</f>
        <v>0.93</v>
      </c>
      <c r="N35" t="str">
        <f>VLOOKUP(D35*1,Parameters!$B$9:$D$11,3,FALSE)</f>
        <v>0.1</v>
      </c>
      <c r="O35" t="str">
        <f>IF(K35&gt;N35, "Yes", "No")</f>
        <v>Yes</v>
      </c>
      <c r="P35" t="str">
        <f>LET(lambda, L35, target, M35-VLOOKUP(D35*1,Parameters!$F$1:$G$4,2,FALSE), n, SEQUENCE(100,1,0,1), INDEX(n,MATCH(TRUE,ROUND(POISSON(n,lambda,TRUE),2)&gt;=target,0)))</f>
        <v>3</v>
      </c>
      <c r="Q35" t="str">
        <f>POISSON(P35, L35, TRUE)</f>
        <v>0.9626570507923196</v>
      </c>
      <c r="R35" t="str">
        <f>ROUND(M35-Q35, 2)</f>
        <v>-0.03</v>
      </c>
      <c r="S35" t="str">
        <f>IF(R35 &gt; VLOOKUP(D35*1, Parameters!$F$1:$G$4, 2, FALSE), "Re-Calculate", "OK")</f>
        <v>OK</v>
      </c>
      <c r="T35" t="str">
        <f>IF(D35=1, L35, " ")</f>
        <v xml:space="preserve"> </v>
      </c>
      <c r="U35" t="str">
        <f>IF(D35=2, L35, " ")</f>
        <v>1.24</v>
      </c>
      <c r="V35" t="str">
        <f>IF(D35=3, L35, " ")</f>
        <v xml:space="preserve"> </v>
      </c>
      <c r="W35" t="str">
        <f>IF(D35=1, L35*Q35, " ")</f>
        <v xml:space="preserve"> </v>
      </c>
      <c r="X35" t="str">
        <f>IF(D35=2, L35*Q35, " ")</f>
        <v>1.1936947429824762</v>
      </c>
      <c r="Y35" t="str">
        <f>IF(D35=3, L35*Q35, " ")</f>
        <v xml:space="preserve"> </v>
      </c>
      <c r="Z35" t="str">
        <f>IF(D35=1, K35, " ")</f>
        <v xml:space="preserve"> </v>
      </c>
      <c r="AA35" t="str">
        <f>IF(D35=2, K35, " ")</f>
        <v>9.411764705882353</v>
      </c>
      <c r="AB35" t="str">
        <f>IF(D35=3, K35, " ")</f>
        <v xml:space="preserve"> </v>
      </c>
      <c r="AC35" t="str">
        <f>IF(D35=1, K35*Q35, " ")</f>
        <v xml:space="preserve"> </v>
      </c>
      <c r="AD35" t="str">
        <f>IF(D35=2, K35*Q35, " ")</f>
        <v>9.06030165451595</v>
      </c>
      <c r="AE35" t="str">
        <f>IF(D35=3, K35*Q35, " ")</f>
        <v xml:space="preserve"> </v>
      </c>
    </row>
    <row r="36">
      <c r="A36" t="str">
        <v>VD3920</v>
      </c>
      <c r="B36" t="str">
        <f>VLOOKUP(A36,PartNumbers!$A:$E,2,FALSE)</f>
        <v>4000</v>
      </c>
      <c r="C36" t="str">
        <f>VLOOKUP(A36,PartCapability!$B:$Z,5,FALSE)</f>
        <v>2</v>
      </c>
      <c r="D36" t="str">
        <f>VLOOKUP(A36,PartCapability!$B:$Z,6,FALSE)</f>
        <v>2</v>
      </c>
      <c r="E36" t="str">
        <f>VLOOKUP(A36,PartCapability!$B:$Z,8,FALSE)</f>
        <v>1</v>
      </c>
      <c r="F36" t="str">
        <f>VLOOKUP(A36,PartCapability!$B:$Z,7,FALSE)</f>
        <v>21000</v>
      </c>
      <c r="G36" t="str">
        <f>VLOOKUP(A36,PartNumbers!$A:$E,3,FALSE)</f>
        <v>0</v>
      </c>
      <c r="H36" t="str">
        <f>VLOOKUP(A36,PartNumbers!$A:$E,4,FALSE)</f>
        <v>4880.7472727272725</v>
      </c>
      <c r="I36">
        <v>60</v>
      </c>
      <c r="J36" t="str">
        <f>VLOOKUP(A36,PartCapability!$B:$Z,17,FALSE) + 11 + 7</f>
        <v>33</v>
      </c>
      <c r="K36" t="str">
        <f>B36*I36*E36/(F36*POWER(10,G36))</f>
        <v>11.428571428571429</v>
      </c>
      <c r="L36" t="str">
        <f>ROUND(K36*J36/365, 2)</f>
        <v>1.03</v>
      </c>
      <c r="M36" t="str">
        <f>VLOOKUP(D36*1,Parameters!$B$9:$C$11,2,FALSE)</f>
        <v>0.93</v>
      </c>
      <c r="N36" t="str">
        <f>VLOOKUP(D36*1,Parameters!$B$9:$D$11,3,FALSE)</f>
        <v>0.1</v>
      </c>
      <c r="O36" t="str">
        <f>IF(K36&gt;N36, "Yes", "No")</f>
        <v>Yes</v>
      </c>
      <c r="P36" t="str">
        <f>LET(lambda, L36, target, M36-VLOOKUP(D36*1,Parameters!$F$1:$G$4,2,FALSE), n, SEQUENCE(100,1,0,1), INDEX(n,MATCH(TRUE,ROUND(POISSON(n,lambda,TRUE),2)&gt;=target,0)))</f>
        <v>3</v>
      </c>
      <c r="Q36" t="str">
        <f>POISSON(P36, L36, TRUE)</f>
        <v>0.9791169963562472</v>
      </c>
      <c r="R36" t="str">
        <f>ROUND(M36-Q36, 2)</f>
        <v>-0.05</v>
      </c>
      <c r="S36" t="str">
        <f>IF(R36 &gt; VLOOKUP(D36*1, Parameters!$F$1:$G$4, 2, FALSE), "Re-Calculate", "OK")</f>
        <v>OK</v>
      </c>
      <c r="T36" t="str">
        <f>IF(D36=1, L36, " ")</f>
        <v xml:space="preserve"> </v>
      </c>
      <c r="U36" t="str">
        <f>IF(D36=2, L36, " ")</f>
        <v>1.03</v>
      </c>
      <c r="V36" t="str">
        <f>IF(D36=3, L36, " ")</f>
        <v xml:space="preserve"> </v>
      </c>
      <c r="W36" t="str">
        <f>IF(D36=1, L36*Q36, " ")</f>
        <v xml:space="preserve"> </v>
      </c>
      <c r="X36" t="str">
        <f>IF(D36=2, L36*Q36, " ")</f>
        <v>1.0084905062469347</v>
      </c>
      <c r="Y36" t="str">
        <f>IF(D36=3, L36*Q36, " ")</f>
        <v xml:space="preserve"> </v>
      </c>
      <c r="Z36" t="str">
        <f>IF(D36=1, K36, " ")</f>
        <v xml:space="preserve"> </v>
      </c>
      <c r="AA36" t="str">
        <f>IF(D36=2, K36, " ")</f>
        <v>11.428571428571429</v>
      </c>
      <c r="AB36" t="str">
        <f>IF(D36=3, K36, " ")</f>
        <v xml:space="preserve"> </v>
      </c>
      <c r="AC36" t="str">
        <f>IF(D36=1, K36*Q36, " ")</f>
        <v xml:space="preserve"> </v>
      </c>
      <c r="AD36" t="str">
        <f>IF(D36=2, K36*Q36, " ")</f>
        <v>11.189908529785683</v>
      </c>
      <c r="AE36" t="str">
        <f>IF(D36=3, K36*Q36, " ")</f>
        <v xml:space="preserve"> </v>
      </c>
    </row>
    <row r="37">
      <c r="A37" t="str">
        <v>AE97048P</v>
      </c>
      <c r="B37" t="str">
        <f>VLOOKUP(A37,PartNumbers!$A:$E,2,FALSE)</f>
        <v>4000</v>
      </c>
      <c r="C37" t="str">
        <f>VLOOKUP(A37,PartCapability!$B:$Z,5,FALSE)</f>
        <v>6</v>
      </c>
      <c r="D37" t="str">
        <f>VLOOKUP(A37,PartCapability!$B:$Z,6,FALSE)</f>
        <v>1</v>
      </c>
      <c r="E37" t="str">
        <f>VLOOKUP(A37,PartCapability!$B:$Z,8,FALSE)</f>
        <v>2</v>
      </c>
      <c r="F37" t="str">
        <f>VLOOKUP(A37,PartCapability!$B:$Z,7,FALSE)</f>
        <v>425000</v>
      </c>
      <c r="G37" t="str">
        <f>VLOOKUP(A37,PartNumbers!$A:$E,3,FALSE)</f>
        <v>0</v>
      </c>
      <c r="H37" t="str">
        <f>VLOOKUP(A37,PartNumbers!$A:$E,4,FALSE)</f>
        <v>3600</v>
      </c>
      <c r="I37">
        <v>60</v>
      </c>
      <c r="J37" t="str">
        <f>VLOOKUP(A37,PartCapability!$B:$Z,17,FALSE) + 11 + 7</f>
        <v>48</v>
      </c>
      <c r="K37" t="str">
        <f>B37*I37*E37/(F37*POWER(10,G37))</f>
        <v>1.1294117647058823</v>
      </c>
      <c r="L37" t="str">
        <f>ROUND(K37*J37/365, 2)</f>
        <v>0.15</v>
      </c>
      <c r="M37" t="str">
        <f>VLOOKUP(D37*1,Parameters!$B$9:$C$11,2,FALSE)</f>
        <v>0.98</v>
      </c>
      <c r="N37" t="str">
        <f>VLOOKUP(D37*1,Parameters!$B$9:$D$11,3,FALSE)</f>
        <v>0.1</v>
      </c>
      <c r="O37" t="str">
        <f>IF(K37&gt;N37, "Yes", "No")</f>
        <v>Yes</v>
      </c>
      <c r="P37" t="str">
        <f>LET(lambda, L37, target, M37-VLOOKUP(D37*1,Parameters!$F$1:$G$4,2,FALSE), n, SEQUENCE(100,1,0,1), INDEX(n,MATCH(TRUE,ROUND(POISSON(n,lambda,TRUE),2)&gt;=target,0)))</f>
        <v>1</v>
      </c>
      <c r="Q37" t="str">
        <f>POISSON(P37, L37, TRUE)</f>
        <v>0.9898141728888165</v>
      </c>
      <c r="R37" t="str">
        <f>ROUND(M37-Q37, 2)</f>
        <v>-0.01</v>
      </c>
      <c r="S37" t="str">
        <f>IF(R37 &gt; VLOOKUP(D37*1, Parameters!$F$1:$G$4, 2, FALSE), "Re-Calculate", "OK")</f>
        <v>OK</v>
      </c>
      <c r="T37" t="str">
        <f>IF(D37=1, L37, " ")</f>
        <v>0.15</v>
      </c>
      <c r="U37" t="str">
        <f>IF(D37=2, L37, " ")</f>
        <v xml:space="preserve"> </v>
      </c>
      <c r="V37" t="str">
        <f>IF(D37=3, L37, " ")</f>
        <v xml:space="preserve"> </v>
      </c>
      <c r="W37" t="str">
        <f>IF(D37=1, L37*Q37, " ")</f>
        <v>0.14847212593332246</v>
      </c>
      <c r="X37" t="str">
        <f>IF(D37=2, L37*Q37, " ")</f>
        <v xml:space="preserve"> </v>
      </c>
      <c r="Y37" t="str">
        <f>IF(D37=3, L37*Q37, " ")</f>
        <v xml:space="preserve"> </v>
      </c>
      <c r="Z37" t="str">
        <f>IF(D37=1, K37, " ")</f>
        <v>1.1294117647058823</v>
      </c>
      <c r="AA37" t="str">
        <f>IF(D37=2, K37, " ")</f>
        <v xml:space="preserve"> </v>
      </c>
      <c r="AB37" t="str">
        <f>IF(D37=3, K37, " ")</f>
        <v xml:space="preserve"> </v>
      </c>
      <c r="AC37" t="str">
        <f>IF(D37=1, K37*Q37, " ")</f>
        <v>1.1179077717332515</v>
      </c>
      <c r="AD37" t="str">
        <f>IF(D37=2, K37*Q37, " ")</f>
        <v xml:space="preserve"> </v>
      </c>
      <c r="AE37" t="str">
        <f>IF(D37=3, K37*Q37, " ")</f>
        <v xml:space="preserve"> </v>
      </c>
    </row>
    <row r="38">
      <c r="A38" t="str">
        <v>3031863-002</v>
      </c>
      <c r="B38" t="str">
        <f>VLOOKUP(A38,PartNumbers!$A:$E,2,FALSE)</f>
        <v>4000</v>
      </c>
      <c r="C38" t="str">
        <f>VLOOKUP(A38,PartCapability!$B:$Z,5,FALSE)</f>
        <v>2</v>
      </c>
      <c r="D38" t="str">
        <f>VLOOKUP(A38,PartCapability!$B:$Z,6,FALSE)</f>
        <v>1</v>
      </c>
      <c r="E38" t="str">
        <f>VLOOKUP(A38,PartCapability!$B:$Z,8,FALSE)</f>
        <v>2</v>
      </c>
      <c r="F38" t="str">
        <f>VLOOKUP(A38,PartCapability!$B:$Z,7,FALSE)</f>
        <v>27000</v>
      </c>
      <c r="G38" t="str">
        <f>VLOOKUP(A38,PartNumbers!$A:$E,3,FALSE)</f>
        <v>0</v>
      </c>
      <c r="H38" t="str">
        <f>VLOOKUP(A38,PartNumbers!$A:$E,4,FALSE)</f>
        <v>37313.97</v>
      </c>
      <c r="I38">
        <v>60</v>
      </c>
      <c r="J38" t="str">
        <f>VLOOKUP(A38,PartCapability!$B:$Z,17,FALSE) + 11 + 7</f>
        <v>48</v>
      </c>
      <c r="K38" t="str">
        <f>B38*I38*E38/(F38*POWER(10,G38))</f>
        <v>17.77777777777778</v>
      </c>
      <c r="L38" t="str">
        <f>ROUND(K38*J38/365, 2)</f>
        <v>2.34</v>
      </c>
      <c r="M38" t="str">
        <f>VLOOKUP(D38*1,Parameters!$B$9:$C$11,2,FALSE)</f>
        <v>0.98</v>
      </c>
      <c r="N38" t="str">
        <f>VLOOKUP(D38*1,Parameters!$B$9:$D$11,3,FALSE)</f>
        <v>0.1</v>
      </c>
      <c r="O38" t="str">
        <f>IF(K38&gt;N38, "Yes", "No")</f>
        <v>Yes</v>
      </c>
      <c r="P38" t="str">
        <f>LET(lambda, L38, target, M38-VLOOKUP(D38*1,Parameters!$F$1:$G$4,2,FALSE), n, SEQUENCE(100,1,0,1), INDEX(n,MATCH(TRUE,ROUND(POISSON(n,lambda,TRUE),2)&gt;=target,0)))</f>
        <v>6</v>
      </c>
      <c r="Q38" t="str">
        <f>POISSON(P38, L38, TRUE)</f>
        <v>0.989786667815694</v>
      </c>
      <c r="R38" t="str">
        <f>ROUND(M38-Q38, 2)</f>
        <v>-0.01</v>
      </c>
      <c r="S38" t="str">
        <f>IF(R38 &gt; VLOOKUP(D38*1, Parameters!$F$1:$G$4, 2, FALSE), "Re-Calculate", "OK")</f>
        <v>OK</v>
      </c>
      <c r="T38" t="str">
        <f>IF(D38=1, L38, " ")</f>
        <v>2.34</v>
      </c>
      <c r="U38" t="str">
        <f>IF(D38=2, L38, " ")</f>
        <v xml:space="preserve"> </v>
      </c>
      <c r="V38" t="str">
        <f>IF(D38=3, L38, " ")</f>
        <v xml:space="preserve"> </v>
      </c>
      <c r="W38" t="str">
        <f>IF(D38=1, L38*Q38, " ")</f>
        <v>2.316100802688724</v>
      </c>
      <c r="X38" t="str">
        <f>IF(D38=2, L38*Q38, " ")</f>
        <v xml:space="preserve"> </v>
      </c>
      <c r="Y38" t="str">
        <f>IF(D38=3, L38*Q38, " ")</f>
        <v xml:space="preserve"> </v>
      </c>
      <c r="Z38" t="str">
        <f>IF(D38=1, K38, " ")</f>
        <v>17.77777777777778</v>
      </c>
      <c r="AA38" t="str">
        <f>IF(D38=2, K38, " ")</f>
        <v xml:space="preserve"> </v>
      </c>
      <c r="AB38" t="str">
        <f>IF(D38=3, K38, " ")</f>
        <v xml:space="preserve"> </v>
      </c>
      <c r="AC38" t="str">
        <f>IF(D38=1, K38*Q38, " ")</f>
        <v>17.59620742783456</v>
      </c>
      <c r="AD38" t="str">
        <f>IF(D38=2, K38*Q38, " ")</f>
        <v xml:space="preserve"> </v>
      </c>
      <c r="AE38" t="str">
        <f>IF(D38=3, K38*Q38, " ")</f>
        <v xml:space="preserve"> </v>
      </c>
    </row>
    <row r="39">
      <c r="A39" t="str">
        <v>1158000-15</v>
      </c>
      <c r="B39" t="str">
        <f>VLOOKUP(A39,PartNumbers!$A:$E,2,FALSE)</f>
        <v>4000</v>
      </c>
      <c r="C39" t="str">
        <f>VLOOKUP(A39,PartCapability!$B:$Z,5,FALSE)</f>
        <v>2</v>
      </c>
      <c r="D39" t="str">
        <f>VLOOKUP(A39,PartCapability!$B:$Z,6,FALSE)</f>
        <v>2</v>
      </c>
      <c r="E39" t="str">
        <f>VLOOKUP(A39,PartCapability!$B:$Z,8,FALSE)</f>
        <v>3</v>
      </c>
      <c r="F39" t="str">
        <f>VLOOKUP(A39,PartCapability!$B:$Z,7,FALSE)</f>
        <v>60000</v>
      </c>
      <c r="G39" t="str">
        <f>VLOOKUP(A39,PartNumbers!$A:$E,3,FALSE)</f>
        <v>0</v>
      </c>
      <c r="H39" t="str">
        <f>VLOOKUP(A39,PartNumbers!$A:$E,4,FALSE)</f>
        <v>2977.42</v>
      </c>
      <c r="I39">
        <v>60</v>
      </c>
      <c r="J39" t="str">
        <f>VLOOKUP(A39,PartCapability!$B:$Z,17,FALSE) + 11 + 7</f>
        <v>48</v>
      </c>
      <c r="K39" t="str">
        <f>B39*I39*E39/(F39*POWER(10,G39))</f>
        <v>12</v>
      </c>
      <c r="L39" t="str">
        <f>ROUND(K39*J39/365, 2)</f>
        <v>1.58</v>
      </c>
      <c r="M39" t="str">
        <f>VLOOKUP(D39*1,Parameters!$B$9:$C$11,2,FALSE)</f>
        <v>0.93</v>
      </c>
      <c r="N39" t="str">
        <f>VLOOKUP(D39*1,Parameters!$B$9:$D$11,3,FALSE)</f>
        <v>0.1</v>
      </c>
      <c r="O39" t="str">
        <f>IF(K39&gt;N39, "Yes", "No")</f>
        <v>Yes</v>
      </c>
      <c r="P39" t="str">
        <f>LET(lambda, L39, target, M39-VLOOKUP(D39*1,Parameters!$F$1:$G$4,2,FALSE), n, SEQUENCE(100,1,0,1), INDEX(n,MATCH(TRUE,ROUND(POISSON(n,lambda,TRUE),2)&gt;=target,0)))</f>
        <v>4</v>
      </c>
      <c r="Q39" t="str">
        <f>POISSON(P39, L39, TRUE)</f>
        <v>0.9774038579334726</v>
      </c>
      <c r="R39" t="str">
        <f>ROUND(M39-Q39, 2)</f>
        <v>-0.05</v>
      </c>
      <c r="S39" t="str">
        <f>IF(R39 &gt; VLOOKUP(D39*1, Parameters!$F$1:$G$4, 2, FALSE), "Re-Calculate", "OK")</f>
        <v>OK</v>
      </c>
      <c r="T39" t="str">
        <f>IF(D39=1, L39, " ")</f>
        <v xml:space="preserve"> </v>
      </c>
      <c r="U39" t="str">
        <f>IF(D39=2, L39, " ")</f>
        <v>1.58</v>
      </c>
      <c r="V39" t="str">
        <f>IF(D39=3, L39, " ")</f>
        <v xml:space="preserve"> </v>
      </c>
      <c r="W39" t="str">
        <f>IF(D39=1, L39*Q39, " ")</f>
        <v xml:space="preserve"> </v>
      </c>
      <c r="X39" t="str">
        <f>IF(D39=2, L39*Q39, " ")</f>
        <v>1.5442980955348868</v>
      </c>
      <c r="Y39" t="str">
        <f>IF(D39=3, L39*Q39, " ")</f>
        <v xml:space="preserve"> </v>
      </c>
      <c r="Z39" t="str">
        <f>IF(D39=1, K39, " ")</f>
        <v xml:space="preserve"> </v>
      </c>
      <c r="AA39" t="str">
        <f>IF(D39=2, K39, " ")</f>
        <v>12</v>
      </c>
      <c r="AB39" t="str">
        <f>IF(D39=3, K39, " ")</f>
        <v xml:space="preserve"> </v>
      </c>
      <c r="AC39" t="str">
        <f>IF(D39=1, K39*Q39, " ")</f>
        <v xml:space="preserve"> </v>
      </c>
      <c r="AD39" t="str">
        <f>IF(D39=2, K39*Q39, " ")</f>
        <v>11.728846295201672</v>
      </c>
      <c r="AE39" t="str">
        <f>IF(D39=3, K39*Q39, " ")</f>
        <v xml:space="preserve"> </v>
      </c>
    </row>
    <row r="40">
      <c r="A40" t="str">
        <v>1158000-45</v>
      </c>
      <c r="B40" t="str">
        <f>VLOOKUP(A40,PartNumbers!$A:$E,2,FALSE)</f>
        <v>4000</v>
      </c>
      <c r="C40" t="str">
        <f>VLOOKUP(A40,PartCapability!$B:$Z,5,FALSE)</f>
        <v>2</v>
      </c>
      <c r="D40" t="str">
        <f>VLOOKUP(A40,PartCapability!$B:$Z,6,FALSE)</f>
        <v>2</v>
      </c>
      <c r="E40" t="str">
        <f>VLOOKUP(A40,PartCapability!$B:$Z,8,FALSE)</f>
        <v>4</v>
      </c>
      <c r="F40" t="str">
        <f>VLOOKUP(A40,PartCapability!$B:$Z,7,FALSE)</f>
        <v>223406</v>
      </c>
      <c r="G40" t="str">
        <f>VLOOKUP(A40,PartNumbers!$A:$E,3,FALSE)</f>
        <v>0</v>
      </c>
      <c r="H40" t="str">
        <f>VLOOKUP(A40,PartNumbers!$A:$E,4,FALSE)</f>
        <v>3191</v>
      </c>
      <c r="I40">
        <v>60</v>
      </c>
      <c r="J40" t="str">
        <f>VLOOKUP(A40,PartCapability!$B:$Z,17,FALSE) + 11 + 7</f>
        <v>48</v>
      </c>
      <c r="K40" t="str">
        <f>B40*I40*E40/(F40*POWER(10,G40))</f>
        <v>4.297109298765476</v>
      </c>
      <c r="L40" t="str">
        <f>ROUND(K40*J40/365, 2)</f>
        <v>0.57</v>
      </c>
      <c r="M40" t="str">
        <f>VLOOKUP(D40*1,Parameters!$B$9:$C$11,2,FALSE)</f>
        <v>0.93</v>
      </c>
      <c r="N40" t="str">
        <f>VLOOKUP(D40*1,Parameters!$B$9:$D$11,3,FALSE)</f>
        <v>0.1</v>
      </c>
      <c r="O40" t="str">
        <f>IF(K40&gt;N40, "Yes", "No")</f>
        <v>Yes</v>
      </c>
      <c r="P40" t="str">
        <f>LET(lambda, L40, target, M40-VLOOKUP(D40*1,Parameters!$F$1:$G$4,2,FALSE), n, SEQUENCE(100,1,0,1), INDEX(n,MATCH(TRUE,ROUND(POISSON(n,lambda,TRUE),2)&gt;=target,0)))</f>
        <v>2</v>
      </c>
      <c r="Q40" t="str">
        <f>POISSON(P40, L40, TRUE)</f>
        <v>0.979744546275013</v>
      </c>
      <c r="R40" t="str">
        <f>ROUND(M40-Q40, 2)</f>
        <v>-0.05</v>
      </c>
      <c r="S40" t="str">
        <f>IF(R40 &gt; VLOOKUP(D40*1, Parameters!$F$1:$G$4, 2, FALSE), "Re-Calculate", "OK")</f>
        <v>OK</v>
      </c>
      <c r="T40" t="str">
        <f>IF(D40=1, L40, " ")</f>
        <v xml:space="preserve"> </v>
      </c>
      <c r="U40" t="str">
        <f>IF(D40=2, L40, " ")</f>
        <v>0.57</v>
      </c>
      <c r="V40" t="str">
        <f>IF(D40=3, L40, " ")</f>
        <v xml:space="preserve"> </v>
      </c>
      <c r="W40" t="str">
        <f>IF(D40=1, L40*Q40, " ")</f>
        <v xml:space="preserve"> </v>
      </c>
      <c r="X40" t="str">
        <f>IF(D40=2, L40*Q40, " ")</f>
        <v>0.5584543913767573</v>
      </c>
      <c r="Y40" t="str">
        <f>IF(D40=3, L40*Q40, " ")</f>
        <v xml:space="preserve"> </v>
      </c>
      <c r="Z40" t="str">
        <f>IF(D40=1, K40, " ")</f>
        <v xml:space="preserve"> </v>
      </c>
      <c r="AA40" t="str">
        <f>IF(D40=2, K40, " ")</f>
        <v>4.297109298765476</v>
      </c>
      <c r="AB40" t="str">
        <f>IF(D40=3, K40, " ")</f>
        <v xml:space="preserve"> </v>
      </c>
      <c r="AC40" t="str">
        <f>IF(D40=1, K40*Q40, " ")</f>
        <v xml:space="preserve"> </v>
      </c>
      <c r="AD40" t="str">
        <f>IF(D40=2, K40*Q40, " ")</f>
        <v>4.21006940021312</v>
      </c>
      <c r="AE40" t="str">
        <f>IF(D40=3, K40*Q40, " ")</f>
        <v xml:space="preserve"> </v>
      </c>
    </row>
    <row r="41">
      <c r="A41" t="str">
        <v>12M0134-1100</v>
      </c>
      <c r="B41" t="str">
        <f>VLOOKUP(A41,PartNumbers!$A:$E,2,FALSE)</f>
        <v>4000</v>
      </c>
      <c r="C41" t="str">
        <f>VLOOKUP(A41,PartCapability!$B:$Z,5,FALSE)</f>
        <v>2</v>
      </c>
      <c r="D41" t="str">
        <f>VLOOKUP(A41,PartCapability!$B:$Z,6,FALSE)</f>
        <v>1</v>
      </c>
      <c r="E41" t="str">
        <f>VLOOKUP(A41,PartCapability!$B:$Z,8,FALSE)</f>
        <v>3</v>
      </c>
      <c r="F41" t="str">
        <f>VLOOKUP(A41,PartCapability!$B:$Z,7,FALSE)</f>
        <v>190391</v>
      </c>
      <c r="G41" t="str">
        <f>VLOOKUP(A41,PartNumbers!$A:$E,3,FALSE)</f>
        <v>0</v>
      </c>
      <c r="H41" t="str">
        <f>VLOOKUP(A41,PartNumbers!$A:$E,4,FALSE)</f>
        <v>6460</v>
      </c>
      <c r="I41">
        <v>60</v>
      </c>
      <c r="J41" t="str">
        <f>VLOOKUP(A41,PartCapability!$B:$Z,17,FALSE) + 11 + 7</f>
        <v>48</v>
      </c>
      <c r="K41" t="str">
        <f>B41*I41*E41/(F41*POWER(10,G41))</f>
        <v>3.7816913614614136</v>
      </c>
      <c r="L41" t="str">
        <f>ROUND(K41*J41/365, 2)</f>
        <v>0.5</v>
      </c>
      <c r="M41" t="str">
        <f>VLOOKUP(D41*1,Parameters!$B$9:$C$11,2,FALSE)</f>
        <v>0.98</v>
      </c>
      <c r="N41" t="str">
        <f>VLOOKUP(D41*1,Parameters!$B$9:$D$11,3,FALSE)</f>
        <v>0.1</v>
      </c>
      <c r="O41" t="str">
        <f>IF(K41&gt;N41, "Yes", "No")</f>
        <v>Yes</v>
      </c>
      <c r="P41" t="str">
        <f>LET(lambda, L41, target, M41-VLOOKUP(D41*1,Parameters!$F$1:$G$4,2,FALSE), n, SEQUENCE(100,1,0,1), INDEX(n,MATCH(TRUE,ROUND(POISSON(n,lambda,TRUE),2)&gt;=target,0)))</f>
        <v>2</v>
      </c>
      <c r="Q41" t="str">
        <f>POISSON(P41, L41, TRUE)</f>
        <v>0.9856123220330293</v>
      </c>
      <c r="R41" t="str">
        <f>ROUND(M41-Q41, 2)</f>
        <v>-0.01</v>
      </c>
      <c r="S41" t="str">
        <f>IF(R41 &gt; VLOOKUP(D41*1, Parameters!$F$1:$G$4, 2, FALSE), "Re-Calculate", "OK")</f>
        <v>OK</v>
      </c>
      <c r="T41" t="str">
        <f>IF(D41=1, L41, " ")</f>
        <v>0.5</v>
      </c>
      <c r="U41" t="str">
        <f>IF(D41=2, L41, " ")</f>
        <v xml:space="preserve"> </v>
      </c>
      <c r="V41" t="str">
        <f>IF(D41=3, L41, " ")</f>
        <v xml:space="preserve"> </v>
      </c>
      <c r="W41" t="str">
        <f>IF(D41=1, L41*Q41, " ")</f>
        <v>0.49280616101651464</v>
      </c>
      <c r="X41" t="str">
        <f>IF(D41=2, L41*Q41, " ")</f>
        <v xml:space="preserve"> </v>
      </c>
      <c r="Y41" t="str">
        <f>IF(D41=3, L41*Q41, " ")</f>
        <v xml:space="preserve"> </v>
      </c>
      <c r="Z41" t="str">
        <f>IF(D41=1, K41, " ")</f>
        <v>3.7816913614614136</v>
      </c>
      <c r="AA41" t="str">
        <f>IF(D41=2, K41, " ")</f>
        <v xml:space="preserve"> </v>
      </c>
      <c r="AB41" t="str">
        <f>IF(D41=3, K41, " ")</f>
        <v xml:space="preserve"> </v>
      </c>
      <c r="AC41" t="str">
        <f>IF(D41=1, K41*Q41, " ")</f>
        <v>3.727281603982232</v>
      </c>
      <c r="AD41" t="str">
        <f>IF(D41=2, K41*Q41, " ")</f>
        <v xml:space="preserve"> </v>
      </c>
      <c r="AE41" t="str">
        <f>IF(D41=3, K41*Q41, " ")</f>
        <v xml:space="preserve"> </v>
      </c>
    </row>
    <row r="42">
      <c r="A42" t="str">
        <v>12M0172</v>
      </c>
      <c r="B42" t="str">
        <f>VLOOKUP(A42,PartNumbers!$A:$E,2,FALSE)</f>
        <v>4000</v>
      </c>
      <c r="C42" t="str">
        <f>VLOOKUP(A42,PartCapability!$B:$Z,5,FALSE)</f>
        <v>2</v>
      </c>
      <c r="D42" t="str">
        <f>VLOOKUP(A42,PartCapability!$B:$Z,6,FALSE)</f>
        <v>2</v>
      </c>
      <c r="E42" t="str">
        <f>VLOOKUP(A42,PartCapability!$B:$Z,8,FALSE)</f>
        <v>2</v>
      </c>
      <c r="F42" t="str">
        <f>VLOOKUP(A42,PartCapability!$B:$Z,7,FALSE)</f>
        <v>210000</v>
      </c>
      <c r="G42" t="str">
        <f>VLOOKUP(A42,PartNumbers!$A:$E,3,FALSE)</f>
        <v>0</v>
      </c>
      <c r="H42" t="str">
        <f>VLOOKUP(A42,PartNumbers!$A:$E,4,FALSE)</f>
        <v>12770</v>
      </c>
      <c r="I42">
        <v>60</v>
      </c>
      <c r="J42" t="str">
        <f>VLOOKUP(A42,PartCapability!$B:$Z,17,FALSE) + 11 + 7</f>
        <v>48</v>
      </c>
      <c r="K42" t="str">
        <f>B42*I42*E42/(F42*POWER(10,G42))</f>
        <v>2.2857142857142856</v>
      </c>
      <c r="L42" t="str">
        <f>ROUND(K42*J42/365, 2)</f>
        <v>0.3</v>
      </c>
      <c r="M42" t="str">
        <f>VLOOKUP(D42*1,Parameters!$B$9:$C$11,2,FALSE)</f>
        <v>0.93</v>
      </c>
      <c r="N42" t="str">
        <f>VLOOKUP(D42*1,Parameters!$B$9:$D$11,3,FALSE)</f>
        <v>0.1</v>
      </c>
      <c r="O42" t="str">
        <f>IF(K42&gt;N42, "Yes", "No")</f>
        <v>Yes</v>
      </c>
      <c r="P42" t="str">
        <f>LET(lambda, L42, target, M42-VLOOKUP(D42*1,Parameters!$F$1:$G$4,2,FALSE), n, SEQUENCE(100,1,0,1), INDEX(n,MATCH(TRUE,ROUND(POISSON(n,lambda,TRUE),2)&gt;=target,0)))</f>
        <v>1</v>
      </c>
      <c r="Q42" t="str">
        <f>POISSON(P42, L42, TRUE)</f>
        <v>0.9630636868862332</v>
      </c>
      <c r="R42" t="str">
        <f>ROUND(M42-Q42, 2)</f>
        <v>-0.03</v>
      </c>
      <c r="S42" t="str">
        <f>IF(R42 &gt; VLOOKUP(D42*1, Parameters!$F$1:$G$4, 2, FALSE), "Re-Calculate", "OK")</f>
        <v>OK</v>
      </c>
      <c r="T42" t="str">
        <f>IF(D42=1, L42, " ")</f>
        <v xml:space="preserve"> </v>
      </c>
      <c r="U42" t="str">
        <f>IF(D42=2, L42, " ")</f>
        <v>0.3</v>
      </c>
      <c r="V42" t="str">
        <f>IF(D42=3, L42, " ")</f>
        <v xml:space="preserve"> </v>
      </c>
      <c r="W42" t="str">
        <f>IF(D42=1, L42*Q42, " ")</f>
        <v xml:space="preserve"> </v>
      </c>
      <c r="X42" t="str">
        <f>IF(D42=2, L42*Q42, " ")</f>
        <v>0.28891910606586996</v>
      </c>
      <c r="Y42" t="str">
        <f>IF(D42=3, L42*Q42, " ")</f>
        <v xml:space="preserve"> </v>
      </c>
      <c r="Z42" t="str">
        <f>IF(D42=1, K42, " ")</f>
        <v xml:space="preserve"> </v>
      </c>
      <c r="AA42" t="str">
        <f>IF(D42=2, K42, " ")</f>
        <v>2.2857142857142856</v>
      </c>
      <c r="AB42" t="str">
        <f>IF(D42=3, K42, " ")</f>
        <v xml:space="preserve"> </v>
      </c>
      <c r="AC42" t="str">
        <f>IF(D42=1, K42*Q42, " ")</f>
        <v xml:space="preserve"> </v>
      </c>
      <c r="AD42" t="str">
        <f>IF(D42=2, K42*Q42, " ")</f>
        <v>2.201288427168533</v>
      </c>
      <c r="AE42" t="str">
        <f>IF(D42=3, K42*Q42, " ")</f>
        <v xml:space="preserve"> </v>
      </c>
    </row>
    <row r="43">
      <c r="A43" t="str">
        <v>12M0172-1100</v>
      </c>
      <c r="B43" t="str">
        <f>VLOOKUP(A43,PartNumbers!$A:$E,2,FALSE)</f>
        <v>4000</v>
      </c>
      <c r="C43" t="str">
        <f>VLOOKUP(A43,PartCapability!$B:$Z,5,FALSE)</f>
        <v>2</v>
      </c>
      <c r="D43" t="str">
        <f>VLOOKUP(A43,PartCapability!$B:$Z,6,FALSE)</f>
        <v>2</v>
      </c>
      <c r="E43" t="str">
        <f>VLOOKUP(A43,PartCapability!$B:$Z,8,FALSE)</f>
        <v>2</v>
      </c>
      <c r="F43" t="str">
        <f>VLOOKUP(A43,PartCapability!$B:$Z,7,FALSE)</f>
        <v>210000</v>
      </c>
      <c r="G43" t="str">
        <f>VLOOKUP(A43,PartNumbers!$A:$E,3,FALSE)</f>
        <v>0</v>
      </c>
      <c r="H43" t="str">
        <f>VLOOKUP(A43,PartNumbers!$A:$E,4,FALSE)</f>
        <v>12770</v>
      </c>
      <c r="I43">
        <v>60</v>
      </c>
      <c r="J43" t="str">
        <f>VLOOKUP(A43,PartCapability!$B:$Z,17,FALSE) + 11 + 7</f>
        <v>48</v>
      </c>
      <c r="K43" t="str">
        <f>B43*I43*E43/(F43*POWER(10,G43))</f>
        <v>2.2857142857142856</v>
      </c>
      <c r="L43" t="str">
        <f>ROUND(K43*J43/365, 2)</f>
        <v>0.3</v>
      </c>
      <c r="M43" t="str">
        <f>VLOOKUP(D43*1,Parameters!$B$9:$C$11,2,FALSE)</f>
        <v>0.93</v>
      </c>
      <c r="N43" t="str">
        <f>VLOOKUP(D43*1,Parameters!$B$9:$D$11,3,FALSE)</f>
        <v>0.1</v>
      </c>
      <c r="O43" t="str">
        <f>IF(K43&gt;N43, "Yes", "No")</f>
        <v>Yes</v>
      </c>
      <c r="P43" t="str">
        <f>LET(lambda, L43, target, M43-VLOOKUP(D43*1,Parameters!$F$1:$G$4,2,FALSE), n, SEQUENCE(100,1,0,1), INDEX(n,MATCH(TRUE,ROUND(POISSON(n,lambda,TRUE),2)&gt;=target,0)))</f>
        <v>1</v>
      </c>
      <c r="Q43" t="str">
        <f>POISSON(P43, L43, TRUE)</f>
        <v>0.9630636868862332</v>
      </c>
      <c r="R43" t="str">
        <f>ROUND(M43-Q43, 2)</f>
        <v>-0.03</v>
      </c>
      <c r="S43" t="str">
        <f>IF(R43 &gt; VLOOKUP(D43*1, Parameters!$F$1:$G$4, 2, FALSE), "Re-Calculate", "OK")</f>
        <v>OK</v>
      </c>
      <c r="T43" t="str">
        <f>IF(D43=1, L43, " ")</f>
        <v xml:space="preserve"> </v>
      </c>
      <c r="U43" t="str">
        <f>IF(D43=2, L43, " ")</f>
        <v>0.3</v>
      </c>
      <c r="V43" t="str">
        <f>IF(D43=3, L43, " ")</f>
        <v xml:space="preserve"> </v>
      </c>
      <c r="W43" t="str">
        <f>IF(D43=1, L43*Q43, " ")</f>
        <v xml:space="preserve"> </v>
      </c>
      <c r="X43" t="str">
        <f>IF(D43=2, L43*Q43, " ")</f>
        <v>0.28891910606586996</v>
      </c>
      <c r="Y43" t="str">
        <f>IF(D43=3, L43*Q43, " ")</f>
        <v xml:space="preserve"> </v>
      </c>
      <c r="Z43" t="str">
        <f>IF(D43=1, K43, " ")</f>
        <v xml:space="preserve"> </v>
      </c>
      <c r="AA43" t="str">
        <f>IF(D43=2, K43, " ")</f>
        <v>2.2857142857142856</v>
      </c>
      <c r="AB43" t="str">
        <f>IF(D43=3, K43, " ")</f>
        <v xml:space="preserve"> </v>
      </c>
      <c r="AC43" t="str">
        <f>IF(D43=1, K43*Q43, " ")</f>
        <v xml:space="preserve"> </v>
      </c>
      <c r="AD43" t="str">
        <f>IF(D43=2, K43*Q43, " ")</f>
        <v>2.201288427168533</v>
      </c>
      <c r="AE43" t="str">
        <f>IF(D43=3, K43*Q43, " ")</f>
        <v xml:space="preserve"> </v>
      </c>
    </row>
    <row r="44">
      <c r="A44" t="str">
        <v>21-0037-1100</v>
      </c>
      <c r="B44" t="str">
        <f>VLOOKUP(A44,PartNumbers!$A:$E,2,FALSE)</f>
        <v>4000</v>
      </c>
      <c r="C44" t="str">
        <f>VLOOKUP(A44,PartCapability!$B:$Z,5,FALSE)</f>
        <v>2</v>
      </c>
      <c r="D44" t="str">
        <f>VLOOKUP(A44,PartCapability!$B:$Z,6,FALSE)</f>
        <v>1</v>
      </c>
      <c r="E44" t="str">
        <f>VLOOKUP(A44,PartCapability!$B:$Z,8,FALSE)</f>
        <v>4</v>
      </c>
      <c r="F44" t="str">
        <f>VLOOKUP(A44,PartCapability!$B:$Z,7,FALSE)</f>
        <v>394277</v>
      </c>
      <c r="G44" t="str">
        <f>VLOOKUP(A44,PartNumbers!$A:$E,3,FALSE)</f>
        <v>0</v>
      </c>
      <c r="H44" t="str">
        <f>VLOOKUP(A44,PartNumbers!$A:$E,4,FALSE)</f>
        <v>2580.67</v>
      </c>
      <c r="I44">
        <v>60</v>
      </c>
      <c r="J44" t="str">
        <f>VLOOKUP(A44,PartCapability!$B:$Z,17,FALSE) + 11 + 7</f>
        <v>48</v>
      </c>
      <c r="K44" t="str">
        <f>B44*I44*E44/(F44*POWER(10,G44))</f>
        <v>2.434836422109329</v>
      </c>
      <c r="L44" t="str">
        <f>ROUND(K44*J44/365, 2)</f>
        <v>0.32</v>
      </c>
      <c r="M44" t="str">
        <f>VLOOKUP(D44*1,Parameters!$B$9:$C$11,2,FALSE)</f>
        <v>0.98</v>
      </c>
      <c r="N44" t="str">
        <f>VLOOKUP(D44*1,Parameters!$B$9:$D$11,3,FALSE)</f>
        <v>0.1</v>
      </c>
      <c r="O44" t="str">
        <f>IF(K44&gt;N44, "Yes", "No")</f>
        <v>Yes</v>
      </c>
      <c r="P44" t="str">
        <f>LET(lambda, L44, target, M44-VLOOKUP(D44*1,Parameters!$F$1:$G$4,2,FALSE), n, SEQUENCE(100,1,0,1), INDEX(n,MATCH(TRUE,ROUND(POISSON(n,lambda,TRUE),2)&gt;=target,0)))</f>
        <v>2</v>
      </c>
      <c r="Q44" t="str">
        <f>POISSON(P44, L44, TRUE)</f>
        <v>0.995695559635445</v>
      </c>
      <c r="R44" t="str">
        <f>ROUND(M44-Q44, 2)</f>
        <v>-0.02</v>
      </c>
      <c r="S44" t="str">
        <f>IF(R44 &gt; VLOOKUP(D44*1, Parameters!$F$1:$G$4, 2, FALSE), "Re-Calculate", "OK")</f>
        <v>OK</v>
      </c>
      <c r="T44" t="str">
        <f>IF(D44=1, L44, " ")</f>
        <v>0.32</v>
      </c>
      <c r="U44" t="str">
        <f>IF(D44=2, L44, " ")</f>
        <v xml:space="preserve"> </v>
      </c>
      <c r="V44" t="str">
        <f>IF(D44=3, L44, " ")</f>
        <v xml:space="preserve"> </v>
      </c>
      <c r="W44" t="str">
        <f>IF(D44=1, L44*Q44, " ")</f>
        <v>0.3186225790833424</v>
      </c>
      <c r="X44" t="str">
        <f>IF(D44=2, L44*Q44, " ")</f>
        <v xml:space="preserve"> </v>
      </c>
      <c r="Y44" t="str">
        <f>IF(D44=3, L44*Q44, " ")</f>
        <v xml:space="preserve"> </v>
      </c>
      <c r="Z44" t="str">
        <f>IF(D44=1, K44, " ")</f>
        <v>2.434836422109329</v>
      </c>
      <c r="AA44" t="str">
        <f>IF(D44=2, K44, " ")</f>
        <v xml:space="preserve"> </v>
      </c>
      <c r="AB44" t="str">
        <f>IF(D44=3, K44, " ")</f>
        <v xml:space="preserve"> </v>
      </c>
      <c r="AC44" t="str">
        <f>IF(D44=1, K44*Q44, " ")</f>
        <v>2.424355813932913</v>
      </c>
      <c r="AD44" t="str">
        <f>IF(D44=2, K44*Q44, " ")</f>
        <v xml:space="preserve"> </v>
      </c>
      <c r="AE44" t="str">
        <f>IF(D44=3, K44*Q44, " ")</f>
        <v xml:space="preserve"> </v>
      </c>
    </row>
    <row r="45">
      <c r="A45" t="str">
        <v>21V0060</v>
      </c>
      <c r="B45" t="str">
        <f>VLOOKUP(A45,PartNumbers!$A:$E,2,FALSE)</f>
        <v>4000</v>
      </c>
      <c r="C45" t="str">
        <f>VLOOKUP(A45,PartCapability!$B:$Z,5,FALSE)</f>
        <v>2</v>
      </c>
      <c r="D45" t="str">
        <f>VLOOKUP(A45,PartCapability!$B:$Z,6,FALSE)</f>
        <v>3</v>
      </c>
      <c r="E45" t="str">
        <f>VLOOKUP(A45,PartCapability!$B:$Z,8,FALSE)</f>
        <v>1</v>
      </c>
      <c r="F45" t="str">
        <f>VLOOKUP(A45,PartCapability!$B:$Z,7,FALSE)</f>
        <v>312174</v>
      </c>
      <c r="G45" t="str">
        <f>VLOOKUP(A45,PartNumbers!$A:$E,3,FALSE)</f>
        <v>0</v>
      </c>
      <c r="H45" t="str">
        <f>VLOOKUP(A45,PartNumbers!$A:$E,4,FALSE)</f>
        <v>3290</v>
      </c>
      <c r="I45">
        <v>60</v>
      </c>
      <c r="J45" t="str">
        <f>VLOOKUP(A45,PartCapability!$B:$Z,17,FALSE) + 11 + 7</f>
        <v>48</v>
      </c>
      <c r="K45" t="str">
        <f>B45*I45*E45/(F45*POWER(10,G45))</f>
        <v>0.7688020142612774</v>
      </c>
      <c r="L45" t="str">
        <f>ROUND(K45*J45/365, 2)</f>
        <v>0.1</v>
      </c>
      <c r="M45" t="str">
        <f>VLOOKUP(D45*1,Parameters!$B$9:$C$11,2,FALSE)</f>
        <v>0.9</v>
      </c>
      <c r="N45" t="str">
        <f>VLOOKUP(D45*1,Parameters!$B$9:$D$11,3,FALSE)</f>
        <v>0.1</v>
      </c>
      <c r="O45" t="str">
        <f>IF(K45&gt;N45, "Yes", "No")</f>
        <v>Yes</v>
      </c>
      <c r="P45" t="str">
        <f>LET(lambda, L45, target, M45-VLOOKUP(D45*1,Parameters!$F$1:$G$4,2,FALSE), n, SEQUENCE(100,1,0,1), INDEX(n,MATCH(TRUE,ROUND(POISSON(n,lambda,TRUE),2)&gt;=target,0)))</f>
        <v>0</v>
      </c>
      <c r="Q45" t="str">
        <f>POISSON(P45, L45, TRUE)</f>
        <v>0.9048374180359595</v>
      </c>
      <c r="R45" t="str">
        <f>ROUND(M45-Q45, 2)</f>
        <v>0</v>
      </c>
      <c r="S45" t="str">
        <f>IF(R45 &gt; VLOOKUP(D45*1, Parameters!$F$1:$G$4, 2, FALSE), "Re-Calculate", "OK")</f>
        <v>OK</v>
      </c>
      <c r="T45" t="str">
        <f>IF(D45=1, L45, " ")</f>
        <v xml:space="preserve"> </v>
      </c>
      <c r="U45" t="str">
        <f>IF(D45=2, L45, " ")</f>
        <v xml:space="preserve"> </v>
      </c>
      <c r="V45" t="str">
        <f>IF(D45=3, L45, " ")</f>
        <v>0.1</v>
      </c>
      <c r="W45" t="str">
        <f>IF(D45=1, L45*Q45, " ")</f>
        <v xml:space="preserve"> </v>
      </c>
      <c r="X45" t="str">
        <f>IF(D45=2, L45*Q45, " ")</f>
        <v xml:space="preserve"> </v>
      </c>
      <c r="Y45" t="str">
        <f>IF(D45=3, L45*Q45, " ")</f>
        <v>0.09048374180359596</v>
      </c>
      <c r="Z45" t="str">
        <f>IF(D45=1, K45, " ")</f>
        <v xml:space="preserve"> </v>
      </c>
      <c r="AA45" t="str">
        <f>IF(D45=2, K45, " ")</f>
        <v xml:space="preserve"> </v>
      </c>
      <c r="AB45" t="str">
        <f>IF(D45=3, K45, " ")</f>
        <v>0.7688020142612774</v>
      </c>
      <c r="AC45" t="str">
        <f>IF(D45=1, K45*Q45, " ")</f>
        <v xml:space="preserve"> </v>
      </c>
      <c r="AD45" t="str">
        <f>IF(D45=2, K45*Q45, " ")</f>
        <v xml:space="preserve"> </v>
      </c>
      <c r="AE45" t="str">
        <f>IF(D45=3, K45*Q45, " ")</f>
        <v>0.6956408295650192</v>
      </c>
    </row>
    <row r="46">
      <c r="A46" t="str">
        <v>25K0037-1200</v>
      </c>
      <c r="B46" t="str">
        <f>VLOOKUP(A46,PartNumbers!$A:$E,2,FALSE)</f>
        <v>4000</v>
      </c>
      <c r="C46" t="str">
        <f>VLOOKUP(A46,PartCapability!$B:$Z,5,FALSE)</f>
        <v>2</v>
      </c>
      <c r="D46" t="str">
        <f>VLOOKUP(A46,PartCapability!$B:$Z,6,FALSE)</f>
        <v>2</v>
      </c>
      <c r="E46" t="str">
        <f>VLOOKUP(A46,PartCapability!$B:$Z,8,FALSE)</f>
        <v>1</v>
      </c>
      <c r="F46" t="str">
        <f>VLOOKUP(A46,PartCapability!$B:$Z,7,FALSE)</f>
        <v>630882</v>
      </c>
      <c r="G46" t="str">
        <f>VLOOKUP(A46,PartNumbers!$A:$E,3,FALSE)</f>
        <v>0</v>
      </c>
      <c r="H46" t="str">
        <f>VLOOKUP(A46,PartNumbers!$A:$E,4,FALSE)</f>
        <v>9470</v>
      </c>
      <c r="I46">
        <v>60</v>
      </c>
      <c r="J46" t="str">
        <f>VLOOKUP(A46,PartCapability!$B:$Z,17,FALSE) + 11 + 7</f>
        <v>48</v>
      </c>
      <c r="K46" t="str">
        <f>B46*I46*E46/(F46*POWER(10,G46))</f>
        <v>0.3804197932418424</v>
      </c>
      <c r="L46" t="str">
        <f>ROUND(K46*J46/365, 2)</f>
        <v>0.05</v>
      </c>
      <c r="M46" t="str">
        <f>VLOOKUP(D46*1,Parameters!$B$9:$C$11,2,FALSE)</f>
        <v>0.93</v>
      </c>
      <c r="N46" t="str">
        <f>VLOOKUP(D46*1,Parameters!$B$9:$D$11,3,FALSE)</f>
        <v>0.1</v>
      </c>
      <c r="O46" t="str">
        <f>IF(K46&gt;N46, "Yes", "No")</f>
        <v>Yes</v>
      </c>
      <c r="P46" t="str">
        <f>LET(lambda, L46, target, M46-VLOOKUP(D46*1,Parameters!$F$1:$G$4,2,FALSE), n, SEQUENCE(100,1,0,1), INDEX(n,MATCH(TRUE,ROUND(POISSON(n,lambda,TRUE),2)&gt;=target,0)))</f>
        <v>0</v>
      </c>
      <c r="Q46" t="str">
        <f>POISSON(P46, L46, TRUE)</f>
        <v>0.951229424500714</v>
      </c>
      <c r="R46" t="str">
        <f>ROUND(M46-Q46, 2)</f>
        <v>-0.02</v>
      </c>
      <c r="S46" t="str">
        <f>IF(R46 &gt; VLOOKUP(D46*1, Parameters!$F$1:$G$4, 2, FALSE), "Re-Calculate", "OK")</f>
        <v>OK</v>
      </c>
      <c r="T46" t="str">
        <f>IF(D46=1, L46, " ")</f>
        <v xml:space="preserve"> </v>
      </c>
      <c r="U46" t="str">
        <f>IF(D46=2, L46, " ")</f>
        <v>0.05</v>
      </c>
      <c r="V46" t="str">
        <f>IF(D46=3, L46, " ")</f>
        <v xml:space="preserve"> </v>
      </c>
      <c r="W46" t="str">
        <f>IF(D46=1, L46*Q46, " ")</f>
        <v xml:space="preserve"> </v>
      </c>
      <c r="X46" t="str">
        <f>IF(D46=2, L46*Q46, " ")</f>
        <v>0.047561471225035706</v>
      </c>
      <c r="Y46" t="str">
        <f>IF(D46=3, L46*Q46, " ")</f>
        <v xml:space="preserve"> </v>
      </c>
      <c r="Z46" t="str">
        <f>IF(D46=1, K46, " ")</f>
        <v xml:space="preserve"> </v>
      </c>
      <c r="AA46" t="str">
        <f>IF(D46=2, K46, " ")</f>
        <v>0.3804197932418424</v>
      </c>
      <c r="AB46" t="str">
        <f>IF(D46=3, K46, " ")</f>
        <v xml:space="preserve"> </v>
      </c>
      <c r="AC46" t="str">
        <f>IF(D46=1, K46*Q46, " ")</f>
        <v xml:space="preserve"> </v>
      </c>
      <c r="AD46" t="str">
        <f>IF(D46=2, K46*Q46, " ")</f>
        <v>0.3618665009941183</v>
      </c>
      <c r="AE46" t="str">
        <f>IF(D46=3, K46*Q46, " ")</f>
        <v xml:space="preserve"> </v>
      </c>
    </row>
    <row r="47">
      <c r="A47" t="str">
        <v>3022016-000</v>
      </c>
      <c r="B47" t="str">
        <f>VLOOKUP(A47,PartNumbers!$A:$E,2,FALSE)</f>
        <v>4000</v>
      </c>
      <c r="C47" t="str">
        <f>VLOOKUP(A47,PartCapability!$B:$Z,5,FALSE)</f>
        <v>2</v>
      </c>
      <c r="D47" t="str">
        <f>VLOOKUP(A47,PartCapability!$B:$Z,6,FALSE)</f>
        <v>1</v>
      </c>
      <c r="E47" t="str">
        <f>VLOOKUP(A47,PartCapability!$B:$Z,8,FALSE)</f>
        <v>1</v>
      </c>
      <c r="F47" t="str">
        <f>VLOOKUP(A47,PartCapability!$B:$Z,7,FALSE)</f>
        <v>45000</v>
      </c>
      <c r="G47" t="str">
        <f>VLOOKUP(A47,PartNumbers!$A:$E,3,FALSE)</f>
        <v>0</v>
      </c>
      <c r="H47" t="str">
        <f>VLOOKUP(A47,PartNumbers!$A:$E,4,FALSE)</f>
        <v>11917.95</v>
      </c>
      <c r="I47">
        <v>60</v>
      </c>
      <c r="J47" t="str">
        <f>VLOOKUP(A47,PartCapability!$B:$Z,17,FALSE) + 11 + 7</f>
        <v>48</v>
      </c>
      <c r="K47" t="str">
        <f>B47*I47*E47/(F47*POWER(10,G47))</f>
        <v>5.333333333333333</v>
      </c>
      <c r="L47" t="str">
        <f>ROUND(K47*J47/365, 2)</f>
        <v>0.7</v>
      </c>
      <c r="M47" t="str">
        <f>VLOOKUP(D47*1,Parameters!$B$9:$C$11,2,FALSE)</f>
        <v>0.98</v>
      </c>
      <c r="N47" t="str">
        <f>VLOOKUP(D47*1,Parameters!$B$9:$D$11,3,FALSE)</f>
        <v>0.1</v>
      </c>
      <c r="O47" t="str">
        <f>IF(K47&gt;N47, "Yes", "No")</f>
        <v>Yes</v>
      </c>
      <c r="P47" t="str">
        <f>LET(lambda, L47, target, M47-VLOOKUP(D47*1,Parameters!$F$1:$G$4,2,FALSE), n, SEQUENCE(100,1,0,1), INDEX(n,MATCH(TRUE,ROUND(POISSON(n,lambda,TRUE),2)&gt;=target,0)))</f>
        <v>3</v>
      </c>
      <c r="Q47" t="str">
        <f>POISSON(P47, L47, TRUE)</f>
        <v>0.9942465424077005</v>
      </c>
      <c r="R47" t="str">
        <f>ROUND(M47-Q47, 2)</f>
        <v>-0.01</v>
      </c>
      <c r="S47" t="str">
        <f>IF(R47 &gt; VLOOKUP(D47*1, Parameters!$F$1:$G$4, 2, FALSE), "Re-Calculate", "OK")</f>
        <v>OK</v>
      </c>
      <c r="T47" t="str">
        <f>IF(D47=1, L47, " ")</f>
        <v>0.7</v>
      </c>
      <c r="U47" t="str">
        <f>IF(D47=2, L47, " ")</f>
        <v xml:space="preserve"> </v>
      </c>
      <c r="V47" t="str">
        <f>IF(D47=3, L47, " ")</f>
        <v xml:space="preserve"> </v>
      </c>
      <c r="W47" t="str">
        <f>IF(D47=1, L47*Q47, " ")</f>
        <v>0.6959725796853903</v>
      </c>
      <c r="X47" t="str">
        <f>IF(D47=2, L47*Q47, " ")</f>
        <v xml:space="preserve"> </v>
      </c>
      <c r="Y47" t="str">
        <f>IF(D47=3, L47*Q47, " ")</f>
        <v xml:space="preserve"> </v>
      </c>
      <c r="Z47" t="str">
        <f>IF(D47=1, K47, " ")</f>
        <v>5.333333333333333</v>
      </c>
      <c r="AA47" t="str">
        <f>IF(D47=2, K47, " ")</f>
        <v xml:space="preserve"> </v>
      </c>
      <c r="AB47" t="str">
        <f>IF(D47=3, K47, " ")</f>
        <v xml:space="preserve"> </v>
      </c>
      <c r="AC47" t="str">
        <f>IF(D47=1, K47*Q47, " ")</f>
        <v>5.302648226174402</v>
      </c>
      <c r="AD47" t="str">
        <f>IF(D47=2, K47*Q47, " ")</f>
        <v xml:space="preserve"> </v>
      </c>
      <c r="AE47" t="str">
        <f>IF(D47=3, K47*Q47, " ")</f>
        <v xml:space="preserve"> </v>
      </c>
    </row>
    <row r="48">
      <c r="A48" t="str">
        <v>3022143-000</v>
      </c>
      <c r="B48" t="str">
        <f>VLOOKUP(A48,PartNumbers!$A:$E,2,FALSE)</f>
        <v>4000</v>
      </c>
      <c r="C48" t="str">
        <f>VLOOKUP(A48,PartCapability!$B:$Z,5,FALSE)</f>
        <v>2</v>
      </c>
      <c r="D48" t="str">
        <f>VLOOKUP(A48,PartCapability!$B:$Z,6,FALSE)</f>
        <v>1</v>
      </c>
      <c r="E48" t="str">
        <f>VLOOKUP(A48,PartCapability!$B:$Z,8,FALSE)</f>
        <v>2</v>
      </c>
      <c r="F48" t="str">
        <f>VLOOKUP(A48,PartCapability!$B:$Z,7,FALSE)</f>
        <v>22500</v>
      </c>
      <c r="G48" t="str">
        <f>VLOOKUP(A48,PartNumbers!$A:$E,3,FALSE)</f>
        <v>0</v>
      </c>
      <c r="H48" t="str">
        <f>VLOOKUP(A48,PartNumbers!$A:$E,4,FALSE)</f>
        <v>55027.94</v>
      </c>
      <c r="I48">
        <v>60</v>
      </c>
      <c r="J48" t="str">
        <f>VLOOKUP(A48,PartCapability!$B:$Z,17,FALSE) + 11 + 7</f>
        <v>48</v>
      </c>
      <c r="K48" t="str">
        <f>B48*I48*E48/(F48*POWER(10,G48))</f>
        <v>21.333333333333332</v>
      </c>
      <c r="L48" t="str">
        <f>ROUND(K48*J48/365, 2)</f>
        <v>2.81</v>
      </c>
      <c r="M48" t="str">
        <f>VLOOKUP(D48*1,Parameters!$B$9:$C$11,2,FALSE)</f>
        <v>0.98</v>
      </c>
      <c r="N48" t="str">
        <f>VLOOKUP(D48*1,Parameters!$B$9:$D$11,3,FALSE)</f>
        <v>0.1</v>
      </c>
      <c r="O48" t="str">
        <f>IF(K48&gt;N48, "Yes", "No")</f>
        <v>Yes</v>
      </c>
      <c r="P48" t="str">
        <f>LET(lambda, L48, target, M48-VLOOKUP(D48*1,Parameters!$F$1:$G$4,2,FALSE), n, SEQUENCE(100,1,0,1), INDEX(n,MATCH(TRUE,ROUND(POISSON(n,lambda,TRUE),2)&gt;=target,0)))</f>
        <v>6</v>
      </c>
      <c r="Q48" t="str">
        <f>POISSON(P48, L48, TRUE)</f>
        <v>0.9751800541818897</v>
      </c>
      <c r="R48" t="str">
        <f>ROUND(M48-Q48, 2)</f>
        <v>0</v>
      </c>
      <c r="S48" t="str">
        <f>IF(R48 &gt; VLOOKUP(D48*1, Parameters!$F$1:$G$4, 2, FALSE), "Re-Calculate", "OK")</f>
        <v>OK</v>
      </c>
      <c r="T48" t="str">
        <f>IF(D48=1, L48, " ")</f>
        <v>2.81</v>
      </c>
      <c r="U48" t="str">
        <f>IF(D48=2, L48, " ")</f>
        <v xml:space="preserve"> </v>
      </c>
      <c r="V48" t="str">
        <f>IF(D48=3, L48, " ")</f>
        <v xml:space="preserve"> </v>
      </c>
      <c r="W48" t="str">
        <f>IF(D48=1, L48*Q48, " ")</f>
        <v>2.7402559522511103</v>
      </c>
      <c r="X48" t="str">
        <f>IF(D48=2, L48*Q48, " ")</f>
        <v xml:space="preserve"> </v>
      </c>
      <c r="Y48" t="str">
        <f>IF(D48=3, L48*Q48, " ")</f>
        <v xml:space="preserve"> </v>
      </c>
      <c r="Z48" t="str">
        <f>IF(D48=1, K48, " ")</f>
        <v>21.333333333333332</v>
      </c>
      <c r="AA48" t="str">
        <f>IF(D48=2, K48, " ")</f>
        <v xml:space="preserve"> </v>
      </c>
      <c r="AB48" t="str">
        <f>IF(D48=3, K48, " ")</f>
        <v xml:space="preserve"> </v>
      </c>
      <c r="AC48" t="str">
        <f>IF(D48=1, K48*Q48, " ")</f>
        <v>20.803841155880313</v>
      </c>
      <c r="AD48" t="str">
        <f>IF(D48=2, K48*Q48, " ")</f>
        <v xml:space="preserve"> </v>
      </c>
      <c r="AE48" t="str">
        <f>IF(D48=3, K48*Q48, " ")</f>
        <v xml:space="preserve"> </v>
      </c>
    </row>
    <row r="49">
      <c r="A49" t="str">
        <v>39-0043-1100</v>
      </c>
      <c r="B49" t="str">
        <f>VLOOKUP(A49,PartNumbers!$A:$E,2,FALSE)</f>
        <v>4000</v>
      </c>
      <c r="C49" t="str">
        <f>VLOOKUP(A49,PartCapability!$B:$Z,5,FALSE)</f>
        <v>2</v>
      </c>
      <c r="D49" t="str">
        <f>VLOOKUP(A49,PartCapability!$B:$Z,6,FALSE)</f>
        <v>1</v>
      </c>
      <c r="E49" t="str">
        <f>VLOOKUP(A49,PartCapability!$B:$Z,8,FALSE)</f>
        <v>4</v>
      </c>
      <c r="F49" t="str">
        <f>VLOOKUP(A49,PartCapability!$B:$Z,7,FALSE)</f>
        <v>75699</v>
      </c>
      <c r="G49" t="str">
        <f>VLOOKUP(A49,PartNumbers!$A:$E,3,FALSE)</f>
        <v>0</v>
      </c>
      <c r="H49" t="str">
        <f>VLOOKUP(A49,PartNumbers!$A:$E,4,FALSE)</f>
        <v>4839.66</v>
      </c>
      <c r="I49">
        <v>60</v>
      </c>
      <c r="J49" t="str">
        <f>VLOOKUP(A49,PartCapability!$B:$Z,17,FALSE) + 11 + 7</f>
        <v>48</v>
      </c>
      <c r="K49" t="str">
        <f>B49*I49*E49/(F49*POWER(10,G49))</f>
        <v>12.681805572068324</v>
      </c>
      <c r="L49" t="str">
        <f>ROUND(K49*J49/365, 2)</f>
        <v>1.67</v>
      </c>
      <c r="M49" t="str">
        <f>VLOOKUP(D49*1,Parameters!$B$9:$C$11,2,FALSE)</f>
        <v>0.98</v>
      </c>
      <c r="N49" t="str">
        <f>VLOOKUP(D49*1,Parameters!$B$9:$D$11,3,FALSE)</f>
        <v>0.1</v>
      </c>
      <c r="O49" t="str">
        <f>IF(K49&gt;N49, "Yes", "No")</f>
        <v>Yes</v>
      </c>
      <c r="P49" t="str">
        <f>LET(lambda, L49, target, M49-VLOOKUP(D49*1,Parameters!$F$1:$G$4,2,FALSE), n, SEQUENCE(100,1,0,1), INDEX(n,MATCH(TRUE,ROUND(POISSON(n,lambda,TRUE),2)&gt;=target,0)))</f>
        <v>5</v>
      </c>
      <c r="Q49" t="str">
        <f>POISSON(P49, L49, TRUE)</f>
        <v>0.9926303453530264</v>
      </c>
      <c r="R49" t="str">
        <f>ROUND(M49-Q49, 2)</f>
        <v>-0.01</v>
      </c>
      <c r="S49" t="str">
        <f>IF(R49 &gt; VLOOKUP(D49*1, Parameters!$F$1:$G$4, 2, FALSE), "Re-Calculate", "OK")</f>
        <v>OK</v>
      </c>
      <c r="T49" t="str">
        <f>IF(D49=1, L49, " ")</f>
        <v>1.67</v>
      </c>
      <c r="U49" t="str">
        <f>IF(D49=2, L49, " ")</f>
        <v xml:space="preserve"> </v>
      </c>
      <c r="V49" t="str">
        <f>IF(D49=3, L49, " ")</f>
        <v xml:space="preserve"> </v>
      </c>
      <c r="W49" t="str">
        <f>IF(D49=1, L49*Q49, " ")</f>
        <v>1.6576926767395541</v>
      </c>
      <c r="X49" t="str">
        <f>IF(D49=2, L49*Q49, " ")</f>
        <v xml:space="preserve"> </v>
      </c>
      <c r="Y49" t="str">
        <f>IF(D49=3, L49*Q49, " ")</f>
        <v xml:space="preserve"> </v>
      </c>
      <c r="Z49" t="str">
        <f>IF(D49=1, K49, " ")</f>
        <v>12.681805572068324</v>
      </c>
      <c r="AA49" t="str">
        <f>IF(D49=2, K49, " ")</f>
        <v xml:space="preserve"> </v>
      </c>
      <c r="AB49" t="str">
        <f>IF(D49=3, K49, " ")</f>
        <v xml:space="preserve"> </v>
      </c>
      <c r="AC49" t="str">
        <f>IF(D49=1, K49*Q49, " ")</f>
        <v>12.588345044702114</v>
      </c>
      <c r="AD49" t="str">
        <f>IF(D49=2, K49*Q49, " ")</f>
        <v xml:space="preserve"> </v>
      </c>
      <c r="AE49" t="str">
        <f>IF(D49=3, K49*Q49, " ")</f>
        <v xml:space="preserve"> </v>
      </c>
    </row>
    <row r="50">
      <c r="A50" t="str">
        <v>39-0044-1100</v>
      </c>
      <c r="B50" t="str">
        <f>VLOOKUP(A50,PartNumbers!$A:$E,2,FALSE)</f>
        <v>4000</v>
      </c>
      <c r="C50" t="str">
        <f>VLOOKUP(A50,PartCapability!$B:$Z,5,FALSE)</f>
        <v>2</v>
      </c>
      <c r="D50" t="str">
        <f>VLOOKUP(A50,PartCapability!$B:$Z,6,FALSE)</f>
        <v>1</v>
      </c>
      <c r="E50" t="str">
        <f>VLOOKUP(A50,PartCapability!$B:$Z,8,FALSE)</f>
        <v>2</v>
      </c>
      <c r="F50" t="str">
        <f>VLOOKUP(A50,PartCapability!$B:$Z,7,FALSE)</f>
        <v>75699</v>
      </c>
      <c r="G50" t="str">
        <f>VLOOKUP(A50,PartNumbers!$A:$E,3,FALSE)</f>
        <v>0</v>
      </c>
      <c r="H50" t="str">
        <f>VLOOKUP(A50,PartNumbers!$A:$E,4,FALSE)</f>
        <v>4839.66</v>
      </c>
      <c r="I50">
        <v>60</v>
      </c>
      <c r="J50" t="str">
        <f>VLOOKUP(A50,PartCapability!$B:$Z,17,FALSE) + 11 + 7</f>
        <v>48</v>
      </c>
      <c r="K50" t="str">
        <f>B50*I50*E50/(F50*POWER(10,G50))</f>
        <v>6.340902786034162</v>
      </c>
      <c r="L50" t="str">
        <f>ROUND(K50*J50/365, 2)</f>
        <v>0.83</v>
      </c>
      <c r="M50" t="str">
        <f>VLOOKUP(D50*1,Parameters!$B$9:$C$11,2,FALSE)</f>
        <v>0.98</v>
      </c>
      <c r="N50" t="str">
        <f>VLOOKUP(D50*1,Parameters!$B$9:$D$11,3,FALSE)</f>
        <v>0.1</v>
      </c>
      <c r="O50" t="str">
        <f>IF(K50&gt;N50, "Yes", "No")</f>
        <v>Yes</v>
      </c>
      <c r="P50" t="str">
        <f>LET(lambda, L50, target, M50-VLOOKUP(D50*1,Parameters!$F$1:$G$4,2,FALSE), n, SEQUENCE(100,1,0,1), INDEX(n,MATCH(TRUE,ROUND(POISSON(n,lambda,TRUE),2)&gt;=target,0)))</f>
        <v>3</v>
      </c>
      <c r="Q50" t="str">
        <f>POISSON(P50, L50, TRUE)</f>
        <v>0.9897219228548518</v>
      </c>
      <c r="R50" t="str">
        <f>ROUND(M50-Q50, 2)</f>
        <v>-0.01</v>
      </c>
      <c r="S50" t="str">
        <f>IF(R50 &gt; VLOOKUP(D50*1, Parameters!$F$1:$G$4, 2, FALSE), "Re-Calculate", "OK")</f>
        <v>OK</v>
      </c>
      <c r="T50" t="str">
        <f>IF(D50=1, L50, " ")</f>
        <v>0.83</v>
      </c>
      <c r="U50" t="str">
        <f>IF(D50=2, L50, " ")</f>
        <v xml:space="preserve"> </v>
      </c>
      <c r="V50" t="str">
        <f>IF(D50=3, L50, " ")</f>
        <v xml:space="preserve"> </v>
      </c>
      <c r="W50" t="str">
        <f>IF(D50=1, L50*Q50, " ")</f>
        <v>0.8214691959695269</v>
      </c>
      <c r="X50" t="str">
        <f>IF(D50=2, L50*Q50, " ")</f>
        <v xml:space="preserve"> </v>
      </c>
      <c r="Y50" t="str">
        <f>IF(D50=3, L50*Q50, " ")</f>
        <v xml:space="preserve"> </v>
      </c>
      <c r="Z50" t="str">
        <f>IF(D50=1, K50, " ")</f>
        <v>6.340902786034162</v>
      </c>
      <c r="AA50" t="str">
        <f>IF(D50=2, K50, " ")</f>
        <v xml:space="preserve"> </v>
      </c>
      <c r="AB50" t="str">
        <f>IF(D50=3, K50, " ")</f>
        <v xml:space="preserve"> </v>
      </c>
      <c r="AC50" t="str">
        <f>IF(D50=1, K50*Q50, " ")</f>
        <v>6.275730498029418</v>
      </c>
      <c r="AD50" t="str">
        <f>IF(D50=2, K50*Q50, " ")</f>
        <v xml:space="preserve"> </v>
      </c>
      <c r="AE50" t="str">
        <f>IF(D50=3, K50*Q50, " ")</f>
        <v xml:space="preserve"> </v>
      </c>
    </row>
    <row r="51">
      <c r="A51" t="str">
        <v>3901515</v>
      </c>
      <c r="B51" t="str">
        <f>VLOOKUP(A51,PartNumbers!$A:$E,2,FALSE)</f>
        <v>4000</v>
      </c>
      <c r="C51" t="str">
        <f>VLOOKUP(A51,PartCapability!$B:$Z,5,FALSE)</f>
        <v>2</v>
      </c>
      <c r="D51" t="str">
        <f>VLOOKUP(A51,PartCapability!$B:$Z,6,FALSE)</f>
        <v>2</v>
      </c>
      <c r="E51" t="str">
        <f>VLOOKUP(A51,PartCapability!$B:$Z,8,FALSE)</f>
        <v>2</v>
      </c>
      <c r="F51" t="str">
        <f>VLOOKUP(A51,PartCapability!$B:$Z,7,FALSE)</f>
        <v>227400</v>
      </c>
      <c r="G51" t="str">
        <f>VLOOKUP(A51,PartNumbers!$A:$E,3,FALSE)</f>
        <v>0</v>
      </c>
      <c r="H51" t="str">
        <f>VLOOKUP(A51,PartNumbers!$A:$E,4,FALSE)</f>
        <v>5248.41</v>
      </c>
      <c r="I51">
        <v>60</v>
      </c>
      <c r="J51" t="str">
        <f>VLOOKUP(A51,PartCapability!$B:$Z,17,FALSE) + 11 + 7</f>
        <v>48</v>
      </c>
      <c r="K51" t="str">
        <f>B51*I51*E51/(F51*POWER(10,G51))</f>
        <v>2.1108179419525066</v>
      </c>
      <c r="L51" t="str">
        <f>ROUND(K51*J51/365, 2)</f>
        <v>0.28</v>
      </c>
      <c r="M51" t="str">
        <f>VLOOKUP(D51*1,Parameters!$B$9:$C$11,2,FALSE)</f>
        <v>0.93</v>
      </c>
      <c r="N51" t="str">
        <f>VLOOKUP(D51*1,Parameters!$B$9:$D$11,3,FALSE)</f>
        <v>0.1</v>
      </c>
      <c r="O51" t="str">
        <f>IF(K51&gt;N51, "Yes", "No")</f>
        <v>Yes</v>
      </c>
      <c r="P51" t="str">
        <f>LET(lambda, L51, target, M51-VLOOKUP(D51*1,Parameters!$F$1:$G$4,2,FALSE), n, SEQUENCE(100,1,0,1), INDEX(n,MATCH(TRUE,ROUND(POISSON(n,lambda,TRUE),2)&gt;=target,0)))</f>
        <v>1</v>
      </c>
      <c r="Q51" t="str">
        <f>POISSON(P51, L51, TRUE)</f>
        <v>0.9674031890633286</v>
      </c>
      <c r="R51" t="str">
        <f>ROUND(M51-Q51, 2)</f>
        <v>-0.04</v>
      </c>
      <c r="S51" t="str">
        <f>IF(R51 &gt; VLOOKUP(D51*1, Parameters!$F$1:$G$4, 2, FALSE), "Re-Calculate", "OK")</f>
        <v>OK</v>
      </c>
      <c r="T51" t="str">
        <f>IF(D51=1, L51, " ")</f>
        <v xml:space="preserve"> </v>
      </c>
      <c r="U51" t="str">
        <f>IF(D51=2, L51, " ")</f>
        <v>0.28</v>
      </c>
      <c r="V51" t="str">
        <f>IF(D51=3, L51, " ")</f>
        <v xml:space="preserve"> </v>
      </c>
      <c r="W51" t="str">
        <f>IF(D51=1, L51*Q51, " ")</f>
        <v xml:space="preserve"> </v>
      </c>
      <c r="X51" t="str">
        <f>IF(D51=2, L51*Q51, " ")</f>
        <v>0.27087289293773203</v>
      </c>
      <c r="Y51" t="str">
        <f>IF(D51=3, L51*Q51, " ")</f>
        <v xml:space="preserve"> </v>
      </c>
      <c r="Z51" t="str">
        <f>IF(D51=1, K51, " ")</f>
        <v xml:space="preserve"> </v>
      </c>
      <c r="AA51" t="str">
        <f>IF(D51=2, K51, " ")</f>
        <v>2.1108179419525066</v>
      </c>
      <c r="AB51" t="str">
        <f>IF(D51=3, K51, " ")</f>
        <v xml:space="preserve"> </v>
      </c>
      <c r="AC51" t="str">
        <f>IF(D51=1, K51*Q51, " ")</f>
        <v xml:space="preserve"> </v>
      </c>
      <c r="AD51" t="str">
        <f>IF(D51=2, K51*Q51, " ")</f>
        <v>2.042012008576947</v>
      </c>
      <c r="AE51" t="str">
        <f>IF(D51=3, K51*Q51, " ")</f>
        <v xml:space="preserve"> </v>
      </c>
    </row>
    <row r="52">
      <c r="A52" t="str">
        <v>520913</v>
      </c>
      <c r="B52" t="str">
        <f>VLOOKUP(A52,PartNumbers!$A:$E,2,FALSE)</f>
        <v>4000</v>
      </c>
      <c r="C52" t="str">
        <f>VLOOKUP(A52,PartCapability!$B:$Z,5,FALSE)</f>
        <v>2</v>
      </c>
      <c r="D52" t="str">
        <f>VLOOKUP(A52,PartCapability!$B:$Z,6,FALSE)</f>
        <v>1</v>
      </c>
      <c r="E52" t="str">
        <f>VLOOKUP(A52,PartCapability!$B:$Z,8,FALSE)</f>
        <v>1</v>
      </c>
      <c r="F52" t="str">
        <f>VLOOKUP(A52,PartCapability!$B:$Z,7,FALSE)</f>
        <v>69750</v>
      </c>
      <c r="G52" t="str">
        <f>VLOOKUP(A52,PartNumbers!$A:$E,3,FALSE)</f>
        <v>0</v>
      </c>
      <c r="H52" t="str">
        <f>VLOOKUP(A52,PartNumbers!$A:$E,4,FALSE)</f>
        <v>140550</v>
      </c>
      <c r="I52">
        <v>60</v>
      </c>
      <c r="J52" t="str">
        <f>VLOOKUP(A52,PartCapability!$B:$Z,17,FALSE) + 11 + 7</f>
        <v>48</v>
      </c>
      <c r="K52" t="str">
        <f>B52*I52*E52/(F52*POWER(10,G52))</f>
        <v>3.4408602150537635</v>
      </c>
      <c r="L52" t="str">
        <f>ROUND(K52*J52/365, 2)</f>
        <v>0.45</v>
      </c>
      <c r="M52" t="str">
        <f>VLOOKUP(D52*1,Parameters!$B$9:$C$11,2,FALSE)</f>
        <v>0.98</v>
      </c>
      <c r="N52" t="str">
        <f>VLOOKUP(D52*1,Parameters!$B$9:$D$11,3,FALSE)</f>
        <v>0.1</v>
      </c>
      <c r="O52" t="str">
        <f>IF(K52&gt;N52, "Yes", "No")</f>
        <v>Yes</v>
      </c>
      <c r="P52" t="str">
        <f>LET(lambda, L52, target, M52-VLOOKUP(D52*1,Parameters!$F$1:$G$4,2,FALSE), n, SEQUENCE(100,1,0,1), INDEX(n,MATCH(TRUE,ROUND(POISSON(n,lambda,TRUE),2)&gt;=target,0)))</f>
        <v>2</v>
      </c>
      <c r="Q52" t="str">
        <f>POISSON(P52, L52, TRUE)</f>
        <v>0.9891206702032759</v>
      </c>
      <c r="R52" t="str">
        <f>ROUND(M52-Q52, 2)</f>
        <v>-0.01</v>
      </c>
      <c r="S52" t="str">
        <f>IF(R52 &gt; VLOOKUP(D52*1, Parameters!$F$1:$G$4, 2, FALSE), "Re-Calculate", "OK")</f>
        <v>OK</v>
      </c>
      <c r="T52" t="str">
        <f>IF(D52=1, L52, " ")</f>
        <v>0.45</v>
      </c>
      <c r="U52" t="str">
        <f>IF(D52=2, L52, " ")</f>
        <v xml:space="preserve"> </v>
      </c>
      <c r="V52" t="str">
        <f>IF(D52=3, L52, " ")</f>
        <v xml:space="preserve"> </v>
      </c>
      <c r="W52" t="str">
        <f>IF(D52=1, L52*Q52, " ")</f>
        <v>0.4451043015914741</v>
      </c>
      <c r="X52" t="str">
        <f>IF(D52=2, L52*Q52, " ")</f>
        <v xml:space="preserve"> </v>
      </c>
      <c r="Y52" t="str">
        <f>IF(D52=3, L52*Q52, " ")</f>
        <v xml:space="preserve"> </v>
      </c>
      <c r="Z52" t="str">
        <f>IF(D52=1, K52, " ")</f>
        <v>3.4408602150537635</v>
      </c>
      <c r="AA52" t="str">
        <f>IF(D52=2, K52, " ")</f>
        <v xml:space="preserve"> </v>
      </c>
      <c r="AB52" t="str">
        <f>IF(D52=3, K52, " ")</f>
        <v xml:space="preserve"> </v>
      </c>
      <c r="AC52" t="str">
        <f>IF(D52=1, K52*Q52, " ")</f>
        <v>3.4034259619897664</v>
      </c>
      <c r="AD52" t="str">
        <f>IF(D52=2, K52*Q52, " ")</f>
        <v xml:space="preserve"> </v>
      </c>
      <c r="AE52" t="str">
        <f>IF(D52=3, K52*Q52, " ")</f>
        <v xml:space="preserve"> </v>
      </c>
    </row>
    <row r="53">
      <c r="A53" t="str">
        <v>521100</v>
      </c>
      <c r="B53" t="str">
        <f>VLOOKUP(A53,PartNumbers!$A:$E,2,FALSE)</f>
        <v>4000</v>
      </c>
      <c r="C53" t="str">
        <f>VLOOKUP(A53,PartCapability!$B:$Z,5,FALSE)</f>
        <v>2</v>
      </c>
      <c r="D53" t="str">
        <f>VLOOKUP(A53,PartCapability!$B:$Z,6,FALSE)</f>
        <v>1</v>
      </c>
      <c r="E53" t="str">
        <f>VLOOKUP(A53,PartCapability!$B:$Z,8,FALSE)</f>
        <v>1</v>
      </c>
      <c r="F53" t="str">
        <f>VLOOKUP(A53,PartCapability!$B:$Z,7,FALSE)</f>
        <v>84615</v>
      </c>
      <c r="G53" t="str">
        <f>VLOOKUP(A53,PartNumbers!$A:$E,3,FALSE)</f>
        <v>0</v>
      </c>
      <c r="H53" t="str">
        <f>VLOOKUP(A53,PartNumbers!$A:$E,4,FALSE)</f>
        <v>23826.1</v>
      </c>
      <c r="I53">
        <v>60</v>
      </c>
      <c r="J53" t="str">
        <f>VLOOKUP(A53,PartCapability!$B:$Z,17,FALSE) + 11 + 7</f>
        <v>48</v>
      </c>
      <c r="K53" t="str">
        <f>B53*I53*E53/(F53*POWER(10,G53))</f>
        <v>2.8363765289842227</v>
      </c>
      <c r="L53" t="str">
        <f>ROUND(K53*J53/365, 2)</f>
        <v>0.37</v>
      </c>
      <c r="M53" t="str">
        <f>VLOOKUP(D53*1,Parameters!$B$9:$C$11,2,FALSE)</f>
        <v>0.98</v>
      </c>
      <c r="N53" t="str">
        <f>VLOOKUP(D53*1,Parameters!$B$9:$D$11,3,FALSE)</f>
        <v>0.1</v>
      </c>
      <c r="O53" t="str">
        <f>IF(K53&gt;N53, "Yes", "No")</f>
        <v>Yes</v>
      </c>
      <c r="P53" t="str">
        <f>LET(lambda, L53, target, M53-VLOOKUP(D53*1,Parameters!$F$1:$G$4,2,FALSE), n, SEQUENCE(100,1,0,1), INDEX(n,MATCH(TRUE,ROUND(POISSON(n,lambda,TRUE),2)&gt;=target,0)))</f>
        <v>2</v>
      </c>
      <c r="Q53" t="str">
        <f>POISSON(P53, L53, TRUE)</f>
        <v>0.9935867979053028</v>
      </c>
      <c r="R53" t="str">
        <f>ROUND(M53-Q53, 2)</f>
        <v>-0.01</v>
      </c>
      <c r="S53" t="str">
        <f>IF(R53 &gt; VLOOKUP(D53*1, Parameters!$F$1:$G$4, 2, FALSE), "Re-Calculate", "OK")</f>
        <v>OK</v>
      </c>
      <c r="T53" t="str">
        <f>IF(D53=1, L53, " ")</f>
        <v>0.37</v>
      </c>
      <c r="U53" t="str">
        <f>IF(D53=2, L53, " ")</f>
        <v xml:space="preserve"> </v>
      </c>
      <c r="V53" t="str">
        <f>IF(D53=3, L53, " ")</f>
        <v xml:space="preserve"> </v>
      </c>
      <c r="W53" t="str">
        <f>IF(D53=1, L53*Q53, " ")</f>
        <v>0.36762711522496205</v>
      </c>
      <c r="X53" t="str">
        <f>IF(D53=2, L53*Q53, " ")</f>
        <v xml:space="preserve"> </v>
      </c>
      <c r="Y53" t="str">
        <f>IF(D53=3, L53*Q53, " ")</f>
        <v xml:space="preserve"> </v>
      </c>
      <c r="Z53" t="str">
        <f>IF(D53=1, K53, " ")</f>
        <v>2.8363765289842227</v>
      </c>
      <c r="AA53" t="str">
        <f>IF(D53=2, K53, " ")</f>
        <v xml:space="preserve"> </v>
      </c>
      <c r="AB53" t="str">
        <f>IF(D53=3, K53, " ")</f>
        <v xml:space="preserve"> </v>
      </c>
      <c r="AC53" t="str">
        <f>IF(D53=1, K53*Q53, " ")</f>
        <v>2.818186273087191</v>
      </c>
      <c r="AD53" t="str">
        <f>IF(D53=2, K53*Q53, " ")</f>
        <v xml:space="preserve"> </v>
      </c>
      <c r="AE53" t="str">
        <f>IF(D53=3, K53*Q53, " ")</f>
        <v xml:space="preserve"> </v>
      </c>
    </row>
    <row r="54">
      <c r="A54" t="str">
        <v>HTE190001-2</v>
      </c>
      <c r="B54" t="str">
        <f>VLOOKUP(A54,PartNumbers!$A:$E,2,FALSE)</f>
        <v>4000</v>
      </c>
      <c r="C54" t="str">
        <f>VLOOKUP(A54,PartCapability!$B:$Z,5,FALSE)</f>
        <v>2</v>
      </c>
      <c r="D54" t="str">
        <f>VLOOKUP(A54,PartCapability!$B:$Z,6,FALSE)</f>
        <v>1</v>
      </c>
      <c r="E54" t="str">
        <f>VLOOKUP(A54,PartCapability!$B:$Z,8,FALSE)</f>
        <v>3</v>
      </c>
      <c r="F54" t="str">
        <f>VLOOKUP(A54,PartCapability!$B:$Z,7,FALSE)</f>
        <v>24000</v>
      </c>
      <c r="G54" t="str">
        <f>VLOOKUP(A54,PartNumbers!$A:$E,3,FALSE)</f>
        <v>0</v>
      </c>
      <c r="H54" t="str">
        <f>VLOOKUP(A54,PartNumbers!$A:$E,4,FALSE)</f>
        <v>2141.6077999999998</v>
      </c>
      <c r="I54">
        <v>60</v>
      </c>
      <c r="J54" t="str">
        <f>VLOOKUP(A54,PartCapability!$B:$Z,17,FALSE) + 11 + 7</f>
        <v>31</v>
      </c>
      <c r="K54" t="str">
        <f>B54*I54*E54/(F54*POWER(10,G54))</f>
        <v>30</v>
      </c>
      <c r="L54" t="str">
        <f>ROUND(K54*J54/365, 2)</f>
        <v>2.55</v>
      </c>
      <c r="M54" t="str">
        <f>VLOOKUP(D54*1,Parameters!$B$9:$C$11,2,FALSE)</f>
        <v>0.98</v>
      </c>
      <c r="N54" t="str">
        <f>VLOOKUP(D54*1,Parameters!$B$9:$D$11,3,FALSE)</f>
        <v>0.1</v>
      </c>
      <c r="O54" t="str">
        <f>IF(K54&gt;N54, "Yes", "No")</f>
        <v>Yes</v>
      </c>
      <c r="P54" t="str">
        <f>LET(lambda, L54, target, M54-VLOOKUP(D54*1,Parameters!$F$1:$G$4,2,FALSE), n, SEQUENCE(100,1,0,1), INDEX(n,MATCH(TRUE,ROUND(POISSON(n,lambda,TRUE),2)&gt;=target,0)))</f>
        <v>6</v>
      </c>
      <c r="Q54" t="str">
        <f>POISSON(P54, L54, TRUE)</f>
        <v>0.9843717166717141</v>
      </c>
      <c r="R54" t="str">
        <f>ROUND(M54-Q54, 2)</f>
        <v>0</v>
      </c>
      <c r="S54" t="str">
        <f>IF(R54 &gt; VLOOKUP(D54*1, Parameters!$F$1:$G$4, 2, FALSE), "Re-Calculate", "OK")</f>
        <v>OK</v>
      </c>
      <c r="T54" t="str">
        <f>IF(D54=1, L54, " ")</f>
        <v>2.55</v>
      </c>
      <c r="U54" t="str">
        <f>IF(D54=2, L54, " ")</f>
        <v xml:space="preserve"> </v>
      </c>
      <c r="V54" t="str">
        <f>IF(D54=3, L54, " ")</f>
        <v xml:space="preserve"> </v>
      </c>
      <c r="W54" t="str">
        <f>IF(D54=1, L54*Q54, " ")</f>
        <v>2.5101478775128707</v>
      </c>
      <c r="X54" t="str">
        <f>IF(D54=2, L54*Q54, " ")</f>
        <v xml:space="preserve"> </v>
      </c>
      <c r="Y54" t="str">
        <f>IF(D54=3, L54*Q54, " ")</f>
        <v xml:space="preserve"> </v>
      </c>
      <c r="Z54" t="str">
        <f>IF(D54=1, K54, " ")</f>
        <v>30</v>
      </c>
      <c r="AA54" t="str">
        <f>IF(D54=2, K54, " ")</f>
        <v xml:space="preserve"> </v>
      </c>
      <c r="AB54" t="str">
        <f>IF(D54=3, K54, " ")</f>
        <v xml:space="preserve"> </v>
      </c>
      <c r="AC54" t="str">
        <f>IF(D54=1, K54*Q54, " ")</f>
        <v>29.531151500151424</v>
      </c>
      <c r="AD54" t="str">
        <f>IF(D54=2, K54*Q54, " ")</f>
        <v xml:space="preserve"> </v>
      </c>
      <c r="AE54" t="str">
        <f>IF(D54=3, K54*Q54, " ")</f>
        <v xml:space="preserve"> </v>
      </c>
    </row>
    <row r="55">
      <c r="A55" t="str">
        <v>HTE200002-1</v>
      </c>
      <c r="B55" t="str">
        <f>VLOOKUP(A55,PartNumbers!$A:$E,2,FALSE)</f>
        <v>4000</v>
      </c>
      <c r="C55" t="str">
        <f>VLOOKUP(A55,PartCapability!$B:$Z,5,FALSE)</f>
        <v>2</v>
      </c>
      <c r="D55" t="str">
        <f>VLOOKUP(A55,PartCapability!$B:$Z,6,FALSE)</f>
        <v>1</v>
      </c>
      <c r="E55" t="str">
        <f>VLOOKUP(A55,PartCapability!$B:$Z,8,FALSE)</f>
        <v>3</v>
      </c>
      <c r="F55" t="str">
        <f>VLOOKUP(A55,PartCapability!$B:$Z,7,FALSE)</f>
        <v>18000</v>
      </c>
      <c r="G55" t="str">
        <f>VLOOKUP(A55,PartNumbers!$A:$E,3,FALSE)</f>
        <v>0</v>
      </c>
      <c r="H55" t="str">
        <f>VLOOKUP(A55,PartNumbers!$A:$E,4,FALSE)</f>
        <v>1817.4736842105262</v>
      </c>
      <c r="I55">
        <v>60</v>
      </c>
      <c r="J55" t="str">
        <f>VLOOKUP(A55,PartCapability!$B:$Z,17,FALSE) + 11 + 7</f>
        <v>39</v>
      </c>
      <c r="K55" t="str">
        <f>B55*I55*E55/(F55*POWER(10,G55))</f>
        <v>40</v>
      </c>
      <c r="L55" t="str">
        <f>ROUND(K55*J55/365, 2)</f>
        <v>4.27</v>
      </c>
      <c r="M55" t="str">
        <f>VLOOKUP(D55*1,Parameters!$B$9:$C$11,2,FALSE)</f>
        <v>0.98</v>
      </c>
      <c r="N55" t="str">
        <f>VLOOKUP(D55*1,Parameters!$B$9:$D$11,3,FALSE)</f>
        <v>0.1</v>
      </c>
      <c r="O55" t="str">
        <f>IF(K55&gt;N55, "Yes", "No")</f>
        <v>Yes</v>
      </c>
      <c r="P55" t="str">
        <f>LET(lambda, L55, target, M55-VLOOKUP(D55*1,Parameters!$F$1:$G$4,2,FALSE), n, SEQUENCE(100,1,0,1), INDEX(n,MATCH(TRUE,ROUND(POISSON(n,lambda,TRUE),2)&gt;=target,0)))</f>
        <v>9</v>
      </c>
      <c r="Q55" t="str">
        <f>POISSON(P55, L55, TRUE)</f>
        <v>0.9876488287676102</v>
      </c>
      <c r="R55" t="str">
        <f>ROUND(M55-Q55, 2)</f>
        <v>-0.01</v>
      </c>
      <c r="S55" t="str">
        <f>IF(R55 &gt; VLOOKUP(D55*1, Parameters!$F$1:$G$4, 2, FALSE), "Re-Calculate", "OK")</f>
        <v>OK</v>
      </c>
      <c r="T55" t="str">
        <f>IF(D55=1, L55, " ")</f>
        <v>4.27</v>
      </c>
      <c r="U55" t="str">
        <f>IF(D55=2, L55, " ")</f>
        <v xml:space="preserve"> </v>
      </c>
      <c r="V55" t="str">
        <f>IF(D55=3, L55, " ")</f>
        <v xml:space="preserve"> </v>
      </c>
      <c r="W55" t="str">
        <f>IF(D55=1, L55*Q55, " ")</f>
        <v>4.217260498837695</v>
      </c>
      <c r="X55" t="str">
        <f>IF(D55=2, L55*Q55, " ")</f>
        <v xml:space="preserve"> </v>
      </c>
      <c r="Y55" t="str">
        <f>IF(D55=3, L55*Q55, " ")</f>
        <v xml:space="preserve"> </v>
      </c>
      <c r="Z55" t="str">
        <f>IF(D55=1, K55, " ")</f>
        <v>40</v>
      </c>
      <c r="AA55" t="str">
        <f>IF(D55=2, K55, " ")</f>
        <v xml:space="preserve"> </v>
      </c>
      <c r="AB55" t="str">
        <f>IF(D55=3, K55, " ")</f>
        <v xml:space="preserve"> </v>
      </c>
      <c r="AC55" t="str">
        <f>IF(D55=1, K55*Q55, " ")</f>
        <v>39.50595315070441</v>
      </c>
      <c r="AD55" t="str">
        <f>IF(D55=2, K55*Q55, " ")</f>
        <v xml:space="preserve"> </v>
      </c>
      <c r="AE55" t="str">
        <f>IF(D55=3, K55*Q55, " ")</f>
        <v xml:space="preserve"> </v>
      </c>
    </row>
    <row r="56">
      <c r="A56" t="str">
        <v>APE5110</v>
      </c>
      <c r="B56" t="str">
        <f>VLOOKUP(A56,PartNumbers!$A:$E,2,FALSE)</f>
        <v>4000</v>
      </c>
      <c r="C56" t="str">
        <f>VLOOKUP(A56,PartCapability!$B:$Z,5,FALSE)</f>
        <v>2</v>
      </c>
      <c r="D56" t="str">
        <f>VLOOKUP(A56,PartCapability!$B:$Z,6,FALSE)</f>
        <v>2</v>
      </c>
      <c r="E56" t="str">
        <f>VLOOKUP(A56,PartCapability!$B:$Z,8,FALSE)</f>
        <v>1</v>
      </c>
      <c r="F56" t="str">
        <f>VLOOKUP(A56,PartCapability!$B:$Z,7,FALSE)</f>
        <v>19950</v>
      </c>
      <c r="G56" t="str">
        <f>VLOOKUP(A56,PartNumbers!$A:$E,3,FALSE)</f>
        <v>0</v>
      </c>
      <c r="H56" t="str">
        <f>VLOOKUP(A56,PartNumbers!$A:$E,4,FALSE)</f>
        <v>21210</v>
      </c>
      <c r="I56">
        <v>60</v>
      </c>
      <c r="J56" t="str">
        <f>VLOOKUP(A56,PartCapability!$B:$Z,17,FALSE) + 11 + 7</f>
        <v>48</v>
      </c>
      <c r="K56" t="str">
        <f>B56*I56*E56/(F56*POWER(10,G56))</f>
        <v>12.030075187969924</v>
      </c>
      <c r="L56" t="str">
        <f>ROUND(K56*J56/365, 2)</f>
        <v>1.58</v>
      </c>
      <c r="M56" t="str">
        <f>VLOOKUP(D56*1,Parameters!$B$9:$C$11,2,FALSE)</f>
        <v>0.93</v>
      </c>
      <c r="N56" t="str">
        <f>VLOOKUP(D56*1,Parameters!$B$9:$D$11,3,FALSE)</f>
        <v>0.1</v>
      </c>
      <c r="O56" t="str">
        <f>IF(K56&gt;N56, "Yes", "No")</f>
        <v>Yes</v>
      </c>
      <c r="P56" t="str">
        <f>LET(lambda, L56, target, M56-VLOOKUP(D56*1,Parameters!$F$1:$G$4,2,FALSE), n, SEQUENCE(100,1,0,1), INDEX(n,MATCH(TRUE,ROUND(POISSON(n,lambda,TRUE),2)&gt;=target,0)))</f>
        <v>4</v>
      </c>
      <c r="Q56" t="str">
        <f>POISSON(P56, L56, TRUE)</f>
        <v>0.9774038579334726</v>
      </c>
      <c r="R56" t="str">
        <f>ROUND(M56-Q56, 2)</f>
        <v>-0.05</v>
      </c>
      <c r="S56" t="str">
        <f>IF(R56 &gt; VLOOKUP(D56*1, Parameters!$F$1:$G$4, 2, FALSE), "Re-Calculate", "OK")</f>
        <v>OK</v>
      </c>
      <c r="T56" t="str">
        <f>IF(D56=1, L56, " ")</f>
        <v xml:space="preserve"> </v>
      </c>
      <c r="U56" t="str">
        <f>IF(D56=2, L56, " ")</f>
        <v>1.58</v>
      </c>
      <c r="V56" t="str">
        <f>IF(D56=3, L56, " ")</f>
        <v xml:space="preserve"> </v>
      </c>
      <c r="W56" t="str">
        <f>IF(D56=1, L56*Q56, " ")</f>
        <v xml:space="preserve"> </v>
      </c>
      <c r="X56" t="str">
        <f>IF(D56=2, L56*Q56, " ")</f>
        <v>1.5442980955348868</v>
      </c>
      <c r="Y56" t="str">
        <f>IF(D56=3, L56*Q56, " ")</f>
        <v xml:space="preserve"> </v>
      </c>
      <c r="Z56" t="str">
        <f>IF(D56=1, K56, " ")</f>
        <v xml:space="preserve"> </v>
      </c>
      <c r="AA56" t="str">
        <f>IF(D56=2, K56, " ")</f>
        <v>12.030075187969924</v>
      </c>
      <c r="AB56" t="str">
        <f>IF(D56=3, K56, " ")</f>
        <v xml:space="preserve"> </v>
      </c>
      <c r="AC56" t="str">
        <f>IF(D56=1, K56*Q56, " ")</f>
        <v xml:space="preserve"> </v>
      </c>
      <c r="AD56" t="str">
        <f>IF(D56=2, K56*Q56, " ")</f>
        <v>11.75824189995155</v>
      </c>
      <c r="AE56" t="str">
        <f>IF(D56=3, K56*Q56, " ")</f>
        <v xml:space="preserve"> </v>
      </c>
    </row>
    <row r="57">
      <c r="A57" t="str">
        <v>BHC1060-04</v>
      </c>
      <c r="B57" t="str">
        <f>VLOOKUP(A57,PartNumbers!$A:$E,2,FALSE)</f>
        <v>4000</v>
      </c>
      <c r="C57" t="str">
        <f>VLOOKUP(A57,PartCapability!$B:$Z,5,FALSE)</f>
        <v>2</v>
      </c>
      <c r="D57" t="str">
        <f>VLOOKUP(A57,PartCapability!$B:$Z,6,FALSE)</f>
        <v>1</v>
      </c>
      <c r="E57" t="str">
        <f>VLOOKUP(A57,PartCapability!$B:$Z,8,FALSE)</f>
        <v>5</v>
      </c>
      <c r="F57" t="str">
        <f>VLOOKUP(A57,PartCapability!$B:$Z,7,FALSE)</f>
        <v>180000</v>
      </c>
      <c r="G57" t="str">
        <f>VLOOKUP(A57,PartNumbers!$A:$E,3,FALSE)</f>
        <v>0</v>
      </c>
      <c r="H57" t="str">
        <f>VLOOKUP(A57,PartNumbers!$A:$E,4,FALSE)</f>
        <v>1939.1694915254238</v>
      </c>
      <c r="I57">
        <v>60</v>
      </c>
      <c r="J57" t="str">
        <f>VLOOKUP(A57,PartCapability!$B:$Z,17,FALSE) + 11 + 7</f>
        <v>33</v>
      </c>
      <c r="K57" t="str">
        <f>B57*I57*E57/(F57*POWER(10,G57))</f>
        <v>6.666666666666667</v>
      </c>
      <c r="L57" t="str">
        <f>ROUND(K57*J57/365, 2)</f>
        <v>0.6</v>
      </c>
      <c r="M57" t="str">
        <f>VLOOKUP(D57*1,Parameters!$B$9:$C$11,2,FALSE)</f>
        <v>0.98</v>
      </c>
      <c r="N57" t="str">
        <f>VLOOKUP(D57*1,Parameters!$B$9:$D$11,3,FALSE)</f>
        <v>0.1</v>
      </c>
      <c r="O57" t="str">
        <f>IF(K57&gt;N57, "Yes", "No")</f>
        <v>Yes</v>
      </c>
      <c r="P57" t="str">
        <f>LET(lambda, L57, target, M57-VLOOKUP(D57*1,Parameters!$F$1:$G$4,2,FALSE), n, SEQUENCE(100,1,0,1), INDEX(n,MATCH(TRUE,ROUND(POISSON(n,lambda,TRUE),2)&gt;=target,0)))</f>
        <v>2</v>
      </c>
      <c r="Q57" t="str">
        <f>POISSON(P57, L57, TRUE)</f>
        <v>0.976884712247367</v>
      </c>
      <c r="R57" t="str">
        <f>ROUND(M57-Q57, 2)</f>
        <v>0</v>
      </c>
      <c r="S57" t="str">
        <f>IF(R57 &gt; VLOOKUP(D57*1, Parameters!$F$1:$G$4, 2, FALSE), "Re-Calculate", "OK")</f>
        <v>OK</v>
      </c>
      <c r="T57" t="str">
        <f>IF(D57=1, L57, " ")</f>
        <v>0.6</v>
      </c>
      <c r="U57" t="str">
        <f>IF(D57=2, L57, " ")</f>
        <v xml:space="preserve"> </v>
      </c>
      <c r="V57" t="str">
        <f>IF(D57=3, L57, " ")</f>
        <v xml:space="preserve"> </v>
      </c>
      <c r="W57" t="str">
        <f>IF(D57=1, L57*Q57, " ")</f>
        <v>0.5861308273484201</v>
      </c>
      <c r="X57" t="str">
        <f>IF(D57=2, L57*Q57, " ")</f>
        <v xml:space="preserve"> </v>
      </c>
      <c r="Y57" t="str">
        <f>IF(D57=3, L57*Q57, " ")</f>
        <v xml:space="preserve"> </v>
      </c>
      <c r="Z57" t="str">
        <f>IF(D57=1, K57, " ")</f>
        <v>6.666666666666667</v>
      </c>
      <c r="AA57" t="str">
        <f>IF(D57=2, K57, " ")</f>
        <v xml:space="preserve"> </v>
      </c>
      <c r="AB57" t="str">
        <f>IF(D57=3, K57, " ")</f>
        <v xml:space="preserve"> </v>
      </c>
      <c r="AC57" t="str">
        <f>IF(D57=1, K57*Q57, " ")</f>
        <v>6.51256474831578</v>
      </c>
      <c r="AD57" t="str">
        <f>IF(D57=2, K57*Q57, " ")</f>
        <v xml:space="preserve"> </v>
      </c>
      <c r="AE57" t="str">
        <f>IF(D57=3, K57*Q57, " ")</f>
        <v xml:space="preserve"> </v>
      </c>
    </row>
    <row r="58">
      <c r="A58" t="str">
        <v>C12CB0013</v>
      </c>
      <c r="B58" t="str">
        <f>VLOOKUP(A58,PartNumbers!$A:$E,2,FALSE)</f>
        <v>4000</v>
      </c>
      <c r="C58" t="str">
        <f>VLOOKUP(A58,PartCapability!$B:$Z,5,FALSE)</f>
        <v>2</v>
      </c>
      <c r="D58" t="str">
        <f>VLOOKUP(A58,PartCapability!$B:$Z,6,FALSE)</f>
        <v>1</v>
      </c>
      <c r="E58" t="str">
        <f>VLOOKUP(A58,PartCapability!$B:$Z,8,FALSE)</f>
        <v>1</v>
      </c>
      <c r="F58" t="str">
        <f>VLOOKUP(A58,PartCapability!$B:$Z,7,FALSE)</f>
        <v>90450</v>
      </c>
      <c r="G58" t="str">
        <f>VLOOKUP(A58,PartNumbers!$A:$E,3,FALSE)</f>
        <v>0</v>
      </c>
      <c r="H58" t="str">
        <f>VLOOKUP(A58,PartNumbers!$A:$E,4,FALSE)</f>
        <v>4682.160289855073</v>
      </c>
      <c r="I58">
        <v>60</v>
      </c>
      <c r="J58" t="str">
        <f>VLOOKUP(A58,PartCapability!$B:$Z,17,FALSE) + 11 + 7</f>
        <v>48</v>
      </c>
      <c r="K58" t="str">
        <f>B58*I58*E58/(F58*POWER(10,G58))</f>
        <v>2.6533996683250414</v>
      </c>
      <c r="L58" t="str">
        <f>ROUND(K58*J58/365, 2)</f>
        <v>0.35</v>
      </c>
      <c r="M58" t="str">
        <f>VLOOKUP(D58*1,Parameters!$B$9:$C$11,2,FALSE)</f>
        <v>0.98</v>
      </c>
      <c r="N58" t="str">
        <f>VLOOKUP(D58*1,Parameters!$B$9:$D$11,3,FALSE)</f>
        <v>0.1</v>
      </c>
      <c r="O58" t="str">
        <f>IF(K58&gt;N58, "Yes", "No")</f>
        <v>Yes</v>
      </c>
      <c r="P58" t="str">
        <f>LET(lambda, L58, target, M58-VLOOKUP(D58*1,Parameters!$F$1:$G$4,2,FALSE), n, SEQUENCE(100,1,0,1), INDEX(n,MATCH(TRUE,ROUND(POISSON(n,lambda,TRUE),2)&gt;=target,0)))</f>
        <v>2</v>
      </c>
      <c r="Q58" t="str">
        <f>POISSON(P58, L58, TRUE)</f>
        <v>0.9944910666155343</v>
      </c>
      <c r="R58" t="str">
        <f>ROUND(M58-Q58, 2)</f>
        <v>-0.01</v>
      </c>
      <c r="S58" t="str">
        <f>IF(R58 &gt; VLOOKUP(D58*1, Parameters!$F$1:$G$4, 2, FALSE), "Re-Calculate", "OK")</f>
        <v>OK</v>
      </c>
      <c r="T58" t="str">
        <f>IF(D58=1, L58, " ")</f>
        <v>0.35</v>
      </c>
      <c r="U58" t="str">
        <f>IF(D58=2, L58, " ")</f>
        <v xml:space="preserve"> </v>
      </c>
      <c r="V58" t="str">
        <f>IF(D58=3, L58, " ")</f>
        <v xml:space="preserve"> </v>
      </c>
      <c r="W58" t="str">
        <f>IF(D58=1, L58*Q58, " ")</f>
        <v>0.348071873315437</v>
      </c>
      <c r="X58" t="str">
        <f>IF(D58=2, L58*Q58, " ")</f>
        <v xml:space="preserve"> </v>
      </c>
      <c r="Y58" t="str">
        <f>IF(D58=3, L58*Q58, " ")</f>
        <v xml:space="preserve"> </v>
      </c>
      <c r="Z58" t="str">
        <f>IF(D58=1, K58, " ")</f>
        <v>2.6533996683250414</v>
      </c>
      <c r="AA58" t="str">
        <f>IF(D58=2, K58, " ")</f>
        <v xml:space="preserve"> </v>
      </c>
      <c r="AB58" t="str">
        <f>IF(D58=3, K58, " ")</f>
        <v xml:space="preserve"> </v>
      </c>
      <c r="AC58" t="str">
        <f>IF(D58=1, K58*Q58, " ")</f>
        <v>2.6387822663098754</v>
      </c>
      <c r="AD58" t="str">
        <f>IF(D58=2, K58*Q58, " ")</f>
        <v xml:space="preserve"> </v>
      </c>
      <c r="AE58" t="str">
        <f>IF(D58=3, K58*Q58, " ")</f>
        <v xml:space="preserve"> </v>
      </c>
    </row>
    <row r="59">
      <c r="A59" t="str">
        <v>1070D0000-02</v>
      </c>
      <c r="B59" t="str">
        <f>VLOOKUP(A59,PartNumbers!$A:$E,2,FALSE)</f>
        <v>4000</v>
      </c>
      <c r="C59" t="str">
        <f>VLOOKUP(A59,PartCapability!$B:$Z,5,FALSE)</f>
        <v>2</v>
      </c>
      <c r="D59" t="str">
        <f>VLOOKUP(A59,PartCapability!$B:$Z,6,FALSE)</f>
        <v>1</v>
      </c>
      <c r="E59" t="str">
        <f>VLOOKUP(A59,PartCapability!$B:$Z,8,FALSE)</f>
        <v>1</v>
      </c>
      <c r="F59" t="str">
        <f>VLOOKUP(A59,PartCapability!$B:$Z,7,FALSE)</f>
        <v>56250</v>
      </c>
      <c r="G59" t="str">
        <f>VLOOKUP(A59,PartNumbers!$A:$E,3,FALSE)</f>
        <v>0</v>
      </c>
      <c r="H59" t="str">
        <f>VLOOKUP(A59,PartNumbers!$A:$E,4,FALSE)</f>
        <v>87740</v>
      </c>
      <c r="I59">
        <v>60</v>
      </c>
      <c r="J59" t="str">
        <f>VLOOKUP(A59,PartCapability!$B:$Z,17,FALSE) + 11 + 7</f>
        <v>48</v>
      </c>
      <c r="K59" t="str">
        <f>B59*I59*E59/(F59*POWER(10,G59))</f>
        <v>4.266666666666667</v>
      </c>
      <c r="L59" t="str">
        <f>ROUND(K59*J59/365, 2)</f>
        <v>0.56</v>
      </c>
      <c r="M59" t="str">
        <f>VLOOKUP(D59*1,Parameters!$B$9:$C$11,2,FALSE)</f>
        <v>0.98</v>
      </c>
      <c r="N59" t="str">
        <f>VLOOKUP(D59*1,Parameters!$B$9:$D$11,3,FALSE)</f>
        <v>0.1</v>
      </c>
      <c r="O59" t="str">
        <f>IF(K59&gt;N59, "Yes", "No")</f>
        <v>Yes</v>
      </c>
      <c r="P59" t="str">
        <f>LET(lambda, L59, target, M59-VLOOKUP(D59*1,Parameters!$F$1:$G$4,2,FALSE), n, SEQUENCE(100,1,0,1), INDEX(n,MATCH(TRUE,ROUND(POISSON(n,lambda,TRUE),2)&gt;=target,0)))</f>
        <v>2</v>
      </c>
      <c r="Q59" t="str">
        <f>POISSON(P59, L59, TRUE)</f>
        <v>0.9806517208156453</v>
      </c>
      <c r="R59" t="str">
        <f>ROUND(M59-Q59, 2)</f>
        <v>0</v>
      </c>
      <c r="S59" t="str">
        <f>IF(R59 &gt; VLOOKUP(D59*1, Parameters!$F$1:$G$4, 2, FALSE), "Re-Calculate", "OK")</f>
        <v>OK</v>
      </c>
      <c r="T59" t="str">
        <f>IF(D59=1, L59, " ")</f>
        <v>0.56</v>
      </c>
      <c r="U59" t="str">
        <f>IF(D59=2, L59, " ")</f>
        <v xml:space="preserve"> </v>
      </c>
      <c r="V59" t="str">
        <f>IF(D59=3, L59, " ")</f>
        <v xml:space="preserve"> </v>
      </c>
      <c r="W59" t="str">
        <f>IF(D59=1, L59*Q59, " ")</f>
        <v>0.5491649636567615</v>
      </c>
      <c r="X59" t="str">
        <f>IF(D59=2, L59*Q59, " ")</f>
        <v xml:space="preserve"> </v>
      </c>
      <c r="Y59" t="str">
        <f>IF(D59=3, L59*Q59, " ")</f>
        <v xml:space="preserve"> </v>
      </c>
      <c r="Z59" t="str">
        <f>IF(D59=1, K59, " ")</f>
        <v>4.266666666666667</v>
      </c>
      <c r="AA59" t="str">
        <f>IF(D59=2, K59, " ")</f>
        <v xml:space="preserve"> </v>
      </c>
      <c r="AB59" t="str">
        <f>IF(D59=3, K59, " ")</f>
        <v xml:space="preserve"> </v>
      </c>
      <c r="AC59" t="str">
        <f>IF(D59=1, K59*Q59, " ")</f>
        <v>4.18411400881342</v>
      </c>
      <c r="AD59" t="str">
        <f>IF(D59=2, K59*Q59, " ")</f>
        <v xml:space="preserve"> </v>
      </c>
      <c r="AE59" t="str">
        <f>IF(D59=3, K59*Q59, " ")</f>
        <v xml:space="preserve"> </v>
      </c>
    </row>
    <row r="60">
      <c r="A60" t="str">
        <v>1071D0000-02</v>
      </c>
      <c r="B60" t="str">
        <f>VLOOKUP(A60,PartNumbers!$A:$E,2,FALSE)</f>
        <v>4000</v>
      </c>
      <c r="C60" t="str">
        <f>VLOOKUP(A60,PartCapability!$B:$Z,5,FALSE)</f>
        <v>2</v>
      </c>
      <c r="D60" t="str">
        <f>VLOOKUP(A60,PartCapability!$B:$Z,6,FALSE)</f>
        <v>1</v>
      </c>
      <c r="E60" t="str">
        <f>VLOOKUP(A60,PartCapability!$B:$Z,8,FALSE)</f>
        <v>1</v>
      </c>
      <c r="F60" t="str">
        <f>VLOOKUP(A60,PartCapability!$B:$Z,7,FALSE)</f>
        <v>56250</v>
      </c>
      <c r="G60" t="str">
        <f>VLOOKUP(A60,PartNumbers!$A:$E,3,FALSE)</f>
        <v>0</v>
      </c>
      <c r="H60" t="str">
        <f>VLOOKUP(A60,PartNumbers!$A:$E,4,FALSE)</f>
        <v>86000</v>
      </c>
      <c r="I60">
        <v>60</v>
      </c>
      <c r="J60" t="str">
        <f>VLOOKUP(A60,PartCapability!$B:$Z,17,FALSE) + 11 + 7</f>
        <v>48</v>
      </c>
      <c r="K60" t="str">
        <f>B60*I60*E60/(F60*POWER(10,G60))</f>
        <v>4.266666666666667</v>
      </c>
      <c r="L60" t="str">
        <f>ROUND(K60*J60/365, 2)</f>
        <v>0.56</v>
      </c>
      <c r="M60" t="str">
        <f>VLOOKUP(D60*1,Parameters!$B$9:$C$11,2,FALSE)</f>
        <v>0.98</v>
      </c>
      <c r="N60" t="str">
        <f>VLOOKUP(D60*1,Parameters!$B$9:$D$11,3,FALSE)</f>
        <v>0.1</v>
      </c>
      <c r="O60" t="str">
        <f>IF(K60&gt;N60, "Yes", "No")</f>
        <v>Yes</v>
      </c>
      <c r="P60" t="str">
        <f>LET(lambda, L60, target, M60-VLOOKUP(D60*1,Parameters!$F$1:$G$4,2,FALSE), n, SEQUENCE(100,1,0,1), INDEX(n,MATCH(TRUE,ROUND(POISSON(n,lambda,TRUE),2)&gt;=target,0)))</f>
        <v>2</v>
      </c>
      <c r="Q60" t="str">
        <f>POISSON(P60, L60, TRUE)</f>
        <v>0.9806517208156453</v>
      </c>
      <c r="R60" t="str">
        <f>ROUND(M60-Q60, 2)</f>
        <v>0</v>
      </c>
      <c r="S60" t="str">
        <f>IF(R60 &gt; VLOOKUP(D60*1, Parameters!$F$1:$G$4, 2, FALSE), "Re-Calculate", "OK")</f>
        <v>OK</v>
      </c>
      <c r="T60" t="str">
        <f>IF(D60=1, L60, " ")</f>
        <v>0.56</v>
      </c>
      <c r="U60" t="str">
        <f>IF(D60=2, L60, " ")</f>
        <v xml:space="preserve"> </v>
      </c>
      <c r="V60" t="str">
        <f>IF(D60=3, L60, " ")</f>
        <v xml:space="preserve"> </v>
      </c>
      <c r="W60" t="str">
        <f>IF(D60=1, L60*Q60, " ")</f>
        <v>0.5491649636567615</v>
      </c>
      <c r="X60" t="str">
        <f>IF(D60=2, L60*Q60, " ")</f>
        <v xml:space="preserve"> </v>
      </c>
      <c r="Y60" t="str">
        <f>IF(D60=3, L60*Q60, " ")</f>
        <v xml:space="preserve"> </v>
      </c>
      <c r="Z60" t="str">
        <f>IF(D60=1, K60, " ")</f>
        <v>4.266666666666667</v>
      </c>
      <c r="AA60" t="str">
        <f>IF(D60=2, K60, " ")</f>
        <v xml:space="preserve"> </v>
      </c>
      <c r="AB60" t="str">
        <f>IF(D60=3, K60, " ")</f>
        <v xml:space="preserve"> </v>
      </c>
      <c r="AC60" t="str">
        <f>IF(D60=1, K60*Q60, " ")</f>
        <v>4.18411400881342</v>
      </c>
      <c r="AD60" t="str">
        <f>IF(D60=2, K60*Q60, " ")</f>
        <v xml:space="preserve"> </v>
      </c>
      <c r="AE60" t="str">
        <f>IF(D60=3, K60*Q60, " ")</f>
        <v xml:space="preserve"> </v>
      </c>
    </row>
    <row r="61">
      <c r="A61" t="str">
        <v>1072E0000-02</v>
      </c>
      <c r="B61" t="str">
        <f>VLOOKUP(A61,PartNumbers!$A:$E,2,FALSE)</f>
        <v>4000</v>
      </c>
      <c r="C61" t="str">
        <f>VLOOKUP(A61,PartCapability!$B:$Z,5,FALSE)</f>
        <v>2</v>
      </c>
      <c r="D61" t="str">
        <f>VLOOKUP(A61,PartCapability!$B:$Z,6,FALSE)</f>
        <v>1</v>
      </c>
      <c r="E61" t="str">
        <f>VLOOKUP(A61,PartCapability!$B:$Z,8,FALSE)</f>
        <v>2</v>
      </c>
      <c r="F61" t="str">
        <f>VLOOKUP(A61,PartCapability!$B:$Z,7,FALSE)</f>
        <v>37500</v>
      </c>
      <c r="G61" t="str">
        <f>VLOOKUP(A61,PartNumbers!$A:$E,3,FALSE)</f>
        <v>0</v>
      </c>
      <c r="H61" t="str">
        <f>VLOOKUP(A61,PartNumbers!$A:$E,4,FALSE)</f>
        <v>86530</v>
      </c>
      <c r="I61">
        <v>60</v>
      </c>
      <c r="J61" t="str">
        <f>VLOOKUP(A61,PartCapability!$B:$Z,17,FALSE) + 11 + 7</f>
        <v>48</v>
      </c>
      <c r="K61" t="str">
        <f>B61*I61*E61/(F61*POWER(10,G61))</f>
        <v>12.8</v>
      </c>
      <c r="L61" t="str">
        <f>ROUND(K61*J61/365, 2)</f>
        <v>1.68</v>
      </c>
      <c r="M61" t="str">
        <f>VLOOKUP(D61*1,Parameters!$B$9:$C$11,2,FALSE)</f>
        <v>0.98</v>
      </c>
      <c r="N61" t="str">
        <f>VLOOKUP(D61*1,Parameters!$B$9:$D$11,3,FALSE)</f>
        <v>0.1</v>
      </c>
      <c r="O61" t="str">
        <f>IF(K61&gt;N61, "Yes", "No")</f>
        <v>Yes</v>
      </c>
      <c r="P61" t="str">
        <f>LET(lambda, L61, target, M61-VLOOKUP(D61*1,Parameters!$F$1:$G$4,2,FALSE), n, SEQUENCE(100,1,0,1), INDEX(n,MATCH(TRUE,ROUND(POISSON(n,lambda,TRUE),2)&gt;=target,0)))</f>
        <v>5</v>
      </c>
      <c r="Q61" t="str">
        <f>POISSON(P61, L61, TRUE)</f>
        <v>0.9924245415198836</v>
      </c>
      <c r="R61" t="str">
        <f>ROUND(M61-Q61, 2)</f>
        <v>-0.01</v>
      </c>
      <c r="S61" t="str">
        <f>IF(R61 &gt; VLOOKUP(D61*1, Parameters!$F$1:$G$4, 2, FALSE), "Re-Calculate", "OK")</f>
        <v>OK</v>
      </c>
      <c r="T61" t="str">
        <f>IF(D61=1, L61, " ")</f>
        <v>1.68</v>
      </c>
      <c r="U61" t="str">
        <f>IF(D61=2, L61, " ")</f>
        <v xml:space="preserve"> </v>
      </c>
      <c r="V61" t="str">
        <f>IF(D61=3, L61, " ")</f>
        <v xml:space="preserve"> </v>
      </c>
      <c r="W61" t="str">
        <f>IF(D61=1, L61*Q61, " ")</f>
        <v>1.6672732297534043</v>
      </c>
      <c r="X61" t="str">
        <f>IF(D61=2, L61*Q61, " ")</f>
        <v xml:space="preserve"> </v>
      </c>
      <c r="Y61" t="str">
        <f>IF(D61=3, L61*Q61, " ")</f>
        <v xml:space="preserve"> </v>
      </c>
      <c r="Z61" t="str">
        <f>IF(D61=1, K61, " ")</f>
        <v>12.8</v>
      </c>
      <c r="AA61" t="str">
        <f>IF(D61=2, K61, " ")</f>
        <v xml:space="preserve"> </v>
      </c>
      <c r="AB61" t="str">
        <f>IF(D61=3, K61, " ")</f>
        <v xml:space="preserve"> </v>
      </c>
      <c r="AC61" t="str">
        <f>IF(D61=1, K61*Q61, " ")</f>
        <v>12.70303413145451</v>
      </c>
      <c r="AD61" t="str">
        <f>IF(D61=2, K61*Q61, " ")</f>
        <v xml:space="preserve"> </v>
      </c>
      <c r="AE61" t="str">
        <f>IF(D61=3, K61*Q61, " ")</f>
        <v xml:space="preserve"> </v>
      </c>
    </row>
    <row r="62">
      <c r="A62" t="str">
        <v>1074D0000-02</v>
      </c>
      <c r="B62" t="str">
        <f>VLOOKUP(A62,PartNumbers!$A:$E,2,FALSE)</f>
        <v>4000</v>
      </c>
      <c r="C62" t="str">
        <f>VLOOKUP(A62,PartCapability!$B:$Z,5,FALSE)</f>
        <v>2</v>
      </c>
      <c r="D62" t="str">
        <f>VLOOKUP(A62,PartCapability!$B:$Z,6,FALSE)</f>
        <v>1</v>
      </c>
      <c r="E62" t="str">
        <f>VLOOKUP(A62,PartCapability!$B:$Z,8,FALSE)</f>
        <v>2</v>
      </c>
      <c r="F62" t="str">
        <f>VLOOKUP(A62,PartCapability!$B:$Z,7,FALSE)</f>
        <v>56250</v>
      </c>
      <c r="G62" t="str">
        <f>VLOOKUP(A62,PartNumbers!$A:$E,3,FALSE)</f>
        <v>0</v>
      </c>
      <c r="H62" t="str">
        <f>VLOOKUP(A62,PartNumbers!$A:$E,4,FALSE)</f>
        <v>84090</v>
      </c>
      <c r="I62">
        <v>60</v>
      </c>
      <c r="J62" t="str">
        <f>VLOOKUP(A62,PartCapability!$B:$Z,17,FALSE) + 11 + 7</f>
        <v>48</v>
      </c>
      <c r="K62" t="str">
        <f>B62*I62*E62/(F62*POWER(10,G62))</f>
        <v>8.533333333333333</v>
      </c>
      <c r="L62" t="str">
        <f>ROUND(K62*J62/365, 2)</f>
        <v>1.12</v>
      </c>
      <c r="M62" t="str">
        <f>VLOOKUP(D62*1,Parameters!$B$9:$C$11,2,FALSE)</f>
        <v>0.98</v>
      </c>
      <c r="N62" t="str">
        <f>VLOOKUP(D62*1,Parameters!$B$9:$D$11,3,FALSE)</f>
        <v>0.1</v>
      </c>
      <c r="O62" t="str">
        <f>IF(K62&gt;N62, "Yes", "No")</f>
        <v>Yes</v>
      </c>
      <c r="P62" t="str">
        <f>LET(lambda, L62, target, M62-VLOOKUP(D62*1,Parameters!$F$1:$G$4,2,FALSE), n, SEQUENCE(100,1,0,1), INDEX(n,MATCH(TRUE,ROUND(POISSON(n,lambda,TRUE),2)&gt;=target,0)))</f>
        <v>4</v>
      </c>
      <c r="Q62" t="str">
        <f>POISSON(P62, L62, TRUE)</f>
        <v>0.9941477705724477</v>
      </c>
      <c r="R62" t="str">
        <f>ROUND(M62-Q62, 2)</f>
        <v>-0.01</v>
      </c>
      <c r="S62" t="str">
        <f>IF(R62 &gt; VLOOKUP(D62*1, Parameters!$F$1:$G$4, 2, FALSE), "Re-Calculate", "OK")</f>
        <v>OK</v>
      </c>
      <c r="T62" t="str">
        <f>IF(D62=1, L62, " ")</f>
        <v>1.12</v>
      </c>
      <c r="U62" t="str">
        <f>IF(D62=2, L62, " ")</f>
        <v xml:space="preserve"> </v>
      </c>
      <c r="V62" t="str">
        <f>IF(D62=3, L62, " ")</f>
        <v xml:space="preserve"> </v>
      </c>
      <c r="W62" t="str">
        <f>IF(D62=1, L62*Q62, " ")</f>
        <v>1.1134455030411416</v>
      </c>
      <c r="X62" t="str">
        <f>IF(D62=2, L62*Q62, " ")</f>
        <v xml:space="preserve"> </v>
      </c>
      <c r="Y62" t="str">
        <f>IF(D62=3, L62*Q62, " ")</f>
        <v xml:space="preserve"> </v>
      </c>
      <c r="Z62" t="str">
        <f>IF(D62=1, K62, " ")</f>
        <v>8.533333333333333</v>
      </c>
      <c r="AA62" t="str">
        <f>IF(D62=2, K62, " ")</f>
        <v xml:space="preserve"> </v>
      </c>
      <c r="AB62" t="str">
        <f>IF(D62=3, K62, " ")</f>
        <v xml:space="preserve"> </v>
      </c>
      <c r="AC62" t="str">
        <f>IF(D62=1, K62*Q62, " ")</f>
        <v>8.483394308884888</v>
      </c>
      <c r="AD62" t="str">
        <f>IF(D62=2, K62*Q62, " ")</f>
        <v xml:space="preserve"> </v>
      </c>
      <c r="AE62" t="str">
        <f>IF(D62=3, K62*Q62, " ")</f>
        <v xml:space="preserve"> </v>
      </c>
    </row>
    <row r="63">
      <c r="A63" t="str">
        <v>1075A0000-02</v>
      </c>
      <c r="B63" t="str">
        <f>VLOOKUP(A63,PartNumbers!$A:$E,2,FALSE)</f>
        <v>4000</v>
      </c>
      <c r="C63" t="str">
        <f>VLOOKUP(A63,PartCapability!$B:$Z,5,FALSE)</f>
        <v>2</v>
      </c>
      <c r="D63" t="str">
        <f>VLOOKUP(A63,PartCapability!$B:$Z,6,FALSE)</f>
        <v>1</v>
      </c>
      <c r="E63" t="str">
        <f>VLOOKUP(A63,PartCapability!$B:$Z,8,FALSE)</f>
        <v>2</v>
      </c>
      <c r="F63" t="str">
        <f>VLOOKUP(A63,PartCapability!$B:$Z,7,FALSE)</f>
        <v>37500</v>
      </c>
      <c r="G63" t="str">
        <f>VLOOKUP(A63,PartNumbers!$A:$E,3,FALSE)</f>
        <v>0</v>
      </c>
      <c r="H63" t="str">
        <f>VLOOKUP(A63,PartNumbers!$A:$E,4,FALSE)</f>
        <v>80140</v>
      </c>
      <c r="I63">
        <v>60</v>
      </c>
      <c r="J63" t="str">
        <f>VLOOKUP(A63,PartCapability!$B:$Z,17,FALSE) + 11 + 7</f>
        <v>48</v>
      </c>
      <c r="K63" t="str">
        <f>B63*I63*E63/(F63*POWER(10,G63))</f>
        <v>12.8</v>
      </c>
      <c r="L63" t="str">
        <f>ROUND(K63*J63/365, 2)</f>
        <v>1.68</v>
      </c>
      <c r="M63" t="str">
        <f>VLOOKUP(D63*1,Parameters!$B$9:$C$11,2,FALSE)</f>
        <v>0.98</v>
      </c>
      <c r="N63" t="str">
        <f>VLOOKUP(D63*1,Parameters!$B$9:$D$11,3,FALSE)</f>
        <v>0.1</v>
      </c>
      <c r="O63" t="str">
        <f>IF(K63&gt;N63, "Yes", "No")</f>
        <v>Yes</v>
      </c>
      <c r="P63" t="str">
        <f>LET(lambda, L63, target, M63-VLOOKUP(D63*1,Parameters!$F$1:$G$4,2,FALSE), n, SEQUENCE(100,1,0,1), INDEX(n,MATCH(TRUE,ROUND(POISSON(n,lambda,TRUE),2)&gt;=target,0)))</f>
        <v>5</v>
      </c>
      <c r="Q63" t="str">
        <f>POISSON(P63, L63, TRUE)</f>
        <v>0.9924245415198836</v>
      </c>
      <c r="R63" t="str">
        <f>ROUND(M63-Q63, 2)</f>
        <v>-0.01</v>
      </c>
      <c r="S63" t="str">
        <f>IF(R63 &gt; VLOOKUP(D63*1, Parameters!$F$1:$G$4, 2, FALSE), "Re-Calculate", "OK")</f>
        <v>OK</v>
      </c>
      <c r="T63" t="str">
        <f>IF(D63=1, L63, " ")</f>
        <v>1.68</v>
      </c>
      <c r="U63" t="str">
        <f>IF(D63=2, L63, " ")</f>
        <v xml:space="preserve"> </v>
      </c>
      <c r="V63" t="str">
        <f>IF(D63=3, L63, " ")</f>
        <v xml:space="preserve"> </v>
      </c>
      <c r="W63" t="str">
        <f>IF(D63=1, L63*Q63, " ")</f>
        <v>1.6672732297534043</v>
      </c>
      <c r="X63" t="str">
        <f>IF(D63=2, L63*Q63, " ")</f>
        <v xml:space="preserve"> </v>
      </c>
      <c r="Y63" t="str">
        <f>IF(D63=3, L63*Q63, " ")</f>
        <v xml:space="preserve"> </v>
      </c>
      <c r="Z63" t="str">
        <f>IF(D63=1, K63, " ")</f>
        <v>12.8</v>
      </c>
      <c r="AA63" t="str">
        <f>IF(D63=2, K63, " ")</f>
        <v xml:space="preserve"> </v>
      </c>
      <c r="AB63" t="str">
        <f>IF(D63=3, K63, " ")</f>
        <v xml:space="preserve"> </v>
      </c>
      <c r="AC63" t="str">
        <f>IF(D63=1, K63*Q63, " ")</f>
        <v>12.70303413145451</v>
      </c>
      <c r="AD63" t="str">
        <f>IF(D63=2, K63*Q63, " ")</f>
        <v xml:space="preserve"> </v>
      </c>
      <c r="AE63" t="str">
        <f>IF(D63=3, K63*Q63, " ")</f>
        <v xml:space="preserve"> </v>
      </c>
    </row>
    <row r="64">
      <c r="A64" t="str">
        <v>788A0000-02</v>
      </c>
      <c r="B64" t="str">
        <f>VLOOKUP(A64,PartNumbers!$A:$E,2,FALSE)</f>
        <v>4000</v>
      </c>
      <c r="C64" t="str">
        <f>VLOOKUP(A64,PartCapability!$B:$Z,5,FALSE)</f>
        <v>2</v>
      </c>
      <c r="D64" t="str">
        <f>VLOOKUP(A64,PartCapability!$B:$Z,6,FALSE)</f>
        <v>2</v>
      </c>
      <c r="E64" t="str">
        <f>VLOOKUP(A64,PartCapability!$B:$Z,8,FALSE)</f>
        <v>2</v>
      </c>
      <c r="F64" t="str">
        <f>VLOOKUP(A64,PartCapability!$B:$Z,7,FALSE)</f>
        <v>125000</v>
      </c>
      <c r="G64" t="str">
        <f>VLOOKUP(A64,PartNumbers!$A:$E,3,FALSE)</f>
        <v>0</v>
      </c>
      <c r="H64" t="str">
        <f>VLOOKUP(A64,PartNumbers!$A:$E,4,FALSE)</f>
        <v>18470</v>
      </c>
      <c r="I64">
        <v>60</v>
      </c>
      <c r="J64" t="str">
        <f>VLOOKUP(A64,PartCapability!$B:$Z,17,FALSE) + 11 + 7</f>
        <v>48</v>
      </c>
      <c r="K64" t="str">
        <f>B64*I64*E64/(F64*POWER(10,G64))</f>
        <v>3.84</v>
      </c>
      <c r="L64" t="str">
        <f>ROUND(K64*J64/365, 2)</f>
        <v>0.5</v>
      </c>
      <c r="M64" t="str">
        <f>VLOOKUP(D64*1,Parameters!$B$9:$C$11,2,FALSE)</f>
        <v>0.93</v>
      </c>
      <c r="N64" t="str">
        <f>VLOOKUP(D64*1,Parameters!$B$9:$D$11,3,FALSE)</f>
        <v>0.1</v>
      </c>
      <c r="O64" t="str">
        <f>IF(K64&gt;N64, "Yes", "No")</f>
        <v>Yes</v>
      </c>
      <c r="P64" t="str">
        <f>LET(lambda, L64, target, M64-VLOOKUP(D64*1,Parameters!$F$1:$G$4,2,FALSE), n, SEQUENCE(100,1,0,1), INDEX(n,MATCH(TRUE,ROUND(POISSON(n,lambda,TRUE),2)&gt;=target,0)))</f>
        <v>2</v>
      </c>
      <c r="Q64" t="str">
        <f>POISSON(P64, L64, TRUE)</f>
        <v>0.9856123220330293</v>
      </c>
      <c r="R64" t="str">
        <f>ROUND(M64-Q64, 2)</f>
        <v>-0.06</v>
      </c>
      <c r="S64" t="str">
        <f>IF(R64 &gt; VLOOKUP(D64*1, Parameters!$F$1:$G$4, 2, FALSE), "Re-Calculate", "OK")</f>
        <v>OK</v>
      </c>
      <c r="T64" t="str">
        <f>IF(D64=1, L64, " ")</f>
        <v xml:space="preserve"> </v>
      </c>
      <c r="U64" t="str">
        <f>IF(D64=2, L64, " ")</f>
        <v>0.5</v>
      </c>
      <c r="V64" t="str">
        <f>IF(D64=3, L64, " ")</f>
        <v xml:space="preserve"> </v>
      </c>
      <c r="W64" t="str">
        <f>IF(D64=1, L64*Q64, " ")</f>
        <v xml:space="preserve"> </v>
      </c>
      <c r="X64" t="str">
        <f>IF(D64=2, L64*Q64, " ")</f>
        <v>0.49280616101651464</v>
      </c>
      <c r="Y64" t="str">
        <f>IF(D64=3, L64*Q64, " ")</f>
        <v xml:space="preserve"> </v>
      </c>
      <c r="Z64" t="str">
        <f>IF(D64=1, K64, " ")</f>
        <v xml:space="preserve"> </v>
      </c>
      <c r="AA64" t="str">
        <f>IF(D64=2, K64, " ")</f>
        <v>3.84</v>
      </c>
      <c r="AB64" t="str">
        <f>IF(D64=3, K64, " ")</f>
        <v xml:space="preserve"> </v>
      </c>
      <c r="AC64" t="str">
        <f>IF(D64=1, K64*Q64, " ")</f>
        <v xml:space="preserve"> </v>
      </c>
      <c r="AD64" t="str">
        <f>IF(D64=2, K64*Q64, " ")</f>
        <v>3.7847513166068323</v>
      </c>
      <c r="AE64" t="str">
        <f>IF(D64=3, K64*Q64, " ")</f>
        <v xml:space="preserve"> </v>
      </c>
    </row>
    <row r="65">
      <c r="A65" t="str">
        <v>790A0000-02</v>
      </c>
      <c r="B65" t="str">
        <f>VLOOKUP(A65,PartNumbers!$A:$E,2,FALSE)</f>
        <v>4000</v>
      </c>
      <c r="C65" t="str">
        <f>VLOOKUP(A65,PartCapability!$B:$Z,5,FALSE)</f>
        <v>2</v>
      </c>
      <c r="D65" t="str">
        <f>VLOOKUP(A65,PartCapability!$B:$Z,6,FALSE)</f>
        <v>2</v>
      </c>
      <c r="E65" t="str">
        <f>VLOOKUP(A65,PartCapability!$B:$Z,8,FALSE)</f>
        <v>3</v>
      </c>
      <c r="F65" t="str">
        <f>VLOOKUP(A65,PartCapability!$B:$Z,7,FALSE)</f>
        <v>125000</v>
      </c>
      <c r="G65" t="str">
        <f>VLOOKUP(A65,PartNumbers!$A:$E,3,FALSE)</f>
        <v>0</v>
      </c>
      <c r="H65" t="str">
        <f>VLOOKUP(A65,PartNumbers!$A:$E,4,FALSE)</f>
        <v>16770</v>
      </c>
      <c r="I65">
        <v>60</v>
      </c>
      <c r="J65" t="str">
        <f>VLOOKUP(A65,PartCapability!$B:$Z,17,FALSE) + 11 + 7</f>
        <v>48</v>
      </c>
      <c r="K65" t="str">
        <f>B65*I65*E65/(F65*POWER(10,G65))</f>
        <v>5.76</v>
      </c>
      <c r="L65" t="str">
        <f>ROUND(K65*J65/365, 2)</f>
        <v>0.76</v>
      </c>
      <c r="M65" t="str">
        <f>VLOOKUP(D65*1,Parameters!$B$9:$C$11,2,FALSE)</f>
        <v>0.93</v>
      </c>
      <c r="N65" t="str">
        <f>VLOOKUP(D65*1,Parameters!$B$9:$D$11,3,FALSE)</f>
        <v>0.1</v>
      </c>
      <c r="O65" t="str">
        <f>IF(K65&gt;N65, "Yes", "No")</f>
        <v>Yes</v>
      </c>
      <c r="P65" t="str">
        <f>LET(lambda, L65, target, M65-VLOOKUP(D65*1,Parameters!$F$1:$G$4,2,FALSE), n, SEQUENCE(100,1,0,1), INDEX(n,MATCH(TRUE,ROUND(POISSON(n,lambda,TRUE),2)&gt;=target,0)))</f>
        <v>2</v>
      </c>
      <c r="Q65" t="str">
        <f>POISSON(P65, L65, TRUE)</f>
        <v>0.958154975657902</v>
      </c>
      <c r="R65" t="str">
        <f>ROUND(M65-Q65, 2)</f>
        <v>-0.03</v>
      </c>
      <c r="S65" t="str">
        <f>IF(R65 &gt; VLOOKUP(D65*1, Parameters!$F$1:$G$4, 2, FALSE), "Re-Calculate", "OK")</f>
        <v>OK</v>
      </c>
      <c r="T65" t="str">
        <f>IF(D65=1, L65, " ")</f>
        <v xml:space="preserve"> </v>
      </c>
      <c r="U65" t="str">
        <f>IF(D65=2, L65, " ")</f>
        <v>0.76</v>
      </c>
      <c r="V65" t="str">
        <f>IF(D65=3, L65, " ")</f>
        <v xml:space="preserve"> </v>
      </c>
      <c r="W65" t="str">
        <f>IF(D65=1, L65*Q65, " ")</f>
        <v xml:space="preserve"> </v>
      </c>
      <c r="X65" t="str">
        <f>IF(D65=2, L65*Q65, " ")</f>
        <v>0.7281977815000055</v>
      </c>
      <c r="Y65" t="str">
        <f>IF(D65=3, L65*Q65, " ")</f>
        <v xml:space="preserve"> </v>
      </c>
      <c r="Z65" t="str">
        <f>IF(D65=1, K65, " ")</f>
        <v xml:space="preserve"> </v>
      </c>
      <c r="AA65" t="str">
        <f>IF(D65=2, K65, " ")</f>
        <v>5.76</v>
      </c>
      <c r="AB65" t="str">
        <f>IF(D65=3, K65, " ")</f>
        <v xml:space="preserve"> </v>
      </c>
      <c r="AC65" t="str">
        <f>IF(D65=1, K65*Q65, " ")</f>
        <v xml:space="preserve"> </v>
      </c>
      <c r="AD65" t="str">
        <f>IF(D65=2, K65*Q65, " ")</f>
        <v>5.518972659789515</v>
      </c>
      <c r="AE65" t="str">
        <f>IF(D65=3, K65*Q65, " ")</f>
        <v xml:space="preserve"> </v>
      </c>
    </row>
    <row r="66">
      <c r="A66" t="str">
        <v>801B3500-01</v>
      </c>
      <c r="B66" t="str">
        <f>VLOOKUP(A66,PartNumbers!$A:$E,2,FALSE)</f>
        <v>4000</v>
      </c>
      <c r="C66" t="str">
        <f>VLOOKUP(A66,PartCapability!$B:$Z,5,FALSE)</f>
        <v>2</v>
      </c>
      <c r="D66" t="str">
        <f>VLOOKUP(A66,PartCapability!$B:$Z,6,FALSE)</f>
        <v>1</v>
      </c>
      <c r="E66" t="str">
        <f>VLOOKUP(A66,PartCapability!$B:$Z,8,FALSE)</f>
        <v>4</v>
      </c>
      <c r="F66" t="str">
        <f>VLOOKUP(A66,PartCapability!$B:$Z,7,FALSE)</f>
        <v>375000</v>
      </c>
      <c r="G66" t="str">
        <f>VLOOKUP(A66,PartNumbers!$A:$E,3,FALSE)</f>
        <v>0</v>
      </c>
      <c r="H66" t="str">
        <f>VLOOKUP(A66,PartNumbers!$A:$E,4,FALSE)</f>
        <v>6730</v>
      </c>
      <c r="I66">
        <v>60</v>
      </c>
      <c r="J66" t="str">
        <f>VLOOKUP(A66,PartCapability!$B:$Z,17,FALSE) + 11 + 7</f>
        <v>48</v>
      </c>
      <c r="K66" t="str">
        <f>B66*I66*E66/(F66*POWER(10,G66))</f>
        <v>2.56</v>
      </c>
      <c r="L66" t="str">
        <f>ROUND(K66*J66/365, 2)</f>
        <v>0.34</v>
      </c>
      <c r="M66" t="str">
        <f>VLOOKUP(D66*1,Parameters!$B$9:$C$11,2,FALSE)</f>
        <v>0.98</v>
      </c>
      <c r="N66" t="str">
        <f>VLOOKUP(D66*1,Parameters!$B$9:$D$11,3,FALSE)</f>
        <v>0.1</v>
      </c>
      <c r="O66" t="str">
        <f>IF(K66&gt;N66, "Yes", "No")</f>
        <v>Yes</v>
      </c>
      <c r="P66" t="str">
        <f>LET(lambda, L66, target, M66-VLOOKUP(D66*1,Parameters!$F$1:$G$4,2,FALSE), n, SEQUENCE(100,1,0,1), INDEX(n,MATCH(TRUE,ROUND(POISSON(n,lambda,TRUE),2)&gt;=target,0)))</f>
        <v>2</v>
      </c>
      <c r="Q66" t="str">
        <f>POISSON(P66, L66, TRUE)</f>
        <v>0.9949125571575758</v>
      </c>
      <c r="R66" t="str">
        <f>ROUND(M66-Q66, 2)</f>
        <v>-0.01</v>
      </c>
      <c r="S66" t="str">
        <f>IF(R66 &gt; VLOOKUP(D66*1, Parameters!$F$1:$G$4, 2, FALSE), "Re-Calculate", "OK")</f>
        <v>OK</v>
      </c>
      <c r="T66" t="str">
        <f>IF(D66=1, L66, " ")</f>
        <v>0.34</v>
      </c>
      <c r="U66" t="str">
        <f>IF(D66=2, L66, " ")</f>
        <v xml:space="preserve"> </v>
      </c>
      <c r="V66" t="str">
        <f>IF(D66=3, L66, " ")</f>
        <v xml:space="preserve"> </v>
      </c>
      <c r="W66" t="str">
        <f>IF(D66=1, L66*Q66, " ")</f>
        <v>0.3382702694335758</v>
      </c>
      <c r="X66" t="str">
        <f>IF(D66=2, L66*Q66, " ")</f>
        <v xml:space="preserve"> </v>
      </c>
      <c r="Y66" t="str">
        <f>IF(D66=3, L66*Q66, " ")</f>
        <v xml:space="preserve"> </v>
      </c>
      <c r="Z66" t="str">
        <f>IF(D66=1, K66, " ")</f>
        <v>2.56</v>
      </c>
      <c r="AA66" t="str">
        <f>IF(D66=2, K66, " ")</f>
        <v xml:space="preserve"> </v>
      </c>
      <c r="AB66" t="str">
        <f>IF(D66=3, K66, " ")</f>
        <v xml:space="preserve"> </v>
      </c>
      <c r="AC66" t="str">
        <f>IF(D66=1, K66*Q66, " ")</f>
        <v>2.546976146323394</v>
      </c>
      <c r="AD66" t="str">
        <f>IF(D66=2, K66*Q66, " ")</f>
        <v xml:space="preserve"> </v>
      </c>
      <c r="AE66" t="str">
        <f>IF(D66=3, K66*Q66, " ")</f>
        <v xml:space="preserve"> </v>
      </c>
    </row>
    <row r="67">
      <c r="A67" t="str">
        <v>801D1700-02</v>
      </c>
      <c r="B67" t="str">
        <f>VLOOKUP(A67,PartNumbers!$A:$E,2,FALSE)</f>
        <v>4000</v>
      </c>
      <c r="C67" t="str">
        <f>VLOOKUP(A67,PartCapability!$B:$Z,5,FALSE)</f>
        <v>2</v>
      </c>
      <c r="D67" t="str">
        <f>VLOOKUP(A67,PartCapability!$B:$Z,6,FALSE)</f>
        <v>2</v>
      </c>
      <c r="E67" t="str">
        <f>VLOOKUP(A67,PartCapability!$B:$Z,8,FALSE)</f>
        <v>22</v>
      </c>
      <c r="F67" t="str">
        <f>VLOOKUP(A67,PartCapability!$B:$Z,7,FALSE)</f>
        <v>375000</v>
      </c>
      <c r="G67" t="str">
        <f>VLOOKUP(A67,PartNumbers!$A:$E,3,FALSE)</f>
        <v>0</v>
      </c>
      <c r="H67" t="str">
        <f>VLOOKUP(A67,PartNumbers!$A:$E,4,FALSE)</f>
        <v>7120</v>
      </c>
      <c r="I67">
        <v>60</v>
      </c>
      <c r="J67" t="str">
        <f>VLOOKUP(A67,PartCapability!$B:$Z,17,FALSE) + 11 + 7</f>
        <v>48</v>
      </c>
      <c r="K67" t="str">
        <f>B67*I67*E67/(F67*POWER(10,G67))</f>
        <v>14.08</v>
      </c>
      <c r="L67" t="str">
        <f>ROUND(K67*J67/365, 2)</f>
        <v>1.85</v>
      </c>
      <c r="M67" t="str">
        <f>VLOOKUP(D67*1,Parameters!$B$9:$C$11,2,FALSE)</f>
        <v>0.93</v>
      </c>
      <c r="N67" t="str">
        <f>VLOOKUP(D67*1,Parameters!$B$9:$D$11,3,FALSE)</f>
        <v>0.1</v>
      </c>
      <c r="O67" t="str">
        <f>IF(K67&gt;N67, "Yes", "No")</f>
        <v>Yes</v>
      </c>
      <c r="P67" t="str">
        <f>LET(lambda, L67, target, M67-VLOOKUP(D67*1,Parameters!$F$1:$G$4,2,FALSE), n, SEQUENCE(100,1,0,1), INDEX(n,MATCH(TRUE,ROUND(POISSON(n,lambda,TRUE),2)&gt;=target,0)))</f>
        <v>4</v>
      </c>
      <c r="Q67" t="str">
        <f>POISSON(P67, L67, TRUE)</f>
        <v>0.9598674258059114</v>
      </c>
      <c r="R67" t="str">
        <f>ROUND(M67-Q67, 2)</f>
        <v>-0.03</v>
      </c>
      <c r="S67" t="str">
        <f>IF(R67 &gt; VLOOKUP(D67*1, Parameters!$F$1:$G$4, 2, FALSE), "Re-Calculate", "OK")</f>
        <v>OK</v>
      </c>
      <c r="T67" t="str">
        <f>IF(D67=1, L67, " ")</f>
        <v xml:space="preserve"> </v>
      </c>
      <c r="U67" t="str">
        <f>IF(D67=2, L67, " ")</f>
        <v>1.85</v>
      </c>
      <c r="V67" t="str">
        <f>IF(D67=3, L67, " ")</f>
        <v xml:space="preserve"> </v>
      </c>
      <c r="W67" t="str">
        <f>IF(D67=1, L67*Q67, " ")</f>
        <v xml:space="preserve"> </v>
      </c>
      <c r="X67" t="str">
        <f>IF(D67=2, L67*Q67, " ")</f>
        <v>1.7757547377409362</v>
      </c>
      <c r="Y67" t="str">
        <f>IF(D67=3, L67*Q67, " ")</f>
        <v xml:space="preserve"> </v>
      </c>
      <c r="Z67" t="str">
        <f>IF(D67=1, K67, " ")</f>
        <v xml:space="preserve"> </v>
      </c>
      <c r="AA67" t="str">
        <f>IF(D67=2, K67, " ")</f>
        <v>14.08</v>
      </c>
      <c r="AB67" t="str">
        <f>IF(D67=3, K67, " ")</f>
        <v xml:space="preserve"> </v>
      </c>
      <c r="AC67" t="str">
        <f>IF(D67=1, K67*Q67, " ")</f>
        <v xml:space="preserve"> </v>
      </c>
      <c r="AD67" t="str">
        <f>IF(D67=2, K67*Q67, " ")</f>
        <v>13.514933355347234</v>
      </c>
      <c r="AE67" t="str">
        <f>IF(D67=3, K67*Q67, " ")</f>
        <v xml:space="preserve"> </v>
      </c>
    </row>
    <row r="68">
      <c r="A68" t="str">
        <v>827A0000-02</v>
      </c>
      <c r="B68" t="str">
        <f>VLOOKUP(A68,PartNumbers!$A:$E,2,FALSE)</f>
        <v>4000</v>
      </c>
      <c r="C68" t="str">
        <f>VLOOKUP(A68,PartCapability!$B:$Z,5,FALSE)</f>
        <v>2</v>
      </c>
      <c r="D68" t="str">
        <f>VLOOKUP(A68,PartCapability!$B:$Z,6,FALSE)</f>
        <v>1</v>
      </c>
      <c r="E68" t="str">
        <f>VLOOKUP(A68,PartCapability!$B:$Z,8,FALSE)</f>
        <v>1</v>
      </c>
      <c r="F68" t="str">
        <f>VLOOKUP(A68,PartCapability!$B:$Z,7,FALSE)</f>
        <v>187500</v>
      </c>
      <c r="G68" t="str">
        <f>VLOOKUP(A68,PartNumbers!$A:$E,3,FALSE)</f>
        <v>0</v>
      </c>
      <c r="H68" t="str">
        <f>VLOOKUP(A68,PartNumbers!$A:$E,4,FALSE)</f>
        <v>14270</v>
      </c>
      <c r="I68">
        <v>60</v>
      </c>
      <c r="J68" t="str">
        <f>VLOOKUP(A68,PartCapability!$B:$Z,17,FALSE) + 11 + 7</f>
        <v>48</v>
      </c>
      <c r="K68" t="str">
        <f>B68*I68*E68/(F68*POWER(10,G68))</f>
        <v>1.28</v>
      </c>
      <c r="L68" t="str">
        <f>ROUND(K68*J68/365, 2)</f>
        <v>0.17</v>
      </c>
      <c r="M68" t="str">
        <f>VLOOKUP(D68*1,Parameters!$B$9:$C$11,2,FALSE)</f>
        <v>0.98</v>
      </c>
      <c r="N68" t="str">
        <f>VLOOKUP(D68*1,Parameters!$B$9:$D$11,3,FALSE)</f>
        <v>0.1</v>
      </c>
      <c r="O68" t="str">
        <f>IF(K68&gt;N68, "Yes", "No")</f>
        <v>Yes</v>
      </c>
      <c r="P68" t="str">
        <f>LET(lambda, L68, target, M68-VLOOKUP(D68*1,Parameters!$F$1:$G$4,2,FALSE), n, SEQUENCE(100,1,0,1), INDEX(n,MATCH(TRUE,ROUND(POISSON(n,lambda,TRUE),2)&gt;=target,0)))</f>
        <v>1</v>
      </c>
      <c r="Q68" t="str">
        <f>POISSON(P68, L68, TRUE)</f>
        <v>0.987087835417769</v>
      </c>
      <c r="R68" t="str">
        <f>ROUND(M68-Q68, 2)</f>
        <v>-0.01</v>
      </c>
      <c r="S68" t="str">
        <f>IF(R68 &gt; VLOOKUP(D68*1, Parameters!$F$1:$G$4, 2, FALSE), "Re-Calculate", "OK")</f>
        <v>OK</v>
      </c>
      <c r="T68" t="str">
        <f>IF(D68=1, L68, " ")</f>
        <v>0.17</v>
      </c>
      <c r="U68" t="str">
        <f>IF(D68=2, L68, " ")</f>
        <v xml:space="preserve"> </v>
      </c>
      <c r="V68" t="str">
        <f>IF(D68=3, L68, " ")</f>
        <v xml:space="preserve"> </v>
      </c>
      <c r="W68" t="str">
        <f>IF(D68=1, L68*Q68, " ")</f>
        <v>0.16780493202102073</v>
      </c>
      <c r="X68" t="str">
        <f>IF(D68=2, L68*Q68, " ")</f>
        <v xml:space="preserve"> </v>
      </c>
      <c r="Y68" t="str">
        <f>IF(D68=3, L68*Q68, " ")</f>
        <v xml:space="preserve"> </v>
      </c>
      <c r="Z68" t="str">
        <f>IF(D68=1, K68, " ")</f>
        <v>1.28</v>
      </c>
      <c r="AA68" t="str">
        <f>IF(D68=2, K68, " ")</f>
        <v xml:space="preserve"> </v>
      </c>
      <c r="AB68" t="str">
        <f>IF(D68=3, K68, " ")</f>
        <v xml:space="preserve"> </v>
      </c>
      <c r="AC68" t="str">
        <f>IF(D68=1, K68*Q68, " ")</f>
        <v>1.2634724293347444</v>
      </c>
      <c r="AD68" t="str">
        <f>IF(D68=2, K68*Q68, " ")</f>
        <v xml:space="preserve"> </v>
      </c>
      <c r="AE68" t="str">
        <f>IF(D68=3, K68*Q68, " ")</f>
        <v xml:space="preserve"> </v>
      </c>
    </row>
    <row r="69">
      <c r="A69" t="str">
        <v>828A0000-02</v>
      </c>
      <c r="B69" t="str">
        <f>VLOOKUP(A69,PartNumbers!$A:$E,2,FALSE)</f>
        <v>4000</v>
      </c>
      <c r="C69" t="str">
        <f>VLOOKUP(A69,PartCapability!$B:$Z,5,FALSE)</f>
        <v>2</v>
      </c>
      <c r="D69" t="str">
        <f>VLOOKUP(A69,PartCapability!$B:$Z,6,FALSE)</f>
        <v>1</v>
      </c>
      <c r="E69" t="str">
        <f>VLOOKUP(A69,PartCapability!$B:$Z,8,FALSE)</f>
        <v>4</v>
      </c>
      <c r="F69" t="str">
        <f>VLOOKUP(A69,PartCapability!$B:$Z,7,FALSE)</f>
        <v>125000</v>
      </c>
      <c r="G69" t="str">
        <f>VLOOKUP(A69,PartNumbers!$A:$E,3,FALSE)</f>
        <v>0</v>
      </c>
      <c r="H69" t="str">
        <f>VLOOKUP(A69,PartNumbers!$A:$E,4,FALSE)</f>
        <v>8390</v>
      </c>
      <c r="I69">
        <v>60</v>
      </c>
      <c r="J69" t="str">
        <f>VLOOKUP(A69,PartCapability!$B:$Z,17,FALSE) + 11 + 7</f>
        <v>48</v>
      </c>
      <c r="K69" t="str">
        <f>B69*I69*E69/(F69*POWER(10,G69))</f>
        <v>7.68</v>
      </c>
      <c r="L69" t="str">
        <f>ROUND(K69*J69/365, 2)</f>
        <v>1.01</v>
      </c>
      <c r="M69" t="str">
        <f>VLOOKUP(D69*1,Parameters!$B$9:$C$11,2,FALSE)</f>
        <v>0.98</v>
      </c>
      <c r="N69" t="str">
        <f>VLOOKUP(D69*1,Parameters!$B$9:$D$11,3,FALSE)</f>
        <v>0.1</v>
      </c>
      <c r="O69" t="str">
        <f>IF(K69&gt;N69, "Yes", "No")</f>
        <v>Yes</v>
      </c>
      <c r="P69" t="str">
        <f>LET(lambda, L69, target, M69-VLOOKUP(D69*1,Parameters!$F$1:$G$4,2,FALSE), n, SEQUENCE(100,1,0,1), INDEX(n,MATCH(TRUE,ROUND(POISSON(n,lambda,TRUE),2)&gt;=target,0)))</f>
        <v>3</v>
      </c>
      <c r="Q69" t="str">
        <f>POISSON(P69, L69, TRUE)</f>
        <v>0.9803925692811373</v>
      </c>
      <c r="R69" t="str">
        <f>ROUND(M69-Q69, 2)</f>
        <v>0</v>
      </c>
      <c r="S69" t="str">
        <f>IF(R69 &gt; VLOOKUP(D69*1, Parameters!$F$1:$G$4, 2, FALSE), "Re-Calculate", "OK")</f>
        <v>OK</v>
      </c>
      <c r="T69" t="str">
        <f>IF(D69=1, L69, " ")</f>
        <v>1.01</v>
      </c>
      <c r="U69" t="str">
        <f>IF(D69=2, L69, " ")</f>
        <v xml:space="preserve"> </v>
      </c>
      <c r="V69" t="str">
        <f>IF(D69=3, L69, " ")</f>
        <v xml:space="preserve"> </v>
      </c>
      <c r="W69" t="str">
        <f>IF(D69=1, L69*Q69, " ")</f>
        <v>0.9901964949739487</v>
      </c>
      <c r="X69" t="str">
        <f>IF(D69=2, L69*Q69, " ")</f>
        <v xml:space="preserve"> </v>
      </c>
      <c r="Y69" t="str">
        <f>IF(D69=3, L69*Q69, " ")</f>
        <v xml:space="preserve"> </v>
      </c>
      <c r="Z69" t="str">
        <f>IF(D69=1, K69, " ")</f>
        <v>7.68</v>
      </c>
      <c r="AA69" t="str">
        <f>IF(D69=2, K69, " ")</f>
        <v xml:space="preserve"> </v>
      </c>
      <c r="AB69" t="str">
        <f>IF(D69=3, K69, " ")</f>
        <v xml:space="preserve"> </v>
      </c>
      <c r="AC69" t="str">
        <f>IF(D69=1, K69*Q69, " ")</f>
        <v>7.529414932079134</v>
      </c>
      <c r="AD69" t="str">
        <f>IF(D69=2, K69*Q69, " ")</f>
        <v xml:space="preserve"> </v>
      </c>
      <c r="AE69" t="str">
        <f>IF(D69=3, K69*Q69, " ")</f>
        <v xml:space="preserve"> </v>
      </c>
    </row>
    <row r="70">
      <c r="A70" t="str">
        <v>833D2300-02</v>
      </c>
      <c r="B70" t="str">
        <f>VLOOKUP(A70,PartNumbers!$A:$E,2,FALSE)</f>
        <v>4000</v>
      </c>
      <c r="C70" t="str">
        <f>VLOOKUP(A70,PartCapability!$B:$Z,5,FALSE)</f>
        <v>2</v>
      </c>
      <c r="D70" t="str">
        <f>VLOOKUP(A70,PartCapability!$B:$Z,6,FALSE)</f>
        <v>1</v>
      </c>
      <c r="E70" t="str">
        <f>VLOOKUP(A70,PartCapability!$B:$Z,8,FALSE)</f>
        <v>2</v>
      </c>
      <c r="F70" t="str">
        <f>VLOOKUP(A70,PartCapability!$B:$Z,7,FALSE)</f>
        <v>375000</v>
      </c>
      <c r="G70" t="str">
        <f>VLOOKUP(A70,PartNumbers!$A:$E,3,FALSE)</f>
        <v>0</v>
      </c>
      <c r="H70" t="str">
        <f>VLOOKUP(A70,PartNumbers!$A:$E,4,FALSE)</f>
        <v>4870</v>
      </c>
      <c r="I70">
        <v>60</v>
      </c>
      <c r="J70" t="str">
        <f>VLOOKUP(A70,PartCapability!$B:$Z,17,FALSE) + 11 + 7</f>
        <v>48</v>
      </c>
      <c r="K70" t="str">
        <f>B70*I70*E70/(F70*POWER(10,G70))</f>
        <v>1.28</v>
      </c>
      <c r="L70" t="str">
        <f>ROUND(K70*J70/365, 2)</f>
        <v>0.17</v>
      </c>
      <c r="M70" t="str">
        <f>VLOOKUP(D70*1,Parameters!$B$9:$C$11,2,FALSE)</f>
        <v>0.98</v>
      </c>
      <c r="N70" t="str">
        <f>VLOOKUP(D70*1,Parameters!$B$9:$D$11,3,FALSE)</f>
        <v>0.1</v>
      </c>
      <c r="O70" t="str">
        <f>IF(K70&gt;N70, "Yes", "No")</f>
        <v>Yes</v>
      </c>
      <c r="P70" t="str">
        <f>LET(lambda, L70, target, M70-VLOOKUP(D70*1,Parameters!$F$1:$G$4,2,FALSE), n, SEQUENCE(100,1,0,1), INDEX(n,MATCH(TRUE,ROUND(POISSON(n,lambda,TRUE),2)&gt;=target,0)))</f>
        <v>1</v>
      </c>
      <c r="Q70" t="str">
        <f>POISSON(P70, L70, TRUE)</f>
        <v>0.987087835417769</v>
      </c>
      <c r="R70" t="str">
        <f>ROUND(M70-Q70, 2)</f>
        <v>-0.01</v>
      </c>
      <c r="S70" t="str">
        <f>IF(R70 &gt; VLOOKUP(D70*1, Parameters!$F$1:$G$4, 2, FALSE), "Re-Calculate", "OK")</f>
        <v>OK</v>
      </c>
      <c r="T70" t="str">
        <f>IF(D70=1, L70, " ")</f>
        <v>0.17</v>
      </c>
      <c r="U70" t="str">
        <f>IF(D70=2, L70, " ")</f>
        <v xml:space="preserve"> </v>
      </c>
      <c r="V70" t="str">
        <f>IF(D70=3, L70, " ")</f>
        <v xml:space="preserve"> </v>
      </c>
      <c r="W70" t="str">
        <f>IF(D70=1, L70*Q70, " ")</f>
        <v>0.16780493202102073</v>
      </c>
      <c r="X70" t="str">
        <f>IF(D70=2, L70*Q70, " ")</f>
        <v xml:space="preserve"> </v>
      </c>
      <c r="Y70" t="str">
        <f>IF(D70=3, L70*Q70, " ")</f>
        <v xml:space="preserve"> </v>
      </c>
      <c r="Z70" t="str">
        <f>IF(D70=1, K70, " ")</f>
        <v>1.28</v>
      </c>
      <c r="AA70" t="str">
        <f>IF(D70=2, K70, " ")</f>
        <v xml:space="preserve"> </v>
      </c>
      <c r="AB70" t="str">
        <f>IF(D70=3, K70, " ")</f>
        <v xml:space="preserve"> </v>
      </c>
      <c r="AC70" t="str">
        <f>IF(D70=1, K70*Q70, " ")</f>
        <v>1.2634724293347444</v>
      </c>
      <c r="AD70" t="str">
        <f>IF(D70=2, K70*Q70, " ")</f>
        <v xml:space="preserve"> </v>
      </c>
      <c r="AE70" t="str">
        <f>IF(D70=3, K70*Q70, " ")</f>
        <v xml:space="preserve"> </v>
      </c>
    </row>
    <row r="71">
      <c r="A71" t="str">
        <v>31073-110</v>
      </c>
      <c r="B71" t="str">
        <f>VLOOKUP(A71,PartNumbers!$A:$E,2,FALSE)</f>
        <v>4000</v>
      </c>
      <c r="C71" t="str">
        <f>VLOOKUP(A71,PartCapability!$B:$Z,5,FALSE)</f>
        <v>2</v>
      </c>
      <c r="D71" t="str">
        <f>VLOOKUP(A71,PartCapability!$B:$Z,6,FALSE)</f>
        <v>2</v>
      </c>
      <c r="E71" t="str">
        <f>VLOOKUP(A71,PartCapability!$B:$Z,8,FALSE)</f>
        <v>4</v>
      </c>
      <c r="F71" t="str">
        <f>VLOOKUP(A71,PartCapability!$B:$Z,7,FALSE)</f>
        <v>45000</v>
      </c>
      <c r="G71" t="str">
        <f>VLOOKUP(A71,PartNumbers!$A:$E,3,FALSE)</f>
        <v>0</v>
      </c>
      <c r="H71" t="str">
        <f>VLOOKUP(A71,PartNumbers!$A:$E,4,FALSE)</f>
        <v>6065.054528301887</v>
      </c>
      <c r="I71">
        <v>60</v>
      </c>
      <c r="J71" t="str">
        <f>VLOOKUP(A71,PartCapability!$B:$Z,17,FALSE) + 11 + 7</f>
        <v>48</v>
      </c>
      <c r="K71" t="str">
        <f>B71*I71*E71/(F71*POWER(10,G71))</f>
        <v>21.333333333333332</v>
      </c>
      <c r="L71" t="str">
        <f>ROUND(K71*J71/365, 2)</f>
        <v>2.81</v>
      </c>
      <c r="M71" t="str">
        <f>VLOOKUP(D71*1,Parameters!$B$9:$C$11,2,FALSE)</f>
        <v>0.93</v>
      </c>
      <c r="N71" t="str">
        <f>VLOOKUP(D71*1,Parameters!$B$9:$D$11,3,FALSE)</f>
        <v>0.1</v>
      </c>
      <c r="O71" t="str">
        <f>IF(K71&gt;N71, "Yes", "No")</f>
        <v>Yes</v>
      </c>
      <c r="P71" t="str">
        <f>LET(lambda, L71, target, M71-VLOOKUP(D71*1,Parameters!$F$1:$G$4,2,FALSE), n, SEQUENCE(100,1,0,1), INDEX(n,MATCH(TRUE,ROUND(POISSON(n,lambda,TRUE),2)&gt;=target,0)))</f>
        <v>5</v>
      </c>
      <c r="Q71" t="str">
        <f>POISSON(P71, L71, TRUE)</f>
        <v>0.9340141244065323</v>
      </c>
      <c r="R71" t="str">
        <f>ROUND(M71-Q71, 2)</f>
        <v>0</v>
      </c>
      <c r="S71" t="str">
        <f>IF(R71 &gt; VLOOKUP(D71*1, Parameters!$F$1:$G$4, 2, FALSE), "Re-Calculate", "OK")</f>
        <v>OK</v>
      </c>
      <c r="T71" t="str">
        <f>IF(D71=1, L71, " ")</f>
        <v xml:space="preserve"> </v>
      </c>
      <c r="U71" t="str">
        <f>IF(D71=2, L71, " ")</f>
        <v>2.81</v>
      </c>
      <c r="V71" t="str">
        <f>IF(D71=3, L71, " ")</f>
        <v xml:space="preserve"> </v>
      </c>
      <c r="W71" t="str">
        <f>IF(D71=1, L71*Q71, " ")</f>
        <v xml:space="preserve"> </v>
      </c>
      <c r="X71" t="str">
        <f>IF(D71=2, L71*Q71, " ")</f>
        <v>2.624579689582356</v>
      </c>
      <c r="Y71" t="str">
        <f>IF(D71=3, L71*Q71, " ")</f>
        <v xml:space="preserve"> </v>
      </c>
      <c r="Z71" t="str">
        <f>IF(D71=1, K71, " ")</f>
        <v xml:space="preserve"> </v>
      </c>
      <c r="AA71" t="str">
        <f>IF(D71=2, K71, " ")</f>
        <v>21.333333333333332</v>
      </c>
      <c r="AB71" t="str">
        <f>IF(D71=3, K71, " ")</f>
        <v xml:space="preserve"> </v>
      </c>
      <c r="AC71" t="str">
        <f>IF(D71=1, K71*Q71, " ")</f>
        <v xml:space="preserve"> </v>
      </c>
      <c r="AD71" t="str">
        <f>IF(D71=2, K71*Q71, " ")</f>
        <v>19.92563465400602</v>
      </c>
      <c r="AE71" t="str">
        <f>IF(D71=3, K71*Q71, " ")</f>
        <v xml:space="preserve"> </v>
      </c>
    </row>
    <row r="72">
      <c r="A72" t="str">
        <v>31075-840</v>
      </c>
      <c r="B72" t="str">
        <f>VLOOKUP(A72,PartNumbers!$A:$E,2,FALSE)</f>
        <v>4000</v>
      </c>
      <c r="C72" t="str">
        <f>VLOOKUP(A72,PartCapability!$B:$Z,5,FALSE)</f>
        <v>2</v>
      </c>
      <c r="D72" t="str">
        <f>VLOOKUP(A72,PartCapability!$B:$Z,6,FALSE)</f>
        <v>1</v>
      </c>
      <c r="E72" t="str">
        <f>VLOOKUP(A72,PartCapability!$B:$Z,8,FALSE)</f>
        <v>4</v>
      </c>
      <c r="F72" t="str">
        <f>VLOOKUP(A72,PartCapability!$B:$Z,7,FALSE)</f>
        <v>36000</v>
      </c>
      <c r="G72" t="str">
        <f>VLOOKUP(A72,PartNumbers!$A:$E,3,FALSE)</f>
        <v>0</v>
      </c>
      <c r="H72" t="str">
        <f>VLOOKUP(A72,PartNumbers!$A:$E,4,FALSE)</f>
        <v>8182.0726436781615</v>
      </c>
      <c r="I72">
        <v>60</v>
      </c>
      <c r="J72" t="str">
        <f>VLOOKUP(A72,PartCapability!$B:$Z,17,FALSE) + 11 + 7</f>
        <v>48</v>
      </c>
      <c r="K72" t="str">
        <f>B72*I72*E72/(F72*POWER(10,G72))</f>
        <v>26.666666666666668</v>
      </c>
      <c r="L72" t="str">
        <f>ROUND(K72*J72/365, 2)</f>
        <v>3.51</v>
      </c>
      <c r="M72" t="str">
        <f>VLOOKUP(D72*1,Parameters!$B$9:$C$11,2,FALSE)</f>
        <v>0.98</v>
      </c>
      <c r="N72" t="str">
        <f>VLOOKUP(D72*1,Parameters!$B$9:$D$11,3,FALSE)</f>
        <v>0.1</v>
      </c>
      <c r="O72" t="str">
        <f>IF(K72&gt;N72, "Yes", "No")</f>
        <v>Yes</v>
      </c>
      <c r="P72" t="str">
        <f>LET(lambda, L72, target, M72-VLOOKUP(D72*1,Parameters!$F$1:$G$4,2,FALSE), n, SEQUENCE(100,1,0,1), INDEX(n,MATCH(TRUE,ROUND(POISSON(n,lambda,TRUE),2)&gt;=target,0)))</f>
        <v>8</v>
      </c>
      <c r="Q72" t="str">
        <f>POISSON(P72, L72, TRUE)</f>
        <v>0.9899566022972761</v>
      </c>
      <c r="R72" t="str">
        <f>ROUND(M72-Q72, 2)</f>
        <v>-0.01</v>
      </c>
      <c r="S72" t="str">
        <f>IF(R72 &gt; VLOOKUP(D72*1, Parameters!$F$1:$G$4, 2, FALSE), "Re-Calculate", "OK")</f>
        <v>OK</v>
      </c>
      <c r="T72" t="str">
        <f>IF(D72=1, L72, " ")</f>
        <v>3.51</v>
      </c>
      <c r="U72" t="str">
        <f>IF(D72=2, L72, " ")</f>
        <v xml:space="preserve"> </v>
      </c>
      <c r="V72" t="str">
        <f>IF(D72=3, L72, " ")</f>
        <v xml:space="preserve"> </v>
      </c>
      <c r="W72" t="str">
        <f>IF(D72=1, L72*Q72, " ")</f>
        <v>3.474747674063439</v>
      </c>
      <c r="X72" t="str">
        <f>IF(D72=2, L72*Q72, " ")</f>
        <v xml:space="preserve"> </v>
      </c>
      <c r="Y72" t="str">
        <f>IF(D72=3, L72*Q72, " ")</f>
        <v xml:space="preserve"> </v>
      </c>
      <c r="Z72" t="str">
        <f>IF(D72=1, K72, " ")</f>
        <v>26.666666666666668</v>
      </c>
      <c r="AA72" t="str">
        <f>IF(D72=2, K72, " ")</f>
        <v xml:space="preserve"> </v>
      </c>
      <c r="AB72" t="str">
        <f>IF(D72=3, K72, " ")</f>
        <v xml:space="preserve"> </v>
      </c>
      <c r="AC72" t="str">
        <f>IF(D72=1, K72*Q72, " ")</f>
        <v>26.398842727927363</v>
      </c>
      <c r="AD72" t="str">
        <f>IF(D72=2, K72*Q72, " ")</f>
        <v xml:space="preserve"> </v>
      </c>
      <c r="AE72" t="str">
        <f>IF(D72=3, K72*Q72, " ")</f>
        <v xml:space="preserve"> </v>
      </c>
    </row>
    <row r="73">
      <c r="A73" t="str">
        <v>31077-211</v>
      </c>
      <c r="B73" t="str">
        <f>VLOOKUP(A73,PartNumbers!$A:$E,2,FALSE)</f>
        <v>4000</v>
      </c>
      <c r="C73" t="str">
        <f>VLOOKUP(A73,PartCapability!$B:$Z,5,FALSE)</f>
        <v>2</v>
      </c>
      <c r="D73" t="str">
        <f>VLOOKUP(A73,PartCapability!$B:$Z,6,FALSE)</f>
        <v>2</v>
      </c>
      <c r="E73" t="str">
        <f>VLOOKUP(A73,PartCapability!$B:$Z,8,FALSE)</f>
        <v>10</v>
      </c>
      <c r="F73" t="str">
        <f>VLOOKUP(A73,PartCapability!$B:$Z,7,FALSE)</f>
        <v>67500</v>
      </c>
      <c r="G73" t="str">
        <f>VLOOKUP(A73,PartNumbers!$A:$E,3,FALSE)</f>
        <v>0</v>
      </c>
      <c r="H73" t="str">
        <f>VLOOKUP(A73,PartNumbers!$A:$E,4,FALSE)</f>
        <v>30420</v>
      </c>
      <c r="I73">
        <v>60</v>
      </c>
      <c r="J73" t="str">
        <f>VLOOKUP(A73,PartCapability!$B:$Z,17,FALSE) + 11 + 7</f>
        <v>48</v>
      </c>
      <c r="K73" t="str">
        <f>B73*I73*E73/(F73*POWER(10,G73))</f>
        <v>35.55555555555556</v>
      </c>
      <c r="L73" t="str">
        <f>ROUND(K73*J73/365, 2)</f>
        <v>4.68</v>
      </c>
      <c r="M73" t="str">
        <f>VLOOKUP(D73*1,Parameters!$B$9:$C$11,2,FALSE)</f>
        <v>0.93</v>
      </c>
      <c r="N73" t="str">
        <f>VLOOKUP(D73*1,Parameters!$B$9:$D$11,3,FALSE)</f>
        <v>0.1</v>
      </c>
      <c r="O73" t="str">
        <f>IF(K73&gt;N73, "Yes", "No")</f>
        <v>Yes</v>
      </c>
      <c r="P73" t="str">
        <f>LET(lambda, L73, target, M73-VLOOKUP(D73*1,Parameters!$F$1:$G$4,2,FALSE), n, SEQUENCE(100,1,0,1), INDEX(n,MATCH(TRUE,ROUND(POISSON(n,lambda,TRUE),2)&gt;=target,0)))</f>
        <v>8</v>
      </c>
      <c r="Q73" t="str">
        <f>POISSON(P73, L73, TRUE)</f>
        <v>0.9508108109030176</v>
      </c>
      <c r="R73" t="str">
        <f>ROUND(M73-Q73, 2)</f>
        <v>-0.02</v>
      </c>
      <c r="S73" t="str">
        <f>IF(R73 &gt; VLOOKUP(D73*1, Parameters!$F$1:$G$4, 2, FALSE), "Re-Calculate", "OK")</f>
        <v>OK</v>
      </c>
      <c r="T73" t="str">
        <f>IF(D73=1, L73, " ")</f>
        <v xml:space="preserve"> </v>
      </c>
      <c r="U73" t="str">
        <f>IF(D73=2, L73, " ")</f>
        <v>4.68</v>
      </c>
      <c r="V73" t="str">
        <f>IF(D73=3, L73, " ")</f>
        <v xml:space="preserve"> </v>
      </c>
      <c r="W73" t="str">
        <f>IF(D73=1, L73*Q73, " ")</f>
        <v xml:space="preserve"> </v>
      </c>
      <c r="X73" t="str">
        <f>IF(D73=2, L73*Q73, " ")</f>
        <v>4.4497945950261215</v>
      </c>
      <c r="Y73" t="str">
        <f>IF(D73=3, L73*Q73, " ")</f>
        <v xml:space="preserve"> </v>
      </c>
      <c r="Z73" t="str">
        <f>IF(D73=1, K73, " ")</f>
        <v xml:space="preserve"> </v>
      </c>
      <c r="AA73" t="str">
        <f>IF(D73=2, K73, " ")</f>
        <v>35.55555555555556</v>
      </c>
      <c r="AB73" t="str">
        <f>IF(D73=3, K73, " ")</f>
        <v xml:space="preserve"> </v>
      </c>
      <c r="AC73" t="str">
        <f>IF(D73=1, K73*Q73, " ")</f>
        <v xml:space="preserve"> </v>
      </c>
      <c r="AD73" t="str">
        <f>IF(D73=2, K73*Q73, " ")</f>
        <v>33.80660660988507</v>
      </c>
      <c r="AE73" t="str">
        <f>IF(D73=3, K73*Q73, " ")</f>
        <v xml:space="preserve"> </v>
      </c>
    </row>
    <row r="74">
      <c r="A74" t="str">
        <v>422082-400</v>
      </c>
      <c r="B74" t="str">
        <f>VLOOKUP(A74,PartNumbers!$A:$E,2,FALSE)</f>
        <v>4000</v>
      </c>
      <c r="C74" t="str">
        <f>VLOOKUP(A74,PartCapability!$B:$Z,5,FALSE)</f>
        <v>2</v>
      </c>
      <c r="D74" t="str">
        <f>VLOOKUP(A74,PartCapability!$B:$Z,6,FALSE)</f>
        <v>1</v>
      </c>
      <c r="E74" t="str">
        <f>VLOOKUP(A74,PartCapability!$B:$Z,8,FALSE)</f>
        <v>1</v>
      </c>
      <c r="F74" t="str">
        <f>VLOOKUP(A74,PartCapability!$B:$Z,7,FALSE)</f>
        <v>150000</v>
      </c>
      <c r="G74" t="str">
        <f>VLOOKUP(A74,PartNumbers!$A:$E,3,FALSE)</f>
        <v>0</v>
      </c>
      <c r="H74" t="str">
        <f>VLOOKUP(A74,PartNumbers!$A:$E,4,FALSE)</f>
        <v>62610</v>
      </c>
      <c r="I74">
        <v>60</v>
      </c>
      <c r="J74" t="str">
        <f>VLOOKUP(A74,PartCapability!$B:$Z,17,FALSE) + 11 + 7</f>
        <v>48</v>
      </c>
      <c r="K74" t="str">
        <f>B74*I74*E74/(F74*POWER(10,G74))</f>
        <v>1.6</v>
      </c>
      <c r="L74" t="str">
        <f>ROUND(K74*J74/365, 2)</f>
        <v>0.21</v>
      </c>
      <c r="M74" t="str">
        <f>VLOOKUP(D74*1,Parameters!$B$9:$C$11,2,FALSE)</f>
        <v>0.98</v>
      </c>
      <c r="N74" t="str">
        <f>VLOOKUP(D74*1,Parameters!$B$9:$D$11,3,FALSE)</f>
        <v>0.1</v>
      </c>
      <c r="O74" t="str">
        <f>IF(K74&gt;N74, "Yes", "No")</f>
        <v>Yes</v>
      </c>
      <c r="P74" t="str">
        <f>LET(lambda, L74, target, M74-VLOOKUP(D74*1,Parameters!$F$1:$G$4,2,FALSE), n, SEQUENCE(100,1,0,1), INDEX(n,MATCH(TRUE,ROUND(POISSON(n,lambda,TRUE),2)&gt;=target,0)))</f>
        <v>1</v>
      </c>
      <c r="Q74" t="str">
        <f>POISSON(P74, L74, TRUE)</f>
        <v>0.9808069376239263</v>
      </c>
      <c r="R74" t="str">
        <f>ROUND(M74-Q74, 2)</f>
        <v>0</v>
      </c>
      <c r="S74" t="str">
        <f>IF(R74 &gt; VLOOKUP(D74*1, Parameters!$F$1:$G$4, 2, FALSE), "Re-Calculate", "OK")</f>
        <v>OK</v>
      </c>
      <c r="T74" t="str">
        <f>IF(D74=1, L74, " ")</f>
        <v>0.21</v>
      </c>
      <c r="U74" t="str">
        <f>IF(D74=2, L74, " ")</f>
        <v xml:space="preserve"> </v>
      </c>
      <c r="V74" t="str">
        <f>IF(D74=3, L74, " ")</f>
        <v xml:space="preserve"> </v>
      </c>
      <c r="W74" t="str">
        <f>IF(D74=1, L74*Q74, " ")</f>
        <v>0.20596945690102453</v>
      </c>
      <c r="X74" t="str">
        <f>IF(D74=2, L74*Q74, " ")</f>
        <v xml:space="preserve"> </v>
      </c>
      <c r="Y74" t="str">
        <f>IF(D74=3, L74*Q74, " ")</f>
        <v xml:space="preserve"> </v>
      </c>
      <c r="Z74" t="str">
        <f>IF(D74=1, K74, " ")</f>
        <v>1.6</v>
      </c>
      <c r="AA74" t="str">
        <f>IF(D74=2, K74, " ")</f>
        <v xml:space="preserve"> </v>
      </c>
      <c r="AB74" t="str">
        <f>IF(D74=3, K74, " ")</f>
        <v xml:space="preserve"> </v>
      </c>
      <c r="AC74" t="str">
        <f>IF(D74=1, K74*Q74, " ")</f>
        <v>1.5692911001982823</v>
      </c>
      <c r="AD74" t="str">
        <f>IF(D74=2, K74*Q74, " ")</f>
        <v xml:space="preserve"> </v>
      </c>
      <c r="AE74" t="str">
        <f>IF(D74=3, K74*Q74, " ")</f>
        <v xml:space="preserve"> </v>
      </c>
    </row>
    <row r="75">
      <c r="A75" t="str">
        <v>47145-268</v>
      </c>
      <c r="B75" t="str">
        <f>VLOOKUP(A75,PartNumbers!$A:$E,2,FALSE)</f>
        <v>4000</v>
      </c>
      <c r="C75" t="str">
        <f>VLOOKUP(A75,PartCapability!$B:$Z,5,FALSE)</f>
        <v>2</v>
      </c>
      <c r="D75" t="str">
        <f>VLOOKUP(A75,PartCapability!$B:$Z,6,FALSE)</f>
        <v>1</v>
      </c>
      <c r="E75" t="str">
        <f>VLOOKUP(A75,PartCapability!$B:$Z,8,FALSE)</f>
        <v>1</v>
      </c>
      <c r="F75" t="str">
        <f>VLOOKUP(A75,PartCapability!$B:$Z,7,FALSE)</f>
        <v>8663</v>
      </c>
      <c r="G75" t="str">
        <f>VLOOKUP(A75,PartNumbers!$A:$E,3,FALSE)</f>
        <v>0</v>
      </c>
      <c r="H75" t="str">
        <f>VLOOKUP(A75,PartNumbers!$A:$E,4,FALSE)</f>
        <v>204645</v>
      </c>
      <c r="I75">
        <v>60</v>
      </c>
      <c r="J75" t="str">
        <f>VLOOKUP(A75,PartCapability!$B:$Z,17,FALSE) + 11 + 7</f>
        <v>78</v>
      </c>
      <c r="K75" t="str">
        <f>B75*I75*E75/(F75*POWER(10,G75))</f>
        <v>27.70402862749625</v>
      </c>
      <c r="L75" t="str">
        <f>ROUND(K75*J75/365, 2)</f>
        <v>5.92</v>
      </c>
      <c r="M75" t="str">
        <f>VLOOKUP(D75*1,Parameters!$B$9:$C$11,2,FALSE)</f>
        <v>0.98</v>
      </c>
      <c r="N75" t="str">
        <f>VLOOKUP(D75*1,Parameters!$B$9:$D$11,3,FALSE)</f>
        <v>0.1</v>
      </c>
      <c r="O75" t="str">
        <f>IF(K75&gt;N75, "Yes", "No")</f>
        <v>Yes</v>
      </c>
      <c r="P75" t="str">
        <f>LET(lambda, L75, target, M75-VLOOKUP(D75*1,Parameters!$F$1:$G$4,2,FALSE), n, SEQUENCE(100,1,0,1), INDEX(n,MATCH(TRUE,ROUND(POISSON(n,lambda,TRUE),2)&gt;=target,0)))</f>
        <v>11</v>
      </c>
      <c r="Q75" t="str">
        <f>POISSON(P75, L75, TRUE)</f>
        <v>0.9816510267322073</v>
      </c>
      <c r="R75" t="str">
        <f>ROUND(M75-Q75, 2)</f>
        <v>0</v>
      </c>
      <c r="S75" t="str">
        <f>IF(R75 &gt; VLOOKUP(D75*1, Parameters!$F$1:$G$4, 2, FALSE), "Re-Calculate", "OK")</f>
        <v>OK</v>
      </c>
      <c r="T75" t="str">
        <f>IF(D75=1, L75, " ")</f>
        <v>5.92</v>
      </c>
      <c r="U75" t="str">
        <f>IF(D75=2, L75, " ")</f>
        <v xml:space="preserve"> </v>
      </c>
      <c r="V75" t="str">
        <f>IF(D75=3, L75, " ")</f>
        <v xml:space="preserve"> </v>
      </c>
      <c r="W75" t="str">
        <f>IF(D75=1, L75*Q75, " ")</f>
        <v>5.8113740782546675</v>
      </c>
      <c r="X75" t="str">
        <f>IF(D75=2, L75*Q75, " ")</f>
        <v xml:space="preserve"> </v>
      </c>
      <c r="Y75" t="str">
        <f>IF(D75=3, L75*Q75, " ")</f>
        <v xml:space="preserve"> </v>
      </c>
      <c r="Z75" t="str">
        <f>IF(D75=1, K75, " ")</f>
        <v>27.70402862749625</v>
      </c>
      <c r="AA75" t="str">
        <f>IF(D75=2, K75, " ")</f>
        <v xml:space="preserve"> </v>
      </c>
      <c r="AB75" t="str">
        <f>IF(D75=3, K75, " ")</f>
        <v xml:space="preserve"> </v>
      </c>
      <c r="AC75" t="str">
        <f>IF(D75=1, K75*Q75, " ")</f>
        <v>27.19568814680016</v>
      </c>
      <c r="AD75" t="str">
        <f>IF(D75=2, K75*Q75, " ")</f>
        <v xml:space="preserve"> </v>
      </c>
      <c r="AE75" t="str">
        <f>IF(D75=3, K75*Q75, " ")</f>
        <v xml:space="preserve"> </v>
      </c>
    </row>
    <row r="76">
      <c r="A76" t="str">
        <v>C19BQ0016</v>
      </c>
      <c r="B76" t="str">
        <f>VLOOKUP(A76,PartNumbers!$A:$E,2,FALSE)</f>
        <v>4000</v>
      </c>
      <c r="C76" t="str">
        <f>VLOOKUP(A76,PartCapability!$B:$Z,5,FALSE)</f>
        <v>2</v>
      </c>
      <c r="D76" t="str">
        <f>VLOOKUP(A76,PartCapability!$B:$Z,6,FALSE)</f>
        <v>1</v>
      </c>
      <c r="E76" t="str">
        <f>VLOOKUP(A76,PartCapability!$B:$Z,8,FALSE)</f>
        <v>1</v>
      </c>
      <c r="F76" t="str">
        <f>VLOOKUP(A76,PartCapability!$B:$Z,7,FALSE)</f>
        <v>195000</v>
      </c>
      <c r="G76" t="str">
        <f>VLOOKUP(A76,PartNumbers!$A:$E,3,FALSE)</f>
        <v>0</v>
      </c>
      <c r="H76" t="str">
        <f>VLOOKUP(A76,PartNumbers!$A:$E,4,FALSE)</f>
        <v>21170</v>
      </c>
      <c r="I76">
        <v>60</v>
      </c>
      <c r="J76" t="str">
        <f>VLOOKUP(A76,PartCapability!$B:$Z,17,FALSE) + 11 + 7</f>
        <v>48</v>
      </c>
      <c r="K76" t="str">
        <f>B76*I76*E76/(F76*POWER(10,G76))</f>
        <v>1.2307692307692308</v>
      </c>
      <c r="L76" t="str">
        <f>ROUND(K76*J76/365, 2)</f>
        <v>0.16</v>
      </c>
      <c r="M76" t="str">
        <f>VLOOKUP(D76*1,Parameters!$B$9:$C$11,2,FALSE)</f>
        <v>0.98</v>
      </c>
      <c r="N76" t="str">
        <f>VLOOKUP(D76*1,Parameters!$B$9:$D$11,3,FALSE)</f>
        <v>0.1</v>
      </c>
      <c r="O76" t="str">
        <f>IF(K76&gt;N76, "Yes", "No")</f>
        <v>Yes</v>
      </c>
      <c r="P76" t="str">
        <f>LET(lambda, L76, target, M76-VLOOKUP(D76*1,Parameters!$F$1:$G$4,2,FALSE), n, SEQUENCE(100,1,0,1), INDEX(n,MATCH(TRUE,ROUND(POISSON(n,lambda,TRUE),2)&gt;=target,0)))</f>
        <v>1</v>
      </c>
      <c r="Q76" t="str">
        <f>POISSON(P76, L76, TRUE)</f>
        <v>0.9884867952008052</v>
      </c>
      <c r="R76" t="str">
        <f>ROUND(M76-Q76, 2)</f>
        <v>-0.01</v>
      </c>
      <c r="S76" t="str">
        <f>IF(R76 &gt; VLOOKUP(D76*1, Parameters!$F$1:$G$4, 2, FALSE), "Re-Calculate", "OK")</f>
        <v>OK</v>
      </c>
      <c r="T76" t="str">
        <f>IF(D76=1, L76, " ")</f>
        <v>0.16</v>
      </c>
      <c r="U76" t="str">
        <f>IF(D76=2, L76, " ")</f>
        <v xml:space="preserve"> </v>
      </c>
      <c r="V76" t="str">
        <f>IF(D76=3, L76, " ")</f>
        <v xml:space="preserve"> </v>
      </c>
      <c r="W76" t="str">
        <f>IF(D76=1, L76*Q76, " ")</f>
        <v>0.15815788723212884</v>
      </c>
      <c r="X76" t="str">
        <f>IF(D76=2, L76*Q76, " ")</f>
        <v xml:space="preserve"> </v>
      </c>
      <c r="Y76" t="str">
        <f>IF(D76=3, L76*Q76, " ")</f>
        <v xml:space="preserve"> </v>
      </c>
      <c r="Z76" t="str">
        <f>IF(D76=1, K76, " ")</f>
        <v>1.2307692307692308</v>
      </c>
      <c r="AA76" t="str">
        <f>IF(D76=2, K76, " ")</f>
        <v xml:space="preserve"> </v>
      </c>
      <c r="AB76" t="str">
        <f>IF(D76=3, K76, " ")</f>
        <v xml:space="preserve"> </v>
      </c>
      <c r="AC76" t="str">
        <f>IF(D76=1, K76*Q76, " ")</f>
        <v>1.2165991325548373</v>
      </c>
      <c r="AD76" t="str">
        <f>IF(D76=2, K76*Q76, " ")</f>
        <v xml:space="preserve"> </v>
      </c>
      <c r="AE76" t="str">
        <f>IF(D76=3, K76*Q76, " ")</f>
        <v xml:space="preserve"> </v>
      </c>
    </row>
    <row r="77">
      <c r="A77" t="str">
        <v>C19DS0016</v>
      </c>
      <c r="B77" t="str">
        <f>VLOOKUP(A77,PartNumbers!$A:$E,2,FALSE)</f>
        <v>4000</v>
      </c>
      <c r="C77" t="str">
        <f>VLOOKUP(A77,PartCapability!$B:$Z,5,FALSE)</f>
        <v>2</v>
      </c>
      <c r="D77" t="str">
        <f>VLOOKUP(A77,PartCapability!$B:$Z,6,FALSE)</f>
        <v>1</v>
      </c>
      <c r="E77" t="str">
        <f>VLOOKUP(A77,PartCapability!$B:$Z,8,FALSE)</f>
        <v>1</v>
      </c>
      <c r="F77" t="str">
        <f>VLOOKUP(A77,PartCapability!$B:$Z,7,FALSE)</f>
        <v>195000</v>
      </c>
      <c r="G77" t="str">
        <f>VLOOKUP(A77,PartNumbers!$A:$E,3,FALSE)</f>
        <v>0</v>
      </c>
      <c r="H77" t="str">
        <f>VLOOKUP(A77,PartNumbers!$A:$E,4,FALSE)</f>
        <v>22980</v>
      </c>
      <c r="I77">
        <v>60</v>
      </c>
      <c r="J77" t="str">
        <f>VLOOKUP(A77,PartCapability!$B:$Z,17,FALSE) + 11 + 7</f>
        <v>48</v>
      </c>
      <c r="K77" t="str">
        <f>B77*I77*E77/(F77*POWER(10,G77))</f>
        <v>1.2307692307692308</v>
      </c>
      <c r="L77" t="str">
        <f>ROUND(K77*J77/365, 2)</f>
        <v>0.16</v>
      </c>
      <c r="M77" t="str">
        <f>VLOOKUP(D77*1,Parameters!$B$9:$C$11,2,FALSE)</f>
        <v>0.98</v>
      </c>
      <c r="N77" t="str">
        <f>VLOOKUP(D77*1,Parameters!$B$9:$D$11,3,FALSE)</f>
        <v>0.1</v>
      </c>
      <c r="O77" t="str">
        <f>IF(K77&gt;N77, "Yes", "No")</f>
        <v>Yes</v>
      </c>
      <c r="P77" t="str">
        <f>LET(lambda, L77, target, M77-VLOOKUP(D77*1,Parameters!$F$1:$G$4,2,FALSE), n, SEQUENCE(100,1,0,1), INDEX(n,MATCH(TRUE,ROUND(POISSON(n,lambda,TRUE),2)&gt;=target,0)))</f>
        <v>1</v>
      </c>
      <c r="Q77" t="str">
        <f>POISSON(P77, L77, TRUE)</f>
        <v>0.9884867952008052</v>
      </c>
      <c r="R77" t="str">
        <f>ROUND(M77-Q77, 2)</f>
        <v>-0.01</v>
      </c>
      <c r="S77" t="str">
        <f>IF(R77 &gt; VLOOKUP(D77*1, Parameters!$F$1:$G$4, 2, FALSE), "Re-Calculate", "OK")</f>
        <v>OK</v>
      </c>
      <c r="T77" t="str">
        <f>IF(D77=1, L77, " ")</f>
        <v>0.16</v>
      </c>
      <c r="U77" t="str">
        <f>IF(D77=2, L77, " ")</f>
        <v xml:space="preserve"> </v>
      </c>
      <c r="V77" t="str">
        <f>IF(D77=3, L77, " ")</f>
        <v xml:space="preserve"> </v>
      </c>
      <c r="W77" t="str">
        <f>IF(D77=1, L77*Q77, " ")</f>
        <v>0.15815788723212884</v>
      </c>
      <c r="X77" t="str">
        <f>IF(D77=2, L77*Q77, " ")</f>
        <v xml:space="preserve"> </v>
      </c>
      <c r="Y77" t="str">
        <f>IF(D77=3, L77*Q77, " ")</f>
        <v xml:space="preserve"> </v>
      </c>
      <c r="Z77" t="str">
        <f>IF(D77=1, K77, " ")</f>
        <v>1.2307692307692308</v>
      </c>
      <c r="AA77" t="str">
        <f>IF(D77=2, K77, " ")</f>
        <v xml:space="preserve"> </v>
      </c>
      <c r="AB77" t="str">
        <f>IF(D77=3, K77, " ")</f>
        <v xml:space="preserve"> </v>
      </c>
      <c r="AC77" t="str">
        <f>IF(D77=1, K77*Q77, " ")</f>
        <v>1.2165991325548373</v>
      </c>
      <c r="AD77" t="str">
        <f>IF(D77=2, K77*Q77, " ")</f>
        <v xml:space="preserve"> </v>
      </c>
      <c r="AE77" t="str">
        <f>IF(D77=3, K77*Q77, " ")</f>
        <v xml:space="preserve"> </v>
      </c>
    </row>
    <row r="78">
      <c r="A78" t="str">
        <v>C19DS0026</v>
      </c>
      <c r="B78" t="str">
        <f>VLOOKUP(A78,PartNumbers!$A:$E,2,FALSE)</f>
        <v>4000</v>
      </c>
      <c r="C78" t="str">
        <f>VLOOKUP(A78,PartCapability!$B:$Z,5,FALSE)</f>
        <v>2</v>
      </c>
      <c r="D78" t="str">
        <f>VLOOKUP(A78,PartCapability!$B:$Z,6,FALSE)</f>
        <v>1</v>
      </c>
      <c r="E78" t="str">
        <f>VLOOKUP(A78,PartCapability!$B:$Z,8,FALSE)</f>
        <v>1</v>
      </c>
      <c r="F78" t="str">
        <f>VLOOKUP(A78,PartCapability!$B:$Z,7,FALSE)</f>
        <v>195000</v>
      </c>
      <c r="G78" t="str">
        <f>VLOOKUP(A78,PartNumbers!$A:$E,3,FALSE)</f>
        <v>0</v>
      </c>
      <c r="H78" t="str">
        <f>VLOOKUP(A78,PartNumbers!$A:$E,4,FALSE)</f>
        <v>22840</v>
      </c>
      <c r="I78">
        <v>60</v>
      </c>
      <c r="J78" t="str">
        <f>VLOOKUP(A78,PartCapability!$B:$Z,17,FALSE) + 11 + 7</f>
        <v>48</v>
      </c>
      <c r="K78" t="str">
        <f>B78*I78*E78/(F78*POWER(10,G78))</f>
        <v>1.2307692307692308</v>
      </c>
      <c r="L78" t="str">
        <f>ROUND(K78*J78/365, 2)</f>
        <v>0.16</v>
      </c>
      <c r="M78" t="str">
        <f>VLOOKUP(D78*1,Parameters!$B$9:$C$11,2,FALSE)</f>
        <v>0.98</v>
      </c>
      <c r="N78" t="str">
        <f>VLOOKUP(D78*1,Parameters!$B$9:$D$11,3,FALSE)</f>
        <v>0.1</v>
      </c>
      <c r="O78" t="str">
        <f>IF(K78&gt;N78, "Yes", "No")</f>
        <v>Yes</v>
      </c>
      <c r="P78" t="str">
        <f>LET(lambda, L78, target, M78-VLOOKUP(D78*1,Parameters!$F$1:$G$4,2,FALSE), n, SEQUENCE(100,1,0,1), INDEX(n,MATCH(TRUE,ROUND(POISSON(n,lambda,TRUE),2)&gt;=target,0)))</f>
        <v>1</v>
      </c>
      <c r="Q78" t="str">
        <f>POISSON(P78, L78, TRUE)</f>
        <v>0.9884867952008052</v>
      </c>
      <c r="R78" t="str">
        <f>ROUND(M78-Q78, 2)</f>
        <v>-0.01</v>
      </c>
      <c r="S78" t="str">
        <f>IF(R78 &gt; VLOOKUP(D78*1, Parameters!$F$1:$G$4, 2, FALSE), "Re-Calculate", "OK")</f>
        <v>OK</v>
      </c>
      <c r="T78" t="str">
        <f>IF(D78=1, L78, " ")</f>
        <v>0.16</v>
      </c>
      <c r="U78" t="str">
        <f>IF(D78=2, L78, " ")</f>
        <v xml:space="preserve"> </v>
      </c>
      <c r="V78" t="str">
        <f>IF(D78=3, L78, " ")</f>
        <v xml:space="preserve"> </v>
      </c>
      <c r="W78" t="str">
        <f>IF(D78=1, L78*Q78, " ")</f>
        <v>0.15815788723212884</v>
      </c>
      <c r="X78" t="str">
        <f>IF(D78=2, L78*Q78, " ")</f>
        <v xml:space="preserve"> </v>
      </c>
      <c r="Y78" t="str">
        <f>IF(D78=3, L78*Q78, " ")</f>
        <v xml:space="preserve"> </v>
      </c>
      <c r="Z78" t="str">
        <f>IF(D78=1, K78, " ")</f>
        <v>1.2307692307692308</v>
      </c>
      <c r="AA78" t="str">
        <f>IF(D78=2, K78, " ")</f>
        <v xml:space="preserve"> </v>
      </c>
      <c r="AB78" t="str">
        <f>IF(D78=3, K78, " ")</f>
        <v xml:space="preserve"> </v>
      </c>
      <c r="AC78" t="str">
        <f>IF(D78=1, K78*Q78, " ")</f>
        <v>1.2165991325548373</v>
      </c>
      <c r="AD78" t="str">
        <f>IF(D78=2, K78*Q78, " ")</f>
        <v xml:space="preserve"> </v>
      </c>
      <c r="AE78" t="str">
        <f>IF(D78=3, K78*Q78, " ")</f>
        <v xml:space="preserve"> </v>
      </c>
    </row>
    <row r="79">
      <c r="A79" t="str">
        <v>C51LM0020</v>
      </c>
      <c r="B79" t="str">
        <f>VLOOKUP(A79,PartNumbers!$A:$E,2,FALSE)</f>
        <v>4000</v>
      </c>
      <c r="C79" t="str">
        <f>VLOOKUP(A79,PartCapability!$B:$Z,5,FALSE)</f>
        <v>2</v>
      </c>
      <c r="D79" t="str">
        <f>VLOOKUP(A79,PartCapability!$B:$Z,6,FALSE)</f>
        <v>2</v>
      </c>
      <c r="E79" t="str">
        <f>VLOOKUP(A79,PartCapability!$B:$Z,8,FALSE)</f>
        <v>1</v>
      </c>
      <c r="F79" t="str">
        <f>VLOOKUP(A79,PartCapability!$B:$Z,7,FALSE)</f>
        <v>78000</v>
      </c>
      <c r="G79" t="str">
        <f>VLOOKUP(A79,PartNumbers!$A:$E,3,FALSE)</f>
        <v>0</v>
      </c>
      <c r="H79" t="str">
        <f>VLOOKUP(A79,PartNumbers!$A:$E,4,FALSE)</f>
        <v>4464.701212121213</v>
      </c>
      <c r="I79">
        <v>60</v>
      </c>
      <c r="J79" t="str">
        <f>VLOOKUP(A79,PartCapability!$B:$Z,17,FALSE) + 11 + 7</f>
        <v>38</v>
      </c>
      <c r="K79" t="str">
        <f>B79*I79*E79/(F79*POWER(10,G79))</f>
        <v>3.076923076923077</v>
      </c>
      <c r="L79" t="str">
        <f>ROUND(K79*J79/365, 2)</f>
        <v>0.32</v>
      </c>
      <c r="M79" t="str">
        <f>VLOOKUP(D79*1,Parameters!$B$9:$C$11,2,FALSE)</f>
        <v>0.93</v>
      </c>
      <c r="N79" t="str">
        <f>VLOOKUP(D79*1,Parameters!$B$9:$D$11,3,FALSE)</f>
        <v>0.1</v>
      </c>
      <c r="O79" t="str">
        <f>IF(K79&gt;N79, "Yes", "No")</f>
        <v>Yes</v>
      </c>
      <c r="P79" t="str">
        <f>LET(lambda, L79, target, M79-VLOOKUP(D79*1,Parameters!$F$1:$G$4,2,FALSE), n, SEQUENCE(100,1,0,1), INDEX(n,MATCH(TRUE,ROUND(POISSON(n,lambda,TRUE),2)&gt;=target,0)))</f>
        <v>1</v>
      </c>
      <c r="Q79" t="str">
        <f>POISSON(P79, L79, TRUE)</f>
        <v>0.958516728937272</v>
      </c>
      <c r="R79" t="str">
        <f>ROUND(M79-Q79, 2)</f>
        <v>-0.03</v>
      </c>
      <c r="S79" t="str">
        <f>IF(R79 &gt; VLOOKUP(D79*1, Parameters!$F$1:$G$4, 2, FALSE), "Re-Calculate", "OK")</f>
        <v>OK</v>
      </c>
      <c r="T79" t="str">
        <f>IF(D79=1, L79, " ")</f>
        <v xml:space="preserve"> </v>
      </c>
      <c r="U79" t="str">
        <f>IF(D79=2, L79, " ")</f>
        <v>0.32</v>
      </c>
      <c r="V79" t="str">
        <f>IF(D79=3, L79, " ")</f>
        <v xml:space="preserve"> </v>
      </c>
      <c r="W79" t="str">
        <f>IF(D79=1, L79*Q79, " ")</f>
        <v xml:space="preserve"> </v>
      </c>
      <c r="X79" t="str">
        <f>IF(D79=2, L79*Q79, " ")</f>
        <v>0.30672535325992706</v>
      </c>
      <c r="Y79" t="str">
        <f>IF(D79=3, L79*Q79, " ")</f>
        <v xml:space="preserve"> </v>
      </c>
      <c r="Z79" t="str">
        <f>IF(D79=1, K79, " ")</f>
        <v xml:space="preserve"> </v>
      </c>
      <c r="AA79" t="str">
        <f>IF(D79=2, K79, " ")</f>
        <v>3.076923076923077</v>
      </c>
      <c r="AB79" t="str">
        <f>IF(D79=3, K79, " ")</f>
        <v xml:space="preserve"> </v>
      </c>
      <c r="AC79" t="str">
        <f>IF(D79=1, K79*Q79, " ")</f>
        <v xml:space="preserve"> </v>
      </c>
      <c r="AD79" t="str">
        <f>IF(D79=2, K79*Q79, " ")</f>
        <v>2.949282242883914</v>
      </c>
      <c r="AE79" t="str">
        <f>IF(D79=3, K79*Q79, " ")</f>
        <v xml:space="preserve"> </v>
      </c>
    </row>
    <row r="80">
      <c r="A80" t="str">
        <v>C82LL0010</v>
      </c>
      <c r="B80" t="str">
        <f>VLOOKUP(A80,PartNumbers!$A:$E,2,FALSE)</f>
        <v>4000</v>
      </c>
      <c r="C80" t="str">
        <f>VLOOKUP(A80,PartCapability!$B:$Z,5,FALSE)</f>
        <v>2</v>
      </c>
      <c r="D80" t="str">
        <f>VLOOKUP(A80,PartCapability!$B:$Z,6,FALSE)</f>
        <v>1</v>
      </c>
      <c r="E80" t="str">
        <f>VLOOKUP(A80,PartCapability!$B:$Z,8,FALSE)</f>
        <v>3</v>
      </c>
      <c r="F80" t="str">
        <f>VLOOKUP(A80,PartCapability!$B:$Z,7,FALSE)</f>
        <v>58500</v>
      </c>
      <c r="G80" t="str">
        <f>VLOOKUP(A80,PartNumbers!$A:$E,3,FALSE)</f>
        <v>0</v>
      </c>
      <c r="H80" t="str">
        <f>VLOOKUP(A80,PartNumbers!$A:$E,4,FALSE)</f>
        <v>1530</v>
      </c>
      <c r="I80">
        <v>60</v>
      </c>
      <c r="J80" t="str">
        <f>VLOOKUP(A80,PartCapability!$B:$Z,17,FALSE) + 11 + 7</f>
        <v>28</v>
      </c>
      <c r="K80" t="str">
        <f>B80*I80*E80/(F80*POWER(10,G80))</f>
        <v>12.307692307692308</v>
      </c>
      <c r="L80" t="str">
        <f>ROUND(K80*J80/365, 2)</f>
        <v>0.94</v>
      </c>
      <c r="M80" t="str">
        <f>VLOOKUP(D80*1,Parameters!$B$9:$C$11,2,FALSE)</f>
        <v>0.98</v>
      </c>
      <c r="N80" t="str">
        <f>VLOOKUP(D80*1,Parameters!$B$9:$D$11,3,FALSE)</f>
        <v>0.1</v>
      </c>
      <c r="O80" t="str">
        <f>IF(K80&gt;N80, "Yes", "No")</f>
        <v>Yes</v>
      </c>
      <c r="P80" t="str">
        <f>LET(lambda, L80, target, M80-VLOOKUP(D80*1,Parameters!$F$1:$G$4,2,FALSE), n, SEQUENCE(100,1,0,1), INDEX(n,MATCH(TRUE,ROUND(POISSON(n,lambda,TRUE),2)&gt;=target,0)))</f>
        <v>3</v>
      </c>
      <c r="Q80" t="str">
        <f>POISSON(P80, L80, TRUE)</f>
        <v>0.9844722499241627</v>
      </c>
      <c r="R80" t="str">
        <f>ROUND(M80-Q80, 2)</f>
        <v>0</v>
      </c>
      <c r="S80" t="str">
        <f>IF(R80 &gt; VLOOKUP(D80*1, Parameters!$F$1:$G$4, 2, FALSE), "Re-Calculate", "OK")</f>
        <v>OK</v>
      </c>
      <c r="T80" t="str">
        <f>IF(D80=1, L80, " ")</f>
        <v>0.94</v>
      </c>
      <c r="U80" t="str">
        <f>IF(D80=2, L80, " ")</f>
        <v xml:space="preserve"> </v>
      </c>
      <c r="V80" t="str">
        <f>IF(D80=3, L80, " ")</f>
        <v xml:space="preserve"> </v>
      </c>
      <c r="W80" t="str">
        <f>IF(D80=1, L80*Q80, " ")</f>
        <v>0.9254039149287129</v>
      </c>
      <c r="X80" t="str">
        <f>IF(D80=2, L80*Q80, " ")</f>
        <v xml:space="preserve"> </v>
      </c>
      <c r="Y80" t="str">
        <f>IF(D80=3, L80*Q80, " ")</f>
        <v xml:space="preserve"> </v>
      </c>
      <c r="Z80" t="str">
        <f>IF(D80=1, K80, " ")</f>
        <v>12.307692307692308</v>
      </c>
      <c r="AA80" t="str">
        <f>IF(D80=2, K80, " ")</f>
        <v xml:space="preserve"> </v>
      </c>
      <c r="AB80" t="str">
        <f>IF(D80=3, K80, " ")</f>
        <v xml:space="preserve"> </v>
      </c>
      <c r="AC80" t="str">
        <f>IF(D80=1, K80*Q80, " ")</f>
        <v>12.116581537528157</v>
      </c>
      <c r="AD80" t="str">
        <f>IF(D80=2, K80*Q80, " ")</f>
        <v xml:space="preserve"> </v>
      </c>
      <c r="AE80" t="str">
        <f>IF(D80=3, K80*Q80, " ")</f>
        <v xml:space="preserve"> </v>
      </c>
    </row>
    <row r="81">
      <c r="A81" t="str">
        <v>D90ST2001-000</v>
      </c>
      <c r="B81" t="str">
        <f>VLOOKUP(A81,PartNumbers!$A:$E,2,FALSE)</f>
        <v>4000</v>
      </c>
      <c r="C81" t="str">
        <f>VLOOKUP(A81,PartCapability!$B:$Z,5,FALSE)</f>
        <v>2</v>
      </c>
      <c r="D81" t="str">
        <f>VLOOKUP(A81,PartCapability!$B:$Z,6,FALSE)</f>
        <v>1</v>
      </c>
      <c r="E81" t="str">
        <f>VLOOKUP(A81,PartCapability!$B:$Z,8,FALSE)</f>
        <v>1</v>
      </c>
      <c r="F81" t="str">
        <f>VLOOKUP(A81,PartCapability!$B:$Z,7,FALSE)</f>
        <v>100000</v>
      </c>
      <c r="G81" t="str">
        <f>VLOOKUP(A81,PartNumbers!$A:$E,3,FALSE)</f>
        <v>0</v>
      </c>
      <c r="H81" t="str">
        <f>VLOOKUP(A81,PartNumbers!$A:$E,4,FALSE)</f>
        <v>11420</v>
      </c>
      <c r="I81">
        <v>60</v>
      </c>
      <c r="J81" t="str">
        <f>VLOOKUP(A81,PartCapability!$B:$Z,17,FALSE) + 11 + 7</f>
        <v>48</v>
      </c>
      <c r="K81" t="str">
        <f>B81*I81*E81/(F81*POWER(10,G81))</f>
        <v>2.4</v>
      </c>
      <c r="L81" t="str">
        <f>ROUND(K81*J81/365, 2)</f>
        <v>0.32</v>
      </c>
      <c r="M81" t="str">
        <f>VLOOKUP(D81*1,Parameters!$B$9:$C$11,2,FALSE)</f>
        <v>0.98</v>
      </c>
      <c r="N81" t="str">
        <f>VLOOKUP(D81*1,Parameters!$B$9:$D$11,3,FALSE)</f>
        <v>0.1</v>
      </c>
      <c r="O81" t="str">
        <f>IF(K81&gt;N81, "Yes", "No")</f>
        <v>Yes</v>
      </c>
      <c r="P81" t="str">
        <f>LET(lambda, L81, target, M81-VLOOKUP(D81*1,Parameters!$F$1:$G$4,2,FALSE), n, SEQUENCE(100,1,0,1), INDEX(n,MATCH(TRUE,ROUND(POISSON(n,lambda,TRUE),2)&gt;=target,0)))</f>
        <v>2</v>
      </c>
      <c r="Q81" t="str">
        <f>POISSON(P81, L81, TRUE)</f>
        <v>0.995695559635445</v>
      </c>
      <c r="R81" t="str">
        <f>ROUND(M81-Q81, 2)</f>
        <v>-0.02</v>
      </c>
      <c r="S81" t="str">
        <f>IF(R81 &gt; VLOOKUP(D81*1, Parameters!$F$1:$G$4, 2, FALSE), "Re-Calculate", "OK")</f>
        <v>OK</v>
      </c>
      <c r="T81" t="str">
        <f>IF(D81=1, L81, " ")</f>
        <v>0.32</v>
      </c>
      <c r="U81" t="str">
        <f>IF(D81=2, L81, " ")</f>
        <v xml:space="preserve"> </v>
      </c>
      <c r="V81" t="str">
        <f>IF(D81=3, L81, " ")</f>
        <v xml:space="preserve"> </v>
      </c>
      <c r="W81" t="str">
        <f>IF(D81=1, L81*Q81, " ")</f>
        <v>0.3186225790833424</v>
      </c>
      <c r="X81" t="str">
        <f>IF(D81=2, L81*Q81, " ")</f>
        <v xml:space="preserve"> </v>
      </c>
      <c r="Y81" t="str">
        <f>IF(D81=3, L81*Q81, " ")</f>
        <v xml:space="preserve"> </v>
      </c>
      <c r="Z81" t="str">
        <f>IF(D81=1, K81, " ")</f>
        <v>2.4</v>
      </c>
      <c r="AA81" t="str">
        <f>IF(D81=2, K81, " ")</f>
        <v xml:space="preserve"> </v>
      </c>
      <c r="AB81" t="str">
        <f>IF(D81=3, K81, " ")</f>
        <v xml:space="preserve"> </v>
      </c>
      <c r="AC81" t="str">
        <f>IF(D81=1, K81*Q81, " ")</f>
        <v>2.389669343125068</v>
      </c>
      <c r="AD81" t="str">
        <f>IF(D81=2, K81*Q81, " ")</f>
        <v xml:space="preserve"> </v>
      </c>
      <c r="AE81" t="str">
        <f>IF(D81=3, K81*Q81, " ")</f>
        <v xml:space="preserve"> </v>
      </c>
    </row>
    <row r="82">
      <c r="A82" t="str">
        <v>D90ST2002-000</v>
      </c>
      <c r="B82" t="str">
        <f>VLOOKUP(A82,PartNumbers!$A:$E,2,FALSE)</f>
        <v>4000</v>
      </c>
      <c r="C82" t="str">
        <f>VLOOKUP(A82,PartCapability!$B:$Z,5,FALSE)</f>
        <v>2</v>
      </c>
      <c r="D82" t="str">
        <f>VLOOKUP(A82,PartCapability!$B:$Z,6,FALSE)</f>
        <v>1</v>
      </c>
      <c r="E82" t="str">
        <f>VLOOKUP(A82,PartCapability!$B:$Z,8,FALSE)</f>
        <v>2</v>
      </c>
      <c r="F82" t="str">
        <f>VLOOKUP(A82,PartCapability!$B:$Z,7,FALSE)</f>
        <v>100000</v>
      </c>
      <c r="G82" t="str">
        <f>VLOOKUP(A82,PartNumbers!$A:$E,3,FALSE)</f>
        <v>0</v>
      </c>
      <c r="H82" t="str">
        <f>VLOOKUP(A82,PartNumbers!$A:$E,4,FALSE)</f>
        <v>11690</v>
      </c>
      <c r="I82">
        <v>60</v>
      </c>
      <c r="J82" t="str">
        <f>VLOOKUP(A82,PartCapability!$B:$Z,17,FALSE) + 11 + 7</f>
        <v>37</v>
      </c>
      <c r="K82" t="str">
        <f>B82*I82*E82/(F82*POWER(10,G82))</f>
        <v>4.8</v>
      </c>
      <c r="L82" t="str">
        <f>ROUND(K82*J82/365, 2)</f>
        <v>0.49</v>
      </c>
      <c r="M82" t="str">
        <f>VLOOKUP(D82*1,Parameters!$B$9:$C$11,2,FALSE)</f>
        <v>0.98</v>
      </c>
      <c r="N82" t="str">
        <f>VLOOKUP(D82*1,Parameters!$B$9:$D$11,3,FALSE)</f>
        <v>0.1</v>
      </c>
      <c r="O82" t="str">
        <f>IF(K82&gt;N82, "Yes", "No")</f>
        <v>Yes</v>
      </c>
      <c r="P82" t="str">
        <f>LET(lambda, L82, target, M82-VLOOKUP(D82*1,Parameters!$F$1:$G$4,2,FALSE), n, SEQUENCE(100,1,0,1), INDEX(n,MATCH(TRUE,ROUND(POISSON(n,lambda,TRUE),2)&gt;=target,0)))</f>
        <v>2</v>
      </c>
      <c r="Q82" t="str">
        <f>POISSON(P82, L82, TRUE)</f>
        <v>0.9863591259566192</v>
      </c>
      <c r="R82" t="str">
        <f>ROUND(M82-Q82, 2)</f>
        <v>-0.01</v>
      </c>
      <c r="S82" t="str">
        <f>IF(R82 &gt; VLOOKUP(D82*1, Parameters!$F$1:$G$4, 2, FALSE), "Re-Calculate", "OK")</f>
        <v>OK</v>
      </c>
      <c r="T82" t="str">
        <f>IF(D82=1, L82, " ")</f>
        <v>0.49</v>
      </c>
      <c r="U82" t="str">
        <f>IF(D82=2, L82, " ")</f>
        <v xml:space="preserve"> </v>
      </c>
      <c r="V82" t="str">
        <f>IF(D82=3, L82, " ")</f>
        <v xml:space="preserve"> </v>
      </c>
      <c r="W82" t="str">
        <f>IF(D82=1, L82*Q82, " ")</f>
        <v>0.4833159717187434</v>
      </c>
      <c r="X82" t="str">
        <f>IF(D82=2, L82*Q82, " ")</f>
        <v xml:space="preserve"> </v>
      </c>
      <c r="Y82" t="str">
        <f>IF(D82=3, L82*Q82, " ")</f>
        <v xml:space="preserve"> </v>
      </c>
      <c r="Z82" t="str">
        <f>IF(D82=1, K82, " ")</f>
        <v>4.8</v>
      </c>
      <c r="AA82" t="str">
        <f>IF(D82=2, K82, " ")</f>
        <v xml:space="preserve"> </v>
      </c>
      <c r="AB82" t="str">
        <f>IF(D82=3, K82, " ")</f>
        <v xml:space="preserve"> </v>
      </c>
      <c r="AC82" t="str">
        <f>IF(D82=1, K82*Q82, " ")</f>
        <v>4.734523804591772</v>
      </c>
      <c r="AD82" t="str">
        <f>IF(D82=2, K82*Q82, " ")</f>
        <v xml:space="preserve"> </v>
      </c>
      <c r="AE82" t="str">
        <f>IF(D82=3, K82*Q82, " ")</f>
        <v xml:space="preserve"> </v>
      </c>
    </row>
    <row r="83">
      <c r="A83" t="str">
        <v>D90ST2003-000</v>
      </c>
      <c r="B83" t="str">
        <f>VLOOKUP(A83,PartNumbers!$A:$E,2,FALSE)</f>
        <v>4000</v>
      </c>
      <c r="C83" t="str">
        <f>VLOOKUP(A83,PartCapability!$B:$Z,5,FALSE)</f>
        <v>2</v>
      </c>
      <c r="D83" t="str">
        <f>VLOOKUP(A83,PartCapability!$B:$Z,6,FALSE)</f>
        <v>1</v>
      </c>
      <c r="E83" t="str">
        <f>VLOOKUP(A83,PartCapability!$B:$Z,8,FALSE)</f>
        <v>1</v>
      </c>
      <c r="F83" t="str">
        <f>VLOOKUP(A83,PartCapability!$B:$Z,7,FALSE)</f>
        <v>750000</v>
      </c>
      <c r="G83" t="str">
        <f>VLOOKUP(A83,PartNumbers!$A:$E,3,FALSE)</f>
        <v>0</v>
      </c>
      <c r="H83" t="str">
        <f>VLOOKUP(A83,PartNumbers!$A:$E,4,FALSE)</f>
        <v>1709.6581818181817</v>
      </c>
      <c r="I83">
        <v>60</v>
      </c>
      <c r="J83" t="str">
        <f>VLOOKUP(A83,PartCapability!$B:$Z,17,FALSE) + 11 + 7</f>
        <v>48</v>
      </c>
      <c r="K83" t="str">
        <f>B83*I83*E83/(F83*POWER(10,G83))</f>
        <v>0.32</v>
      </c>
      <c r="L83" t="str">
        <f>ROUND(K83*J83/365, 2)</f>
        <v>0.04</v>
      </c>
      <c r="M83" t="str">
        <f>VLOOKUP(D83*1,Parameters!$B$9:$C$11,2,FALSE)</f>
        <v>0.98</v>
      </c>
      <c r="N83" t="str">
        <f>VLOOKUP(D83*1,Parameters!$B$9:$D$11,3,FALSE)</f>
        <v>0.1</v>
      </c>
      <c r="O83" t="str">
        <f>IF(K83&gt;N83, "Yes", "No")</f>
        <v>Yes</v>
      </c>
      <c r="P83" t="str">
        <f>LET(lambda, L83, target, M83-VLOOKUP(D83*1,Parameters!$F$1:$G$4,2,FALSE), n, SEQUENCE(100,1,0,1), INDEX(n,MATCH(TRUE,ROUND(POISSON(n,lambda,TRUE),2)&gt;=target,0)))</f>
        <v>1</v>
      </c>
      <c r="Q83" t="str">
        <f>POISSON(P83, L83, TRUE)</f>
        <v>0.9992210167184161</v>
      </c>
      <c r="R83" t="str">
        <f>ROUND(M83-Q83, 2)</f>
        <v>-0.02</v>
      </c>
      <c r="S83" t="str">
        <f>IF(R83 &gt; VLOOKUP(D83*1, Parameters!$F$1:$G$4, 2, FALSE), "Re-Calculate", "OK")</f>
        <v>OK</v>
      </c>
      <c r="T83" t="str">
        <f>IF(D83=1, L83, " ")</f>
        <v>0.04</v>
      </c>
      <c r="U83" t="str">
        <f>IF(D83=2, L83, " ")</f>
        <v xml:space="preserve"> </v>
      </c>
      <c r="V83" t="str">
        <f>IF(D83=3, L83, " ")</f>
        <v xml:space="preserve"> </v>
      </c>
      <c r="W83" t="str">
        <f>IF(D83=1, L83*Q83, " ")</f>
        <v>0.03996884066873665</v>
      </c>
      <c r="X83" t="str">
        <f>IF(D83=2, L83*Q83, " ")</f>
        <v xml:space="preserve"> </v>
      </c>
      <c r="Y83" t="str">
        <f>IF(D83=3, L83*Q83, " ")</f>
        <v xml:space="preserve"> </v>
      </c>
      <c r="Z83" t="str">
        <f>IF(D83=1, K83, " ")</f>
        <v>0.32</v>
      </c>
      <c r="AA83" t="str">
        <f>IF(D83=2, K83, " ")</f>
        <v xml:space="preserve"> </v>
      </c>
      <c r="AB83" t="str">
        <f>IF(D83=3, K83, " ")</f>
        <v xml:space="preserve"> </v>
      </c>
      <c r="AC83" t="str">
        <f>IF(D83=1, K83*Q83, " ")</f>
        <v>0.3197507253498932</v>
      </c>
      <c r="AD83" t="str">
        <f>IF(D83=2, K83*Q83, " ")</f>
        <v xml:space="preserve"> </v>
      </c>
      <c r="AE83" t="str">
        <f>IF(D83=3, K83*Q83, " ")</f>
        <v xml:space="preserve"> </v>
      </c>
    </row>
    <row r="84">
      <c r="A84" t="str">
        <v>D90ST2004-000</v>
      </c>
      <c r="B84" t="str">
        <f>VLOOKUP(A84,PartNumbers!$A:$E,2,FALSE)</f>
        <v>4000</v>
      </c>
      <c r="C84" t="str">
        <f>VLOOKUP(A84,PartCapability!$B:$Z,5,FALSE)</f>
        <v>2</v>
      </c>
      <c r="D84" t="str">
        <f>VLOOKUP(A84,PartCapability!$B:$Z,6,FALSE)</f>
        <v>1</v>
      </c>
      <c r="E84" t="str">
        <f>VLOOKUP(A84,PartCapability!$B:$Z,8,FALSE)</f>
        <v>2</v>
      </c>
      <c r="F84" t="str">
        <f>VLOOKUP(A84,PartCapability!$B:$Z,7,FALSE)</f>
        <v>750000</v>
      </c>
      <c r="G84" t="str">
        <f>VLOOKUP(A84,PartNumbers!$A:$E,3,FALSE)</f>
        <v>0</v>
      </c>
      <c r="H84" t="str">
        <f>VLOOKUP(A84,PartNumbers!$A:$E,4,FALSE)</f>
        <v>2985.8945205479454</v>
      </c>
      <c r="I84">
        <v>60</v>
      </c>
      <c r="J84" t="str">
        <f>VLOOKUP(A84,PartCapability!$B:$Z,17,FALSE) + 11 + 7</f>
        <v>35</v>
      </c>
      <c r="K84" t="str">
        <f>B84*I84*E84/(F84*POWER(10,G84))</f>
        <v>0.64</v>
      </c>
      <c r="L84" t="str">
        <f>ROUND(K84*J84/365, 2)</f>
        <v>0.06</v>
      </c>
      <c r="M84" t="str">
        <f>VLOOKUP(D84*1,Parameters!$B$9:$C$11,2,FALSE)</f>
        <v>0.98</v>
      </c>
      <c r="N84" t="str">
        <f>VLOOKUP(D84*1,Parameters!$B$9:$D$11,3,FALSE)</f>
        <v>0.1</v>
      </c>
      <c r="O84" t="str">
        <f>IF(K84&gt;N84, "Yes", "No")</f>
        <v>Yes</v>
      </c>
      <c r="P84" t="str">
        <f>LET(lambda, L84, target, M84-VLOOKUP(D84*1,Parameters!$F$1:$G$4,2,FALSE), n, SEQUENCE(100,1,0,1), INDEX(n,MATCH(TRUE,ROUND(POISSON(n,lambda,TRUE),2)&gt;=target,0)))</f>
        <v>1</v>
      </c>
      <c r="Q84" t="str">
        <f>POISSON(P84, L84, TRUE)</f>
        <v>0.9982704055993037</v>
      </c>
      <c r="R84" t="str">
        <f>ROUND(M84-Q84, 2)</f>
        <v>-0.02</v>
      </c>
      <c r="S84" t="str">
        <f>IF(R84 &gt; VLOOKUP(D84*1, Parameters!$F$1:$G$4, 2, FALSE), "Re-Calculate", "OK")</f>
        <v>OK</v>
      </c>
      <c r="T84" t="str">
        <f>IF(D84=1, L84, " ")</f>
        <v>0.06</v>
      </c>
      <c r="U84" t="str">
        <f>IF(D84=2, L84, " ")</f>
        <v xml:space="preserve"> </v>
      </c>
      <c r="V84" t="str">
        <f>IF(D84=3, L84, " ")</f>
        <v xml:space="preserve"> </v>
      </c>
      <c r="W84" t="str">
        <f>IF(D84=1, L84*Q84, " ")</f>
        <v>0.05989622433595822</v>
      </c>
      <c r="X84" t="str">
        <f>IF(D84=2, L84*Q84, " ")</f>
        <v xml:space="preserve"> </v>
      </c>
      <c r="Y84" t="str">
        <f>IF(D84=3, L84*Q84, " ")</f>
        <v xml:space="preserve"> </v>
      </c>
      <c r="Z84" t="str">
        <f>IF(D84=1, K84, " ")</f>
        <v>0.64</v>
      </c>
      <c r="AA84" t="str">
        <f>IF(D84=2, K84, " ")</f>
        <v xml:space="preserve"> </v>
      </c>
      <c r="AB84" t="str">
        <f>IF(D84=3, K84, " ")</f>
        <v xml:space="preserve"> </v>
      </c>
      <c r="AC84" t="str">
        <f>IF(D84=1, K84*Q84, " ")</f>
        <v>0.6388930595835544</v>
      </c>
      <c r="AD84" t="str">
        <f>IF(D84=2, K84*Q84, " ")</f>
        <v xml:space="preserve"> </v>
      </c>
      <c r="AE84" t="str">
        <f>IF(D84=3, K84*Q84, " ")</f>
        <v xml:space="preserve"> </v>
      </c>
    </row>
    <row r="85">
      <c r="A85" t="str">
        <v>2LA456884-01</v>
      </c>
      <c r="B85" t="str">
        <f>VLOOKUP(A85,PartNumbers!$A:$E,2,FALSE)</f>
        <v>4000</v>
      </c>
      <c r="C85" t="str">
        <f>VLOOKUP(A85,PartCapability!$B:$Z,5,FALSE)</f>
        <v>2</v>
      </c>
      <c r="D85" t="str">
        <f>VLOOKUP(A85,PartCapability!$B:$Z,6,FALSE)</f>
        <v>3</v>
      </c>
      <c r="E85" t="str">
        <f>VLOOKUP(A85,PartCapability!$B:$Z,8,FALSE)</f>
        <v>1</v>
      </c>
      <c r="F85" t="str">
        <f>VLOOKUP(A85,PartCapability!$B:$Z,7,FALSE)</f>
        <v>24881</v>
      </c>
      <c r="G85" t="str">
        <f>VLOOKUP(A85,PartNumbers!$A:$E,3,FALSE)</f>
        <v>0</v>
      </c>
      <c r="H85" t="str">
        <f>VLOOKUP(A85,PartNumbers!$A:$E,4,FALSE)</f>
        <v>21230</v>
      </c>
      <c r="I85">
        <v>60</v>
      </c>
      <c r="J85" t="str">
        <f>VLOOKUP(A85,PartCapability!$B:$Z,17,FALSE) + 11 + 7</f>
        <v>48</v>
      </c>
      <c r="K85" t="str">
        <f>B85*I85*E85/(F85*POWER(10,G85))</f>
        <v>9.645914553273583</v>
      </c>
      <c r="L85" t="str">
        <f>ROUND(K85*J85/365, 2)</f>
        <v>1.27</v>
      </c>
      <c r="M85" t="str">
        <f>VLOOKUP(D85*1,Parameters!$B$9:$C$11,2,FALSE)</f>
        <v>0.9</v>
      </c>
      <c r="N85" t="str">
        <f>VLOOKUP(D85*1,Parameters!$B$9:$D$11,3,FALSE)</f>
        <v>0.1</v>
      </c>
      <c r="O85" t="str">
        <f>IF(K85&gt;N85, "Yes", "No")</f>
        <v>Yes</v>
      </c>
      <c r="P85" t="str">
        <f>LET(lambda, L85, target, M85-VLOOKUP(D85*1,Parameters!$F$1:$G$4,2,FALSE), n, SEQUENCE(100,1,0,1), INDEX(n,MATCH(TRUE,ROUND(POISSON(n,lambda,TRUE),2)&gt;=target,0)))</f>
        <v>3</v>
      </c>
      <c r="Q85" t="str">
        <f>POISSON(P85, L85, TRUE)</f>
        <v>0.9598395628056402</v>
      </c>
      <c r="R85" t="str">
        <f>ROUND(M85-Q85, 2)</f>
        <v>-0.06</v>
      </c>
      <c r="S85" t="str">
        <f>IF(R85 &gt; VLOOKUP(D85*1, Parameters!$F$1:$G$4, 2, FALSE), "Re-Calculate", "OK")</f>
        <v>OK</v>
      </c>
      <c r="T85" t="str">
        <f>IF(D85=1, L85, " ")</f>
        <v xml:space="preserve"> </v>
      </c>
      <c r="U85" t="str">
        <f>IF(D85=2, L85, " ")</f>
        <v xml:space="preserve"> </v>
      </c>
      <c r="V85" t="str">
        <f>IF(D85=3, L85, " ")</f>
        <v>1.27</v>
      </c>
      <c r="W85" t="str">
        <f>IF(D85=1, L85*Q85, " ")</f>
        <v xml:space="preserve"> </v>
      </c>
      <c r="X85" t="str">
        <f>IF(D85=2, L85*Q85, " ")</f>
        <v xml:space="preserve"> </v>
      </c>
      <c r="Y85" t="str">
        <f>IF(D85=3, L85*Q85, " ")</f>
        <v>1.218996244763163</v>
      </c>
      <c r="Z85" t="str">
        <f>IF(D85=1, K85, " ")</f>
        <v xml:space="preserve"> </v>
      </c>
      <c r="AA85" t="str">
        <f>IF(D85=2, K85, " ")</f>
        <v xml:space="preserve"> </v>
      </c>
      <c r="AB85" t="str">
        <f>IF(D85=3, K85, " ")</f>
        <v>9.645914553273583</v>
      </c>
      <c r="AC85" t="str">
        <f>IF(D85=1, K85*Q85, " ")</f>
        <v xml:space="preserve"> </v>
      </c>
      <c r="AD85" t="str">
        <f>IF(D85=2, K85*Q85, " ")</f>
        <v xml:space="preserve"> </v>
      </c>
      <c r="AE85" t="str">
        <f>IF(D85=3, K85*Q85, " ")</f>
        <v>9.258530407674678</v>
      </c>
    </row>
    <row r="86">
      <c r="A86" t="str">
        <v>2LA456884-02</v>
      </c>
      <c r="B86" t="str">
        <f>VLOOKUP(A86,PartNumbers!$A:$E,2,FALSE)</f>
        <v>4000</v>
      </c>
      <c r="C86" t="str">
        <f>VLOOKUP(A86,PartCapability!$B:$Z,5,FALSE)</f>
        <v>2</v>
      </c>
      <c r="D86" t="str">
        <f>VLOOKUP(A86,PartCapability!$B:$Z,6,FALSE)</f>
        <v>3</v>
      </c>
      <c r="E86" t="str">
        <f>VLOOKUP(A86,PartCapability!$B:$Z,8,FALSE)</f>
        <v>1</v>
      </c>
      <c r="F86" t="str">
        <f>VLOOKUP(A86,PartCapability!$B:$Z,7,FALSE)</f>
        <v>24881</v>
      </c>
      <c r="G86" t="str">
        <f>VLOOKUP(A86,PartNumbers!$A:$E,3,FALSE)</f>
        <v>0</v>
      </c>
      <c r="H86" t="str">
        <f>VLOOKUP(A86,PartNumbers!$A:$E,4,FALSE)</f>
        <v>21230</v>
      </c>
      <c r="I86">
        <v>60</v>
      </c>
      <c r="J86" t="str">
        <f>VLOOKUP(A86,PartCapability!$B:$Z,17,FALSE) + 11 + 7</f>
        <v>48</v>
      </c>
      <c r="K86" t="str">
        <f>B86*I86*E86/(F86*POWER(10,G86))</f>
        <v>9.645914553273583</v>
      </c>
      <c r="L86" t="str">
        <f>ROUND(K86*J86/365, 2)</f>
        <v>1.27</v>
      </c>
      <c r="M86" t="str">
        <f>VLOOKUP(D86*1,Parameters!$B$9:$C$11,2,FALSE)</f>
        <v>0.9</v>
      </c>
      <c r="N86" t="str">
        <f>VLOOKUP(D86*1,Parameters!$B$9:$D$11,3,FALSE)</f>
        <v>0.1</v>
      </c>
      <c r="O86" t="str">
        <f>IF(K86&gt;N86, "Yes", "No")</f>
        <v>Yes</v>
      </c>
      <c r="P86" t="str">
        <f>LET(lambda, L86, target, M86-VLOOKUP(D86*1,Parameters!$F$1:$G$4,2,FALSE), n, SEQUENCE(100,1,0,1), INDEX(n,MATCH(TRUE,ROUND(POISSON(n,lambda,TRUE),2)&gt;=target,0)))</f>
        <v>3</v>
      </c>
      <c r="Q86" t="str">
        <f>POISSON(P86, L86, TRUE)</f>
        <v>0.9598395628056402</v>
      </c>
      <c r="R86" t="str">
        <f>ROUND(M86-Q86, 2)</f>
        <v>-0.06</v>
      </c>
      <c r="S86" t="str">
        <f>IF(R86 &gt; VLOOKUP(D86*1, Parameters!$F$1:$G$4, 2, FALSE), "Re-Calculate", "OK")</f>
        <v>OK</v>
      </c>
      <c r="T86" t="str">
        <f>IF(D86=1, L86, " ")</f>
        <v xml:space="preserve"> </v>
      </c>
      <c r="U86" t="str">
        <f>IF(D86=2, L86, " ")</f>
        <v xml:space="preserve"> </v>
      </c>
      <c r="V86" t="str">
        <f>IF(D86=3, L86, " ")</f>
        <v>1.27</v>
      </c>
      <c r="W86" t="str">
        <f>IF(D86=1, L86*Q86, " ")</f>
        <v xml:space="preserve"> </v>
      </c>
      <c r="X86" t="str">
        <f>IF(D86=2, L86*Q86, " ")</f>
        <v xml:space="preserve"> </v>
      </c>
      <c r="Y86" t="str">
        <f>IF(D86=3, L86*Q86, " ")</f>
        <v>1.218996244763163</v>
      </c>
      <c r="Z86" t="str">
        <f>IF(D86=1, K86, " ")</f>
        <v xml:space="preserve"> </v>
      </c>
      <c r="AA86" t="str">
        <f>IF(D86=2, K86, " ")</f>
        <v xml:space="preserve"> </v>
      </c>
      <c r="AB86" t="str">
        <f>IF(D86=3, K86, " ")</f>
        <v>9.645914553273583</v>
      </c>
      <c r="AC86" t="str">
        <f>IF(D86=1, K86*Q86, " ")</f>
        <v xml:space="preserve"> </v>
      </c>
      <c r="AD86" t="str">
        <f>IF(D86=2, K86*Q86, " ")</f>
        <v xml:space="preserve"> </v>
      </c>
      <c r="AE86" t="str">
        <f>IF(D86=3, K86*Q86, " ")</f>
        <v>9.258530407674678</v>
      </c>
    </row>
    <row r="87">
      <c r="A87" t="str">
        <v>8ES418864-01</v>
      </c>
      <c r="B87" t="str">
        <f>VLOOKUP(A87,PartNumbers!$A:$E,2,FALSE)</f>
        <v>4000</v>
      </c>
      <c r="C87" t="str">
        <f>VLOOKUP(A87,PartCapability!$B:$Z,5,FALSE)</f>
        <v>2</v>
      </c>
      <c r="D87" t="str">
        <f>VLOOKUP(A87,PartCapability!$B:$Z,6,FALSE)</f>
        <v>3</v>
      </c>
      <c r="E87" t="str">
        <f>VLOOKUP(A87,PartCapability!$B:$Z,8,FALSE)</f>
        <v>1</v>
      </c>
      <c r="F87" t="str">
        <f>VLOOKUP(A87,PartCapability!$B:$Z,7,FALSE)</f>
        <v>56513</v>
      </c>
      <c r="G87" t="str">
        <f>VLOOKUP(A87,PartNumbers!$A:$E,3,FALSE)</f>
        <v>0</v>
      </c>
      <c r="H87" t="str">
        <f>VLOOKUP(A87,PartNumbers!$A:$E,4,FALSE)</f>
        <v>7660</v>
      </c>
      <c r="I87">
        <v>30</v>
      </c>
      <c r="J87" t="str">
        <f>VLOOKUP(A87,PartCapability!$B:$Z,17,FALSE) + 11 + 7</f>
        <v>48</v>
      </c>
      <c r="K87" t="str">
        <f>B87*I87*E87/(F87*POWER(10,G87))</f>
        <v>2.1234052341939025</v>
      </c>
      <c r="L87" t="str">
        <f>ROUND(K87*J87/365, 2)</f>
        <v>0.28</v>
      </c>
      <c r="M87" t="str">
        <f>VLOOKUP(D87*1,Parameters!$B$9:$C$11,2,FALSE)</f>
        <v>0.9</v>
      </c>
      <c r="N87" t="str">
        <f>VLOOKUP(D87*1,Parameters!$B$9:$D$11,3,FALSE)</f>
        <v>0.1</v>
      </c>
      <c r="O87" t="str">
        <f>IF(K87&gt;N87, "Yes", "No")</f>
        <v>Yes</v>
      </c>
      <c r="P87" t="str">
        <f>LET(lambda, L87, target, M87-VLOOKUP(D87*1,Parameters!$F$1:$G$4,2,FALSE), n, SEQUENCE(100,1,0,1), INDEX(n,MATCH(TRUE,ROUND(POISSON(n,lambda,TRUE),2)&gt;=target,0)))</f>
        <v>1</v>
      </c>
      <c r="Q87" t="str">
        <f>POISSON(P87, L87, TRUE)</f>
        <v>0.9674031890633286</v>
      </c>
      <c r="R87" t="str">
        <f>ROUND(M87-Q87, 2)</f>
        <v>-0.07</v>
      </c>
      <c r="S87" t="str">
        <f>IF(R87 &gt; VLOOKUP(D87*1, Parameters!$F$1:$G$4, 2, FALSE), "Re-Calculate", "OK")</f>
        <v>OK</v>
      </c>
      <c r="T87" t="str">
        <f>IF(D87=1, L87, " ")</f>
        <v xml:space="preserve"> </v>
      </c>
      <c r="U87" t="str">
        <f>IF(D87=2, L87, " ")</f>
        <v xml:space="preserve"> </v>
      </c>
      <c r="V87" t="str">
        <f>IF(D87=3, L87, " ")</f>
        <v>0.28</v>
      </c>
      <c r="W87" t="str">
        <f>IF(D87=1, L87*Q87, " ")</f>
        <v xml:space="preserve"> </v>
      </c>
      <c r="X87" t="str">
        <f>IF(D87=2, L87*Q87, " ")</f>
        <v xml:space="preserve"> </v>
      </c>
      <c r="Y87" t="str">
        <f>IF(D87=3, L87*Q87, " ")</f>
        <v>0.27087289293773203</v>
      </c>
      <c r="Z87" t="str">
        <f>IF(D87=1, K87, " ")</f>
        <v xml:space="preserve"> </v>
      </c>
      <c r="AA87" t="str">
        <f>IF(D87=2, K87, " ")</f>
        <v xml:space="preserve"> </v>
      </c>
      <c r="AB87" t="str">
        <f>IF(D87=3, K87, " ")</f>
        <v>2.1234052341939025</v>
      </c>
      <c r="AC87" t="str">
        <f>IF(D87=1, K87*Q87, " ")</f>
        <v xml:space="preserve"> </v>
      </c>
      <c r="AD87" t="str">
        <f>IF(D87=2, K87*Q87, " ")</f>
        <v xml:space="preserve"> </v>
      </c>
      <c r="AE87" t="str">
        <f>IF(D87=3, K87*Q87, " ")</f>
        <v>2.0541889952329453</v>
      </c>
    </row>
    <row r="88">
      <c r="A88" t="str">
        <v>8ES418864-02</v>
      </c>
      <c r="B88" t="str">
        <f>VLOOKUP(A88,PartNumbers!$A:$E,2,FALSE)</f>
        <v>4000</v>
      </c>
      <c r="C88" t="str">
        <f>VLOOKUP(A88,PartCapability!$B:$Z,5,FALSE)</f>
        <v>2</v>
      </c>
      <c r="D88" t="str">
        <f>VLOOKUP(A88,PartCapability!$B:$Z,6,FALSE)</f>
        <v>3</v>
      </c>
      <c r="E88" t="str">
        <f>VLOOKUP(A88,PartCapability!$B:$Z,8,FALSE)</f>
        <v>1</v>
      </c>
      <c r="F88" t="str">
        <f>VLOOKUP(A88,PartCapability!$B:$Z,7,FALSE)</f>
        <v>56513</v>
      </c>
      <c r="G88" t="str">
        <f>VLOOKUP(A88,PartNumbers!$A:$E,3,FALSE)</f>
        <v>0</v>
      </c>
      <c r="H88" t="str">
        <f>VLOOKUP(A88,PartNumbers!$A:$E,4,FALSE)</f>
        <v>7660</v>
      </c>
      <c r="I88">
        <v>30</v>
      </c>
      <c r="J88" t="str">
        <f>VLOOKUP(A88,PartCapability!$B:$Z,17,FALSE) + 11 + 7</f>
        <v>48</v>
      </c>
      <c r="K88" t="str">
        <f>B88*I88*E88/(F88*POWER(10,G88))</f>
        <v>2.1234052341939025</v>
      </c>
      <c r="L88" t="str">
        <f>ROUND(K88*J88/365, 2)</f>
        <v>0.28</v>
      </c>
      <c r="M88" t="str">
        <f>VLOOKUP(D88*1,Parameters!$B$9:$C$11,2,FALSE)</f>
        <v>0.9</v>
      </c>
      <c r="N88" t="str">
        <f>VLOOKUP(D88*1,Parameters!$B$9:$D$11,3,FALSE)</f>
        <v>0.1</v>
      </c>
      <c r="O88" t="str">
        <f>IF(K88&gt;N88, "Yes", "No")</f>
        <v>Yes</v>
      </c>
      <c r="P88" t="str">
        <f>LET(lambda, L88, target, M88-VLOOKUP(D88*1,Parameters!$F$1:$G$4,2,FALSE), n, SEQUENCE(100,1,0,1), INDEX(n,MATCH(TRUE,ROUND(POISSON(n,lambda,TRUE),2)&gt;=target,0)))</f>
        <v>1</v>
      </c>
      <c r="Q88" t="str">
        <f>POISSON(P88, L88, TRUE)</f>
        <v>0.9674031890633286</v>
      </c>
      <c r="R88" t="str">
        <f>ROUND(M88-Q88, 2)</f>
        <v>-0.07</v>
      </c>
      <c r="S88" t="str">
        <f>IF(R88 &gt; VLOOKUP(D88*1, Parameters!$F$1:$G$4, 2, FALSE), "Re-Calculate", "OK")</f>
        <v>OK</v>
      </c>
      <c r="T88" t="str">
        <f>IF(D88=1, L88, " ")</f>
        <v xml:space="preserve"> </v>
      </c>
      <c r="U88" t="str">
        <f>IF(D88=2, L88, " ")</f>
        <v xml:space="preserve"> </v>
      </c>
      <c r="V88" t="str">
        <f>IF(D88=3, L88, " ")</f>
        <v>0.28</v>
      </c>
      <c r="W88" t="str">
        <f>IF(D88=1, L88*Q88, " ")</f>
        <v xml:space="preserve"> </v>
      </c>
      <c r="X88" t="str">
        <f>IF(D88=2, L88*Q88, " ")</f>
        <v xml:space="preserve"> </v>
      </c>
      <c r="Y88" t="str">
        <f>IF(D88=3, L88*Q88, " ")</f>
        <v>0.27087289293773203</v>
      </c>
      <c r="Z88" t="str">
        <f>IF(D88=1, K88, " ")</f>
        <v xml:space="preserve"> </v>
      </c>
      <c r="AA88" t="str">
        <f>IF(D88=2, K88, " ")</f>
        <v xml:space="preserve"> </v>
      </c>
      <c r="AB88" t="str">
        <f>IF(D88=3, K88, " ")</f>
        <v>2.1234052341939025</v>
      </c>
      <c r="AC88" t="str">
        <f>IF(D88=1, K88*Q88, " ")</f>
        <v xml:space="preserve"> </v>
      </c>
      <c r="AD88" t="str">
        <f>IF(D88=2, K88*Q88, " ")</f>
        <v xml:space="preserve"> </v>
      </c>
      <c r="AE88" t="str">
        <f>IF(D88=3, K88*Q88, " ")</f>
        <v>2.0541889952329453</v>
      </c>
    </row>
    <row r="89">
      <c r="A89" t="str">
        <v>8ES456513-01</v>
      </c>
      <c r="B89" t="str">
        <f>VLOOKUP(A89,PartNumbers!$A:$E,2,FALSE)</f>
        <v>4000</v>
      </c>
      <c r="C89" t="str">
        <f>VLOOKUP(A89,PartCapability!$B:$Z,5,FALSE)</f>
        <v>2</v>
      </c>
      <c r="D89" t="str">
        <f>VLOOKUP(A89,PartCapability!$B:$Z,6,FALSE)</f>
        <v>2</v>
      </c>
      <c r="E89" t="str">
        <f>VLOOKUP(A89,PartCapability!$B:$Z,8,FALSE)</f>
        <v>2</v>
      </c>
      <c r="F89" t="str">
        <f>VLOOKUP(A89,PartCapability!$B:$Z,7,FALSE)</f>
        <v>33750</v>
      </c>
      <c r="G89" t="str">
        <f>VLOOKUP(A89,PartNumbers!$A:$E,3,FALSE)</f>
        <v>0</v>
      </c>
      <c r="H89" t="str">
        <f>VLOOKUP(A89,PartNumbers!$A:$E,4,FALSE)</f>
        <v>6272.02625</v>
      </c>
      <c r="I89">
        <v>60</v>
      </c>
      <c r="J89" t="str">
        <f>VLOOKUP(A89,PartCapability!$B:$Z,17,FALSE) + 11 + 7</f>
        <v>48</v>
      </c>
      <c r="K89" t="str">
        <f>B89*I89*E89/(F89*POWER(10,G89))</f>
        <v>14.222222222222221</v>
      </c>
      <c r="L89" t="str">
        <f>ROUND(K89*J89/365, 2)</f>
        <v>1.87</v>
      </c>
      <c r="M89" t="str">
        <f>VLOOKUP(D89*1,Parameters!$B$9:$C$11,2,FALSE)</f>
        <v>0.93</v>
      </c>
      <c r="N89" t="str">
        <f>VLOOKUP(D89*1,Parameters!$B$9:$D$11,3,FALSE)</f>
        <v>0.1</v>
      </c>
      <c r="O89" t="str">
        <f>IF(K89&gt;N89, "Yes", "No")</f>
        <v>Yes</v>
      </c>
      <c r="P89" t="str">
        <f>LET(lambda, L89, target, M89-VLOOKUP(D89*1,Parameters!$F$1:$G$4,2,FALSE), n, SEQUENCE(100,1,0,1), INDEX(n,MATCH(TRUE,ROUND(POISSON(n,lambda,TRUE),2)&gt;=target,0)))</f>
        <v>4</v>
      </c>
      <c r="Q89" t="str">
        <f>POISSON(P89, L89, TRUE)</f>
        <v>0.9583147384831074</v>
      </c>
      <c r="R89" t="str">
        <f>ROUND(M89-Q89, 2)</f>
        <v>-0.03</v>
      </c>
      <c r="S89" t="str">
        <f>IF(R89 &gt; VLOOKUP(D89*1, Parameters!$F$1:$G$4, 2, FALSE), "Re-Calculate", "OK")</f>
        <v>OK</v>
      </c>
      <c r="T89" t="str">
        <f>IF(D89=1, L89, " ")</f>
        <v xml:space="preserve"> </v>
      </c>
      <c r="U89" t="str">
        <f>IF(D89=2, L89, " ")</f>
        <v>1.87</v>
      </c>
      <c r="V89" t="str">
        <f>IF(D89=3, L89, " ")</f>
        <v xml:space="preserve"> </v>
      </c>
      <c r="W89" t="str">
        <f>IF(D89=1, L89*Q89, " ")</f>
        <v xml:space="preserve"> </v>
      </c>
      <c r="X89" t="str">
        <f>IF(D89=2, L89*Q89, " ")</f>
        <v>1.792048560963411</v>
      </c>
      <c r="Y89" t="str">
        <f>IF(D89=3, L89*Q89, " ")</f>
        <v xml:space="preserve"> </v>
      </c>
      <c r="Z89" t="str">
        <f>IF(D89=1, K89, " ")</f>
        <v xml:space="preserve"> </v>
      </c>
      <c r="AA89" t="str">
        <f>IF(D89=2, K89, " ")</f>
        <v>14.222222222222221</v>
      </c>
      <c r="AB89" t="str">
        <f>IF(D89=3, K89, " ")</f>
        <v xml:space="preserve"> </v>
      </c>
      <c r="AC89" t="str">
        <f>IF(D89=1, K89*Q89, " ")</f>
        <v xml:space="preserve"> </v>
      </c>
      <c r="AD89" t="str">
        <f>IF(D89=2, K89*Q89, " ")</f>
        <v>13.629365169537527</v>
      </c>
      <c r="AE89" t="str">
        <f>IF(D89=3, K89*Q89, " ")</f>
        <v xml:space="preserve"> </v>
      </c>
    </row>
    <row r="90">
      <c r="A90" t="str">
        <v>1718201</v>
      </c>
      <c r="B90" t="str">
        <f>VLOOKUP(A90,PartNumbers!$A:$E,2,FALSE)</f>
        <v>4000</v>
      </c>
      <c r="C90" t="str">
        <f>VLOOKUP(A90,PartCapability!$B:$Z,5,FALSE)</f>
        <v>2</v>
      </c>
      <c r="D90" t="str">
        <f>VLOOKUP(A90,PartCapability!$B:$Z,6,FALSE)</f>
        <v>2</v>
      </c>
      <c r="E90" t="str">
        <f>VLOOKUP(A90,PartCapability!$B:$Z,8,FALSE)</f>
        <v>2</v>
      </c>
      <c r="F90" t="str">
        <f>VLOOKUP(A90,PartCapability!$B:$Z,7,FALSE)</f>
        <v>15000</v>
      </c>
      <c r="G90" t="str">
        <f>VLOOKUP(A90,PartNumbers!$A:$E,3,FALSE)</f>
        <v>0</v>
      </c>
      <c r="H90" t="str">
        <f>VLOOKUP(A90,PartNumbers!$A:$E,4,FALSE)</f>
        <v>636633.3333333334</v>
      </c>
      <c r="I90">
        <v>60</v>
      </c>
      <c r="J90" t="str">
        <f>VLOOKUP(A90,PartCapability!$B:$Z,17,FALSE) + 11 + 7</f>
        <v>48</v>
      </c>
      <c r="K90" t="str">
        <f>B90*I90*E90/(F90*POWER(10,G90))</f>
        <v>32</v>
      </c>
      <c r="L90" t="str">
        <f>ROUND(K90*J90/365, 2)</f>
        <v>4.21</v>
      </c>
      <c r="M90" t="str">
        <f>VLOOKUP(D90*1,Parameters!$B$9:$C$11,2,FALSE)</f>
        <v>0.93</v>
      </c>
      <c r="N90" t="str">
        <f>VLOOKUP(D90*1,Parameters!$B$9:$D$11,3,FALSE)</f>
        <v>0.1</v>
      </c>
      <c r="O90" t="str">
        <f>IF(K90&gt;N90, "Yes", "No")</f>
        <v>Yes</v>
      </c>
      <c r="P90" t="str">
        <f>LET(lambda, L90, target, M90-VLOOKUP(D90*1,Parameters!$F$1:$G$4,2,FALSE), n, SEQUENCE(100,1,0,1), INDEX(n,MATCH(TRUE,ROUND(POISSON(n,lambda,TRUE),2)&gt;=target,0)))</f>
        <v>7</v>
      </c>
      <c r="Q90" t="str">
        <f>POISSON(P90, L90, TRUE)</f>
        <v>0.935368446671637</v>
      </c>
      <c r="R90" t="str">
        <f>ROUND(M90-Q90, 2)</f>
        <v>-0.01</v>
      </c>
      <c r="S90" t="str">
        <f>IF(R90 &gt; VLOOKUP(D90*1, Parameters!$F$1:$G$4, 2, FALSE), "Re-Calculate", "OK")</f>
        <v>OK</v>
      </c>
      <c r="T90" t="str">
        <f>IF(D90=1, L90, " ")</f>
        <v xml:space="preserve"> </v>
      </c>
      <c r="U90" t="str">
        <f>IF(D90=2, L90, " ")</f>
        <v>4.21</v>
      </c>
      <c r="V90" t="str">
        <f>IF(D90=3, L90, " ")</f>
        <v xml:space="preserve"> </v>
      </c>
      <c r="W90" t="str">
        <f>IF(D90=1, L90*Q90, " ")</f>
        <v xml:space="preserve"> </v>
      </c>
      <c r="X90" t="str">
        <f>IF(D90=2, L90*Q90, " ")</f>
        <v>3.9379011604875918</v>
      </c>
      <c r="Y90" t="str">
        <f>IF(D90=3, L90*Q90, " ")</f>
        <v xml:space="preserve"> </v>
      </c>
      <c r="Z90" t="str">
        <f>IF(D90=1, K90, " ")</f>
        <v xml:space="preserve"> </v>
      </c>
      <c r="AA90" t="str">
        <f>IF(D90=2, K90, " ")</f>
        <v>32</v>
      </c>
      <c r="AB90" t="str">
        <f>IF(D90=3, K90, " ")</f>
        <v xml:space="preserve"> </v>
      </c>
      <c r="AC90" t="str">
        <f>IF(D90=1, K90*Q90, " ")</f>
        <v xml:space="preserve"> </v>
      </c>
      <c r="AD90" t="str">
        <f>IF(D90=2, K90*Q90, " ")</f>
        <v>29.931790293492384</v>
      </c>
      <c r="AE90" t="str">
        <f>IF(D90=3, K90*Q90, " ")</f>
        <v xml:space="preserve"> </v>
      </c>
    </row>
    <row r="91">
      <c r="A91" t="str">
        <v>5909780</v>
      </c>
      <c r="B91" t="str">
        <f>VLOOKUP(A91,PartNumbers!$A:$E,2,FALSE)</f>
        <v>4000</v>
      </c>
      <c r="C91" t="str">
        <f>VLOOKUP(A91,PartCapability!$B:$Z,5,FALSE)</f>
        <v>2</v>
      </c>
      <c r="D91" t="str">
        <f>VLOOKUP(A91,PartCapability!$B:$Z,6,FALSE)</f>
        <v>1</v>
      </c>
      <c r="E91" t="str">
        <f>VLOOKUP(A91,PartCapability!$B:$Z,8,FALSE)</f>
        <v>1</v>
      </c>
      <c r="F91" t="str">
        <f>VLOOKUP(A91,PartCapability!$B:$Z,7,FALSE)</f>
        <v>150000</v>
      </c>
      <c r="G91" t="str">
        <f>VLOOKUP(A91,PartNumbers!$A:$E,3,FALSE)</f>
        <v>0</v>
      </c>
      <c r="H91" t="str">
        <f>VLOOKUP(A91,PartNumbers!$A:$E,4,FALSE)</f>
        <v>19746.51</v>
      </c>
      <c r="I91">
        <v>60</v>
      </c>
      <c r="J91" t="str">
        <f>VLOOKUP(A91,PartCapability!$B:$Z,17,FALSE) + 11 + 7</f>
        <v>48</v>
      </c>
      <c r="K91" t="str">
        <f>B91*I91*E91/(F91*POWER(10,G91))</f>
        <v>1.6</v>
      </c>
      <c r="L91" t="str">
        <f>ROUND(K91*J91/365, 2)</f>
        <v>0.21</v>
      </c>
      <c r="M91" t="str">
        <f>VLOOKUP(D91*1,Parameters!$B$9:$C$11,2,FALSE)</f>
        <v>0.98</v>
      </c>
      <c r="N91" t="str">
        <f>VLOOKUP(D91*1,Parameters!$B$9:$D$11,3,FALSE)</f>
        <v>0.1</v>
      </c>
      <c r="O91" t="str">
        <f>IF(K91&gt;N91, "Yes", "No")</f>
        <v>Yes</v>
      </c>
      <c r="P91" t="str">
        <f>LET(lambda, L91, target, M91-VLOOKUP(D91*1,Parameters!$F$1:$G$4,2,FALSE), n, SEQUENCE(100,1,0,1), INDEX(n,MATCH(TRUE,ROUND(POISSON(n,lambda,TRUE),2)&gt;=target,0)))</f>
        <v>1</v>
      </c>
      <c r="Q91" t="str">
        <f>POISSON(P91, L91, TRUE)</f>
        <v>0.9808069376239263</v>
      </c>
      <c r="R91" t="str">
        <f>ROUND(M91-Q91, 2)</f>
        <v>0</v>
      </c>
      <c r="S91" t="str">
        <f>IF(R91 &gt; VLOOKUP(D91*1, Parameters!$F$1:$G$4, 2, FALSE), "Re-Calculate", "OK")</f>
        <v>OK</v>
      </c>
      <c r="T91" t="str">
        <f>IF(D91=1, L91, " ")</f>
        <v>0.21</v>
      </c>
      <c r="U91" t="str">
        <f>IF(D91=2, L91, " ")</f>
        <v xml:space="preserve"> </v>
      </c>
      <c r="V91" t="str">
        <f>IF(D91=3, L91, " ")</f>
        <v xml:space="preserve"> </v>
      </c>
      <c r="W91" t="str">
        <f>IF(D91=1, L91*Q91, " ")</f>
        <v>0.20596945690102453</v>
      </c>
      <c r="X91" t="str">
        <f>IF(D91=2, L91*Q91, " ")</f>
        <v xml:space="preserve"> </v>
      </c>
      <c r="Y91" t="str">
        <f>IF(D91=3, L91*Q91, " ")</f>
        <v xml:space="preserve"> </v>
      </c>
      <c r="Z91" t="str">
        <f>IF(D91=1, K91, " ")</f>
        <v>1.6</v>
      </c>
      <c r="AA91" t="str">
        <f>IF(D91=2, K91, " ")</f>
        <v xml:space="preserve"> </v>
      </c>
      <c r="AB91" t="str">
        <f>IF(D91=3, K91, " ")</f>
        <v xml:space="preserve"> </v>
      </c>
      <c r="AC91" t="str">
        <f>IF(D91=1, K91*Q91, " ")</f>
        <v>1.5692911001982823</v>
      </c>
      <c r="AD91" t="str">
        <f>IF(D91=2, K91*Q91, " ")</f>
        <v xml:space="preserve"> </v>
      </c>
      <c r="AE91" t="str">
        <f>IF(D91=3, K91*Q91, " ")</f>
        <v xml:space="preserve"> </v>
      </c>
    </row>
    <row r="92">
      <c r="A92" t="str">
        <v>767584M</v>
      </c>
      <c r="B92" t="str">
        <f>VLOOKUP(A92,PartNumbers!$A:$E,2,FALSE)</f>
        <v>4000</v>
      </c>
      <c r="C92" t="str">
        <f>VLOOKUP(A92,PartCapability!$B:$Z,5,FALSE)</f>
        <v>2</v>
      </c>
      <c r="D92" t="str">
        <f>VLOOKUP(A92,PartCapability!$B:$Z,6,FALSE)</f>
        <v>2</v>
      </c>
      <c r="E92" t="str">
        <f>VLOOKUP(A92,PartCapability!$B:$Z,8,FALSE)</f>
        <v>2</v>
      </c>
      <c r="F92" t="str">
        <f>VLOOKUP(A92,PartCapability!$B:$Z,7,FALSE)</f>
        <v>37500</v>
      </c>
      <c r="G92" t="str">
        <f>VLOOKUP(A92,PartNumbers!$A:$E,3,FALSE)</f>
        <v>0</v>
      </c>
      <c r="H92" t="str">
        <f>VLOOKUP(A92,PartNumbers!$A:$E,4,FALSE)</f>
        <v>9772.222222222223</v>
      </c>
      <c r="I92">
        <v>60</v>
      </c>
      <c r="J92" t="str">
        <f>VLOOKUP(A92,PartCapability!$B:$Z,17,FALSE) + 11 + 7</f>
        <v>47</v>
      </c>
      <c r="K92" t="str">
        <f>B92*I92*E92/(F92*POWER(10,G92))</f>
        <v>12.8</v>
      </c>
      <c r="L92" t="str">
        <f>ROUND(K92*J92/365, 2)</f>
        <v>1.65</v>
      </c>
      <c r="M92" t="str">
        <f>VLOOKUP(D92*1,Parameters!$B$9:$C$11,2,FALSE)</f>
        <v>0.93</v>
      </c>
      <c r="N92" t="str">
        <f>VLOOKUP(D92*1,Parameters!$B$9:$D$11,3,FALSE)</f>
        <v>0.1</v>
      </c>
      <c r="O92" t="str">
        <f>IF(K92&gt;N92, "Yes", "No")</f>
        <v>Yes</v>
      </c>
      <c r="P92" t="str">
        <f>LET(lambda, L92, target, M92-VLOOKUP(D92*1,Parameters!$F$1:$G$4,2,FALSE), n, SEQUENCE(100,1,0,1), INDEX(n,MATCH(TRUE,ROUND(POISSON(n,lambda,TRUE),2)&gt;=target,0)))</f>
        <v>4</v>
      </c>
      <c r="Q92" t="str">
        <f>POISSON(P92, L92, TRUE)</f>
        <v>0.9734570253742074</v>
      </c>
      <c r="R92" t="str">
        <f>ROUND(M92-Q92, 2)</f>
        <v>-0.04</v>
      </c>
      <c r="S92" t="str">
        <f>IF(R92 &gt; VLOOKUP(D92*1, Parameters!$F$1:$G$4, 2, FALSE), "Re-Calculate", "OK")</f>
        <v>OK</v>
      </c>
      <c r="T92" t="str">
        <f>IF(D92=1, L92, " ")</f>
        <v xml:space="preserve"> </v>
      </c>
      <c r="U92" t="str">
        <f>IF(D92=2, L92, " ")</f>
        <v>1.65</v>
      </c>
      <c r="V92" t="str">
        <f>IF(D92=3, L92, " ")</f>
        <v xml:space="preserve"> </v>
      </c>
      <c r="W92" t="str">
        <f>IF(D92=1, L92*Q92, " ")</f>
        <v xml:space="preserve"> </v>
      </c>
      <c r="X92" t="str">
        <f>IF(D92=2, L92*Q92, " ")</f>
        <v>1.606204091867442</v>
      </c>
      <c r="Y92" t="str">
        <f>IF(D92=3, L92*Q92, " ")</f>
        <v xml:space="preserve"> </v>
      </c>
      <c r="Z92" t="str">
        <f>IF(D92=1, K92, " ")</f>
        <v xml:space="preserve"> </v>
      </c>
      <c r="AA92" t="str">
        <f>IF(D92=2, K92, " ")</f>
        <v>12.8</v>
      </c>
      <c r="AB92" t="str">
        <f>IF(D92=3, K92, " ")</f>
        <v xml:space="preserve"> </v>
      </c>
      <c r="AC92" t="str">
        <f>IF(D92=1, K92*Q92, " ")</f>
        <v xml:space="preserve"> </v>
      </c>
      <c r="AD92" t="str">
        <f>IF(D92=2, K92*Q92, " ")</f>
        <v>12.460249924789856</v>
      </c>
      <c r="AE92" t="str">
        <f>IF(D92=3, K92*Q92, " ")</f>
        <v xml:space="preserve"> </v>
      </c>
    </row>
    <row r="93">
      <c r="A93" t="str">
        <v>767669C</v>
      </c>
      <c r="B93" t="str">
        <f>VLOOKUP(A93,PartNumbers!$A:$E,2,FALSE)</f>
        <v>4000</v>
      </c>
      <c r="C93" t="str">
        <f>VLOOKUP(A93,PartCapability!$B:$Z,5,FALSE)</f>
        <v>2</v>
      </c>
      <c r="D93" t="str">
        <f>VLOOKUP(A93,PartCapability!$B:$Z,6,FALSE)</f>
        <v>2</v>
      </c>
      <c r="E93" t="str">
        <f>VLOOKUP(A93,PartCapability!$B:$Z,8,FALSE)</f>
        <v>2</v>
      </c>
      <c r="F93" t="str">
        <f>VLOOKUP(A93,PartCapability!$B:$Z,7,FALSE)</f>
        <v>450000</v>
      </c>
      <c r="G93" t="str">
        <f>VLOOKUP(A93,PartNumbers!$A:$E,3,FALSE)</f>
        <v>0</v>
      </c>
      <c r="H93" t="str">
        <f>VLOOKUP(A93,PartNumbers!$A:$E,4,FALSE)</f>
        <v>31218.96</v>
      </c>
      <c r="I93">
        <v>60</v>
      </c>
      <c r="J93" t="str">
        <f>VLOOKUP(A93,PartCapability!$B:$Z,17,FALSE) + 11 + 7</f>
        <v>48</v>
      </c>
      <c r="K93" t="str">
        <f>B93*I93*E93/(F93*POWER(10,G93))</f>
        <v>1.0666666666666667</v>
      </c>
      <c r="L93" t="str">
        <f>ROUND(K93*J93/365, 2)</f>
        <v>0.14</v>
      </c>
      <c r="M93" t="str">
        <f>VLOOKUP(D93*1,Parameters!$B$9:$C$11,2,FALSE)</f>
        <v>0.93</v>
      </c>
      <c r="N93" t="str">
        <f>VLOOKUP(D93*1,Parameters!$B$9:$D$11,3,FALSE)</f>
        <v>0.1</v>
      </c>
      <c r="O93" t="str">
        <f>IF(K93&gt;N93, "Yes", "No")</f>
        <v>Yes</v>
      </c>
      <c r="P93" t="str">
        <f>LET(lambda, L93, target, M93-VLOOKUP(D93*1,Parameters!$F$1:$G$4,2,FALSE), n, SEQUENCE(100,1,0,1), INDEX(n,MATCH(TRUE,ROUND(POISSON(n,lambda,TRUE),2)&gt;=target,0)))</f>
        <v>1</v>
      </c>
      <c r="Q93" t="str">
        <f>POISSON(P93, L93, TRUE)</f>
        <v>0.9910683883546387</v>
      </c>
      <c r="R93" t="str">
        <f>ROUND(M93-Q93, 2)</f>
        <v>-0.06</v>
      </c>
      <c r="S93" t="str">
        <f>IF(R93 &gt; VLOOKUP(D93*1, Parameters!$F$1:$G$4, 2, FALSE), "Re-Calculate", "OK")</f>
        <v>OK</v>
      </c>
      <c r="T93" t="str">
        <f>IF(D93=1, L93, " ")</f>
        <v xml:space="preserve"> </v>
      </c>
      <c r="U93" t="str">
        <f>IF(D93=2, L93, " ")</f>
        <v>0.14</v>
      </c>
      <c r="V93" t="str">
        <f>IF(D93=3, L93, " ")</f>
        <v xml:space="preserve"> </v>
      </c>
      <c r="W93" t="str">
        <f>IF(D93=1, L93*Q93, " ")</f>
        <v xml:space="preserve"> </v>
      </c>
      <c r="X93" t="str">
        <f>IF(D93=2, L93*Q93, " ")</f>
        <v>0.13874957436964944</v>
      </c>
      <c r="Y93" t="str">
        <f>IF(D93=3, L93*Q93, " ")</f>
        <v xml:space="preserve"> </v>
      </c>
      <c r="Z93" t="str">
        <f>IF(D93=1, K93, " ")</f>
        <v xml:space="preserve"> </v>
      </c>
      <c r="AA93" t="str">
        <f>IF(D93=2, K93, " ")</f>
        <v>1.0666666666666667</v>
      </c>
      <c r="AB93" t="str">
        <f>IF(D93=3, K93, " ")</f>
        <v xml:space="preserve"> </v>
      </c>
      <c r="AC93" t="str">
        <f>IF(D93=1, K93*Q93, " ")</f>
        <v xml:space="preserve"> </v>
      </c>
      <c r="AD93" t="str">
        <f>IF(D93=2, K93*Q93, " ")</f>
        <v>1.057139614244948</v>
      </c>
      <c r="AE93" t="str">
        <f>IF(D93=3, K93*Q93, " ")</f>
        <v xml:space="preserve"> </v>
      </c>
    </row>
    <row r="94">
      <c r="A94" t="str">
        <v>4500003M</v>
      </c>
      <c r="B94" t="str">
        <f>VLOOKUP(A94,PartNumbers!$A:$E,2,FALSE)</f>
        <v>4000</v>
      </c>
      <c r="C94" t="str">
        <f>VLOOKUP(A94,PartCapability!$B:$Z,5,FALSE)</f>
        <v>2</v>
      </c>
      <c r="D94" t="str">
        <f>VLOOKUP(A94,PartCapability!$B:$Z,6,FALSE)</f>
        <v>2</v>
      </c>
      <c r="E94" t="str">
        <f>VLOOKUP(A94,PartCapability!$B:$Z,8,FALSE)</f>
        <v>1</v>
      </c>
      <c r="F94" t="str">
        <f>VLOOKUP(A94,PartCapability!$B:$Z,7,FALSE)</f>
        <v>19500</v>
      </c>
      <c r="G94" t="str">
        <f>VLOOKUP(A94,PartNumbers!$A:$E,3,FALSE)</f>
        <v>0</v>
      </c>
      <c r="H94" t="str">
        <f>VLOOKUP(A94,PartNumbers!$A:$E,4,FALSE)</f>
        <v>129990</v>
      </c>
      <c r="I94">
        <v>60</v>
      </c>
      <c r="J94" t="str">
        <f>VLOOKUP(A94,PartCapability!$B:$Z,17,FALSE) + 11 + 7</f>
        <v>63</v>
      </c>
      <c r="K94" t="str">
        <f>B94*I94*E94/(F94*POWER(10,G94))</f>
        <v>12.307692307692308</v>
      </c>
      <c r="L94" t="str">
        <f>ROUND(K94*J94/365, 2)</f>
        <v>2.12</v>
      </c>
      <c r="M94" t="str">
        <f>VLOOKUP(D94*1,Parameters!$B$9:$C$11,2,FALSE)</f>
        <v>0.93</v>
      </c>
      <c r="N94" t="str">
        <f>VLOOKUP(D94*1,Parameters!$B$9:$D$11,3,FALSE)</f>
        <v>0.1</v>
      </c>
      <c r="O94" t="str">
        <f>IF(K94&gt;N94, "Yes", "No")</f>
        <v>Yes</v>
      </c>
      <c r="P94" t="str">
        <f>LET(lambda, L94, target, M94-VLOOKUP(D94*1,Parameters!$F$1:$G$4,2,FALSE), n, SEQUENCE(100,1,0,1), INDEX(n,MATCH(TRUE,ROUND(POISSON(n,lambda,TRUE),2)&gt;=target,0)))</f>
        <v>4</v>
      </c>
      <c r="Q94" t="str">
        <f>POISSON(P94, L94, TRUE)</f>
        <v>0.9358713202756208</v>
      </c>
      <c r="R94" t="str">
        <f>ROUND(M94-Q94, 2)</f>
        <v>-0.01</v>
      </c>
      <c r="S94" t="str">
        <f>IF(R94 &gt; VLOOKUP(D94*1, Parameters!$F$1:$G$4, 2, FALSE), "Re-Calculate", "OK")</f>
        <v>OK</v>
      </c>
      <c r="T94" t="str">
        <f>IF(D94=1, L94, " ")</f>
        <v xml:space="preserve"> </v>
      </c>
      <c r="U94" t="str">
        <f>IF(D94=2, L94, " ")</f>
        <v>2.12</v>
      </c>
      <c r="V94" t="str">
        <f>IF(D94=3, L94, " ")</f>
        <v xml:space="preserve"> </v>
      </c>
      <c r="W94" t="str">
        <f>IF(D94=1, L94*Q94, " ")</f>
        <v xml:space="preserve"> </v>
      </c>
      <c r="X94" t="str">
        <f>IF(D94=2, L94*Q94, " ")</f>
        <v>1.9840471989843163</v>
      </c>
      <c r="Y94" t="str">
        <f>IF(D94=3, L94*Q94, " ")</f>
        <v xml:space="preserve"> </v>
      </c>
      <c r="Z94" t="str">
        <f>IF(D94=1, K94, " ")</f>
        <v xml:space="preserve"> </v>
      </c>
      <c r="AA94" t="str">
        <f>IF(D94=2, K94, " ")</f>
        <v>12.307692307692308</v>
      </c>
      <c r="AB94" t="str">
        <f>IF(D94=3, K94, " ")</f>
        <v xml:space="preserve"> </v>
      </c>
      <c r="AC94" t="str">
        <f>IF(D94=1, K94*Q94, " ")</f>
        <v xml:space="preserve"> </v>
      </c>
      <c r="AD94" t="str">
        <f>IF(D94=2, K94*Q94, " ")</f>
        <v>11.518416249546103</v>
      </c>
      <c r="AE94" t="str">
        <f>IF(D94=3, K94*Q94, " ")</f>
        <v xml:space="preserve"> </v>
      </c>
    </row>
    <row r="95">
      <c r="A95" t="str">
        <v>4951652</v>
      </c>
      <c r="B95" t="str">
        <f>VLOOKUP(A95,PartNumbers!$A:$E,2,FALSE)</f>
        <v>4000</v>
      </c>
      <c r="C95" t="str">
        <f>VLOOKUP(A95,PartCapability!$B:$Z,5,FALSE)</f>
        <v>2</v>
      </c>
      <c r="D95" t="str">
        <f>VLOOKUP(A95,PartCapability!$B:$Z,6,FALSE)</f>
        <v>2</v>
      </c>
      <c r="E95" t="str">
        <f>VLOOKUP(A95,PartCapability!$B:$Z,8,FALSE)</f>
        <v>1</v>
      </c>
      <c r="F95" t="str">
        <f>VLOOKUP(A95,PartCapability!$B:$Z,7,FALSE)</f>
        <v>37500</v>
      </c>
      <c r="G95" t="str">
        <f>VLOOKUP(A95,PartNumbers!$A:$E,3,FALSE)</f>
        <v>0</v>
      </c>
      <c r="H95" t="str">
        <f>VLOOKUP(A95,PartNumbers!$A:$E,4,FALSE)</f>
        <v>30580</v>
      </c>
      <c r="I95">
        <v>60</v>
      </c>
      <c r="J95" t="str">
        <f>VLOOKUP(A95,PartCapability!$B:$Z,17,FALSE) + 11 + 7</f>
        <v>63</v>
      </c>
      <c r="K95" t="str">
        <f>B95*I95*E95/(F95*POWER(10,G95))</f>
        <v>6.4</v>
      </c>
      <c r="L95" t="str">
        <f>ROUND(K95*J95/365, 2)</f>
        <v>1.1</v>
      </c>
      <c r="M95" t="str">
        <f>VLOOKUP(D95*1,Parameters!$B$9:$C$11,2,FALSE)</f>
        <v>0.93</v>
      </c>
      <c r="N95" t="str">
        <f>VLOOKUP(D95*1,Parameters!$B$9:$D$11,3,FALSE)</f>
        <v>0.1</v>
      </c>
      <c r="O95" t="str">
        <f>IF(K95&gt;N95, "Yes", "No")</f>
        <v>Yes</v>
      </c>
      <c r="P95" t="str">
        <f>LET(lambda, L95, target, M95-VLOOKUP(D95*1,Parameters!$F$1:$G$4,2,FALSE), n, SEQUENCE(100,1,0,1), INDEX(n,MATCH(TRUE,ROUND(POISSON(n,lambda,TRUE),2)&gt;=target,0)))</f>
        <v>3</v>
      </c>
      <c r="Q95" t="str">
        <f>POISSON(P95, L95, TRUE)</f>
        <v>0.9742581834703292</v>
      </c>
      <c r="R95" t="str">
        <f>ROUND(M95-Q95, 2)</f>
        <v>-0.04</v>
      </c>
      <c r="S95" t="str">
        <f>IF(R95 &gt; VLOOKUP(D95*1, Parameters!$F$1:$G$4, 2, FALSE), "Re-Calculate", "OK")</f>
        <v>OK</v>
      </c>
      <c r="T95" t="str">
        <f>IF(D95=1, L95, " ")</f>
        <v xml:space="preserve"> </v>
      </c>
      <c r="U95" t="str">
        <f>IF(D95=2, L95, " ")</f>
        <v>1.1</v>
      </c>
      <c r="V95" t="str">
        <f>IF(D95=3, L95, " ")</f>
        <v xml:space="preserve"> </v>
      </c>
      <c r="W95" t="str">
        <f>IF(D95=1, L95*Q95, " ")</f>
        <v xml:space="preserve"> </v>
      </c>
      <c r="X95" t="str">
        <f>IF(D95=2, L95*Q95, " ")</f>
        <v>1.0716840018173621</v>
      </c>
      <c r="Y95" t="str">
        <f>IF(D95=3, L95*Q95, " ")</f>
        <v xml:space="preserve"> </v>
      </c>
      <c r="Z95" t="str">
        <f>IF(D95=1, K95, " ")</f>
        <v xml:space="preserve"> </v>
      </c>
      <c r="AA95" t="str">
        <f>IF(D95=2, K95, " ")</f>
        <v>6.4</v>
      </c>
      <c r="AB95" t="str">
        <f>IF(D95=3, K95, " ")</f>
        <v xml:space="preserve"> </v>
      </c>
      <c r="AC95" t="str">
        <f>IF(D95=1, K95*Q95, " ")</f>
        <v xml:space="preserve"> </v>
      </c>
      <c r="AD95" t="str">
        <f>IF(D95=2, K95*Q95, " ")</f>
        <v>6.235252374210107</v>
      </c>
      <c r="AE95" t="str">
        <f>IF(D95=3, K95*Q95, " ")</f>
        <v xml:space="preserve"> </v>
      </c>
    </row>
    <row r="96">
      <c r="A96" t="str">
        <v>H3841-13</v>
      </c>
      <c r="B96" t="str">
        <f>VLOOKUP(A96,PartNumbers!$A:$E,2,FALSE)</f>
        <v>4000</v>
      </c>
      <c r="C96" t="str">
        <f>VLOOKUP(A96,PartCapability!$B:$Z,5,FALSE)</f>
        <v>2</v>
      </c>
      <c r="D96" t="str">
        <f>VLOOKUP(A96,PartCapability!$B:$Z,6,FALSE)</f>
        <v>2</v>
      </c>
      <c r="E96" t="str">
        <f>VLOOKUP(A96,PartCapability!$B:$Z,8,FALSE)</f>
        <v>1</v>
      </c>
      <c r="F96" t="str">
        <f>VLOOKUP(A96,PartCapability!$B:$Z,7,FALSE)</f>
        <v>30000</v>
      </c>
      <c r="G96" t="str">
        <f>VLOOKUP(A96,PartNumbers!$A:$E,3,FALSE)</f>
        <v>0</v>
      </c>
      <c r="H96" t="str">
        <f>VLOOKUP(A96,PartNumbers!$A:$E,4,FALSE)</f>
        <v>46500</v>
      </c>
      <c r="I96">
        <v>60</v>
      </c>
      <c r="J96" t="str">
        <f>VLOOKUP(A96,PartCapability!$B:$Z,17,FALSE) + 11 + 7</f>
        <v>48</v>
      </c>
      <c r="K96" t="str">
        <f>B96*I96*E96/(F96*POWER(10,G96))</f>
        <v>8</v>
      </c>
      <c r="L96" t="str">
        <f>ROUND(K96*J96/365, 2)</f>
        <v>1.05</v>
      </c>
      <c r="M96" t="str">
        <f>VLOOKUP(D96*1,Parameters!$B$9:$C$11,2,FALSE)</f>
        <v>0.93</v>
      </c>
      <c r="N96" t="str">
        <f>VLOOKUP(D96*1,Parameters!$B$9:$D$11,3,FALSE)</f>
        <v>0.1</v>
      </c>
      <c r="O96" t="str">
        <f>IF(K96&gt;N96, "Yes", "No")</f>
        <v>Yes</v>
      </c>
      <c r="P96" t="str">
        <f>LET(lambda, L96, target, M96-VLOOKUP(D96*1,Parameters!$F$1:$G$4,2,FALSE), n, SEQUENCE(100,1,0,1), INDEX(n,MATCH(TRUE,ROUND(POISSON(n,lambda,TRUE),2)&gt;=target,0)))</f>
        <v>3</v>
      </c>
      <c r="Q96" t="str">
        <f>POISSON(P96, L96, TRUE)</f>
        <v>0.9777916843445263</v>
      </c>
      <c r="R96" t="str">
        <f>ROUND(M96-Q96, 2)</f>
        <v>-0.05</v>
      </c>
      <c r="S96" t="str">
        <f>IF(R96 &gt; VLOOKUP(D96*1, Parameters!$F$1:$G$4, 2, FALSE), "Re-Calculate", "OK")</f>
        <v>OK</v>
      </c>
      <c r="T96" t="str">
        <f>IF(D96=1, L96, " ")</f>
        <v xml:space="preserve"> </v>
      </c>
      <c r="U96" t="str">
        <f>IF(D96=2, L96, " ")</f>
        <v>1.05</v>
      </c>
      <c r="V96" t="str">
        <f>IF(D96=3, L96, " ")</f>
        <v xml:space="preserve"> </v>
      </c>
      <c r="W96" t="str">
        <f>IF(D96=1, L96*Q96, " ")</f>
        <v xml:space="preserve"> </v>
      </c>
      <c r="X96" t="str">
        <f>IF(D96=2, L96*Q96, " ")</f>
        <v>1.0266812685617528</v>
      </c>
      <c r="Y96" t="str">
        <f>IF(D96=3, L96*Q96, " ")</f>
        <v xml:space="preserve"> </v>
      </c>
      <c r="Z96" t="str">
        <f>IF(D96=1, K96, " ")</f>
        <v xml:space="preserve"> </v>
      </c>
      <c r="AA96" t="str">
        <f>IF(D96=2, K96, " ")</f>
        <v>8</v>
      </c>
      <c r="AB96" t="str">
        <f>IF(D96=3, K96, " ")</f>
        <v xml:space="preserve"> </v>
      </c>
      <c r="AC96" t="str">
        <f>IF(D96=1, K96*Q96, " ")</f>
        <v xml:space="preserve"> </v>
      </c>
      <c r="AD96" t="str">
        <f>IF(D96=2, K96*Q96, " ")</f>
        <v>7.822333474756211</v>
      </c>
      <c r="AE96" t="str">
        <f>IF(D96=3, K96*Q96, " ")</f>
        <v xml:space="preserve"> </v>
      </c>
    </row>
    <row r="97">
      <c r="A97" t="str">
        <v>H3841-14</v>
      </c>
      <c r="B97" t="str">
        <f>VLOOKUP(A97,PartNumbers!$A:$E,2,FALSE)</f>
        <v>4000</v>
      </c>
      <c r="C97" t="str">
        <f>VLOOKUP(A97,PartCapability!$B:$Z,5,FALSE)</f>
        <v>2</v>
      </c>
      <c r="D97" t="str">
        <f>VLOOKUP(A97,PartCapability!$B:$Z,6,FALSE)</f>
        <v>2</v>
      </c>
      <c r="E97" t="str">
        <f>VLOOKUP(A97,PartCapability!$B:$Z,8,FALSE)</f>
        <v>1</v>
      </c>
      <c r="F97" t="str">
        <f>VLOOKUP(A97,PartCapability!$B:$Z,7,FALSE)</f>
        <v>30000</v>
      </c>
      <c r="G97" t="str">
        <f>VLOOKUP(A97,PartNumbers!$A:$E,3,FALSE)</f>
        <v>0</v>
      </c>
      <c r="H97" t="str">
        <f>VLOOKUP(A97,PartNumbers!$A:$E,4,FALSE)</f>
        <v>127000.64</v>
      </c>
      <c r="I97">
        <v>60</v>
      </c>
      <c r="J97" t="str">
        <f>VLOOKUP(A97,PartCapability!$B:$Z,17,FALSE) + 11 + 7</f>
        <v>48</v>
      </c>
      <c r="K97" t="str">
        <f>B97*I97*E97/(F97*POWER(10,G97))</f>
        <v>8</v>
      </c>
      <c r="L97" t="str">
        <f>ROUND(K97*J97/365, 2)</f>
        <v>1.05</v>
      </c>
      <c r="M97" t="str">
        <f>VLOOKUP(D97*1,Parameters!$B$9:$C$11,2,FALSE)</f>
        <v>0.93</v>
      </c>
      <c r="N97" t="str">
        <f>VLOOKUP(D97*1,Parameters!$B$9:$D$11,3,FALSE)</f>
        <v>0.1</v>
      </c>
      <c r="O97" t="str">
        <f>IF(K97&gt;N97, "Yes", "No")</f>
        <v>Yes</v>
      </c>
      <c r="P97" t="str">
        <f>LET(lambda, L97, target, M97-VLOOKUP(D97*1,Parameters!$F$1:$G$4,2,FALSE), n, SEQUENCE(100,1,0,1), INDEX(n,MATCH(TRUE,ROUND(POISSON(n,lambda,TRUE),2)&gt;=target,0)))</f>
        <v>3</v>
      </c>
      <c r="Q97" t="str">
        <f>POISSON(P97, L97, TRUE)</f>
        <v>0.9777916843445263</v>
      </c>
      <c r="R97" t="str">
        <f>ROUND(M97-Q97, 2)</f>
        <v>-0.05</v>
      </c>
      <c r="S97" t="str">
        <f>IF(R97 &gt; VLOOKUP(D97*1, Parameters!$F$1:$G$4, 2, FALSE), "Re-Calculate", "OK")</f>
        <v>OK</v>
      </c>
      <c r="T97" t="str">
        <f>IF(D97=1, L97, " ")</f>
        <v xml:space="preserve"> </v>
      </c>
      <c r="U97" t="str">
        <f>IF(D97=2, L97, " ")</f>
        <v>1.05</v>
      </c>
      <c r="V97" t="str">
        <f>IF(D97=3, L97, " ")</f>
        <v xml:space="preserve"> </v>
      </c>
      <c r="W97" t="str">
        <f>IF(D97=1, L97*Q97, " ")</f>
        <v xml:space="preserve"> </v>
      </c>
      <c r="X97" t="str">
        <f>IF(D97=2, L97*Q97, " ")</f>
        <v>1.0266812685617528</v>
      </c>
      <c r="Y97" t="str">
        <f>IF(D97=3, L97*Q97, " ")</f>
        <v xml:space="preserve"> </v>
      </c>
      <c r="Z97" t="str">
        <f>IF(D97=1, K97, " ")</f>
        <v xml:space="preserve"> </v>
      </c>
      <c r="AA97" t="str">
        <f>IF(D97=2, K97, " ")</f>
        <v>8</v>
      </c>
      <c r="AB97" t="str">
        <f>IF(D97=3, K97, " ")</f>
        <v xml:space="preserve"> </v>
      </c>
      <c r="AC97" t="str">
        <f>IF(D97=1, K97*Q97, " ")</f>
        <v xml:space="preserve"> </v>
      </c>
      <c r="AD97" t="str">
        <f>IF(D97=2, K97*Q97, " ")</f>
        <v>7.822333474756211</v>
      </c>
      <c r="AE97" t="str">
        <f>IF(D97=3, K97*Q97, " ")</f>
        <v xml:space="preserve"> </v>
      </c>
    </row>
    <row r="98">
      <c r="A98" t="str">
        <v>N40-1C10135-101</v>
      </c>
      <c r="B98" t="str">
        <f>VLOOKUP(A98,PartNumbers!$A:$E,2,FALSE)</f>
        <v>4000</v>
      </c>
      <c r="C98" t="str">
        <f>VLOOKUP(A98,PartCapability!$B:$Z,5,FALSE)</f>
        <v>2</v>
      </c>
      <c r="D98" t="str">
        <f>VLOOKUP(A98,PartCapability!$B:$Z,6,FALSE)</f>
        <v>2</v>
      </c>
      <c r="E98" t="str">
        <f>VLOOKUP(A98,PartCapability!$B:$Z,8,FALSE)</f>
        <v>1</v>
      </c>
      <c r="F98" t="str">
        <f>VLOOKUP(A98,PartCapability!$B:$Z,7,FALSE)</f>
        <v>60000</v>
      </c>
      <c r="G98" t="str">
        <f>VLOOKUP(A98,PartNumbers!$A:$E,3,FALSE)</f>
        <v>0</v>
      </c>
      <c r="H98" t="str">
        <f>VLOOKUP(A98,PartNumbers!$A:$E,4,FALSE)</f>
        <v>2230</v>
      </c>
      <c r="I98">
        <v>60</v>
      </c>
      <c r="J98" t="str">
        <f>VLOOKUP(A98,PartCapability!$B:$Z,17,FALSE) + 11 + 7</f>
        <v>48</v>
      </c>
      <c r="K98" t="str">
        <f>B98*I98*E98/(F98*POWER(10,G98))</f>
        <v>4</v>
      </c>
      <c r="L98" t="str">
        <f>ROUND(K98*J98/365, 2)</f>
        <v>0.53</v>
      </c>
      <c r="M98" t="str">
        <f>VLOOKUP(D98*1,Parameters!$B$9:$C$11,2,FALSE)</f>
        <v>0.93</v>
      </c>
      <c r="N98" t="str">
        <f>VLOOKUP(D98*1,Parameters!$B$9:$D$11,3,FALSE)</f>
        <v>0.1</v>
      </c>
      <c r="O98" t="str">
        <f>IF(K98&gt;N98, "Yes", "No")</f>
        <v>Yes</v>
      </c>
      <c r="P98" t="str">
        <f>LET(lambda, L98, target, M98-VLOOKUP(D98*1,Parameters!$F$1:$G$4,2,FALSE), n, SEQUENCE(100,1,0,1), INDEX(n,MATCH(TRUE,ROUND(POISSON(n,lambda,TRUE),2)&gt;=target,0)))</f>
        <v>2</v>
      </c>
      <c r="Q98" t="str">
        <f>POISSON(P98, L98, TRUE)</f>
        <v>0.9832351715992085</v>
      </c>
      <c r="R98" t="str">
        <f>ROUND(M98-Q98, 2)</f>
        <v>-0.05</v>
      </c>
      <c r="S98" t="str">
        <f>IF(R98 &gt; VLOOKUP(D98*1, Parameters!$F$1:$G$4, 2, FALSE), "Re-Calculate", "OK")</f>
        <v>OK</v>
      </c>
      <c r="T98" t="str">
        <f>IF(D98=1, L98, " ")</f>
        <v xml:space="preserve"> </v>
      </c>
      <c r="U98" t="str">
        <f>IF(D98=2, L98, " ")</f>
        <v>0.53</v>
      </c>
      <c r="V98" t="str">
        <f>IF(D98=3, L98, " ")</f>
        <v xml:space="preserve"> </v>
      </c>
      <c r="W98" t="str">
        <f>IF(D98=1, L98*Q98, " ")</f>
        <v xml:space="preserve"> </v>
      </c>
      <c r="X98" t="str">
        <f>IF(D98=2, L98*Q98, " ")</f>
        <v>0.5211146409475805</v>
      </c>
      <c r="Y98" t="str">
        <f>IF(D98=3, L98*Q98, " ")</f>
        <v xml:space="preserve"> </v>
      </c>
      <c r="Z98" t="str">
        <f>IF(D98=1, K98, " ")</f>
        <v xml:space="preserve"> </v>
      </c>
      <c r="AA98" t="str">
        <f>IF(D98=2, K98, " ")</f>
        <v>4</v>
      </c>
      <c r="AB98" t="str">
        <f>IF(D98=3, K98, " ")</f>
        <v xml:space="preserve"> </v>
      </c>
      <c r="AC98" t="str">
        <f>IF(D98=1, K98*Q98, " ")</f>
        <v xml:space="preserve"> </v>
      </c>
      <c r="AD98" t="str">
        <f>IF(D98=2, K98*Q98, " ")</f>
        <v>3.932940686396834</v>
      </c>
      <c r="AE98" t="str">
        <f>IF(D98=3, K98*Q98, " ")</f>
        <v xml:space="preserve"> </v>
      </c>
    </row>
    <row r="99">
      <c r="A99" t="str">
        <v>N40-1C50212-102</v>
      </c>
      <c r="B99" t="str">
        <f>VLOOKUP(A99,PartNumbers!$A:$E,2,FALSE)</f>
        <v>4000</v>
      </c>
      <c r="C99" t="str">
        <f>VLOOKUP(A99,PartCapability!$B:$Z,5,FALSE)</f>
        <v>2</v>
      </c>
      <c r="D99" t="str">
        <f>VLOOKUP(A99,PartCapability!$B:$Z,6,FALSE)</f>
        <v>2</v>
      </c>
      <c r="E99" t="str">
        <f>VLOOKUP(A99,PartCapability!$B:$Z,8,FALSE)</f>
        <v>3</v>
      </c>
      <c r="F99" t="str">
        <f>VLOOKUP(A99,PartCapability!$B:$Z,7,FALSE)</f>
        <v>30000</v>
      </c>
      <c r="G99" t="str">
        <f>VLOOKUP(A99,PartNumbers!$A:$E,3,FALSE)</f>
        <v>0</v>
      </c>
      <c r="H99" t="str">
        <f>VLOOKUP(A99,PartNumbers!$A:$E,4,FALSE)</f>
        <v>2230</v>
      </c>
      <c r="I99">
        <v>60</v>
      </c>
      <c r="J99" t="str">
        <f>VLOOKUP(A99,PartCapability!$B:$Z,17,FALSE) + 11 + 7</f>
        <v>48</v>
      </c>
      <c r="K99" t="str">
        <f>B99*I99*E99/(F99*POWER(10,G99))</f>
        <v>24</v>
      </c>
      <c r="L99" t="str">
        <f>ROUND(K99*J99/365, 2)</f>
        <v>3.16</v>
      </c>
      <c r="M99" t="str">
        <f>VLOOKUP(D99*1,Parameters!$B$9:$C$11,2,FALSE)</f>
        <v>0.93</v>
      </c>
      <c r="N99" t="str">
        <f>VLOOKUP(D99*1,Parameters!$B$9:$D$11,3,FALSE)</f>
        <v>0.1</v>
      </c>
      <c r="O99" t="str">
        <f>IF(K99&gt;N99, "Yes", "No")</f>
        <v>Yes</v>
      </c>
      <c r="P99" t="str">
        <f>LET(lambda, L99, target, M99-VLOOKUP(D99*1,Parameters!$F$1:$G$4,2,FALSE), n, SEQUENCE(100,1,0,1), INDEX(n,MATCH(TRUE,ROUND(POISSON(n,lambda,TRUE),2)&gt;=target,0)))</f>
        <v>6</v>
      </c>
      <c r="Q99" t="str">
        <f>POISSON(P99, L99, TRUE)</f>
        <v>0.9577700266817515</v>
      </c>
      <c r="R99" t="str">
        <f>ROUND(M99-Q99, 2)</f>
        <v>-0.03</v>
      </c>
      <c r="S99" t="str">
        <f>IF(R99 &gt; VLOOKUP(D99*1, Parameters!$F$1:$G$4, 2, FALSE), "Re-Calculate", "OK")</f>
        <v>OK</v>
      </c>
      <c r="T99" t="str">
        <f>IF(D99=1, L99, " ")</f>
        <v xml:space="preserve"> </v>
      </c>
      <c r="U99" t="str">
        <f>IF(D99=2, L99, " ")</f>
        <v>3.16</v>
      </c>
      <c r="V99" t="str">
        <f>IF(D99=3, L99, " ")</f>
        <v xml:space="preserve"> </v>
      </c>
      <c r="W99" t="str">
        <f>IF(D99=1, L99*Q99, " ")</f>
        <v xml:space="preserve"> </v>
      </c>
      <c r="X99" t="str">
        <f>IF(D99=2, L99*Q99, " ")</f>
        <v>3.026553284314335</v>
      </c>
      <c r="Y99" t="str">
        <f>IF(D99=3, L99*Q99, " ")</f>
        <v xml:space="preserve"> </v>
      </c>
      <c r="Z99" t="str">
        <f>IF(D99=1, K99, " ")</f>
        <v xml:space="preserve"> </v>
      </c>
      <c r="AA99" t="str">
        <f>IF(D99=2, K99, " ")</f>
        <v>24</v>
      </c>
      <c r="AB99" t="str">
        <f>IF(D99=3, K99, " ")</f>
        <v xml:space="preserve"> </v>
      </c>
      <c r="AC99" t="str">
        <f>IF(D99=1, K99*Q99, " ")</f>
        <v xml:space="preserve"> </v>
      </c>
      <c r="AD99" t="str">
        <f>IF(D99=2, K99*Q99, " ")</f>
        <v>22.986480640362036</v>
      </c>
      <c r="AE99" t="str">
        <f>IF(D99=3, K99*Q99, " ")</f>
        <v xml:space="preserve"> </v>
      </c>
    </row>
    <row r="100">
      <c r="A100" t="str">
        <v>066-01212-0102</v>
      </c>
      <c r="B100" t="str">
        <f>VLOOKUP(A100,PartNumbers!$A:$E,2,FALSE)</f>
        <v>4000</v>
      </c>
      <c r="C100" t="str">
        <f>VLOOKUP(A100,PartCapability!$B:$Z,5,FALSE)</f>
        <v>2</v>
      </c>
      <c r="D100" t="str">
        <f>VLOOKUP(A100,PartCapability!$B:$Z,6,FALSE)</f>
        <v>2</v>
      </c>
      <c r="E100" t="str">
        <f>VLOOKUP(A100,PartCapability!$B:$Z,8,FALSE)</f>
        <v>2</v>
      </c>
      <c r="F100" t="str">
        <f>VLOOKUP(A100,PartCapability!$B:$Z,7,FALSE)</f>
        <v>36000</v>
      </c>
      <c r="G100" t="str">
        <f>VLOOKUP(A100,PartNumbers!$A:$E,3,FALSE)</f>
        <v>0</v>
      </c>
      <c r="H100" t="str">
        <f>VLOOKUP(A100,PartNumbers!$A:$E,4,FALSE)</f>
        <v>40746.5625</v>
      </c>
      <c r="I100">
        <v>60</v>
      </c>
      <c r="J100" t="str">
        <f>VLOOKUP(A100,PartCapability!$B:$Z,17,FALSE) + 11 + 7</f>
        <v>48</v>
      </c>
      <c r="K100" t="str">
        <f>B100*I100*E100/(F100*POWER(10,G100))</f>
        <v>13.333333333333334</v>
      </c>
      <c r="L100" t="str">
        <f>ROUND(K100*J100/365, 2)</f>
        <v>1.75</v>
      </c>
      <c r="M100" t="str">
        <f>VLOOKUP(D100*1,Parameters!$B$9:$C$11,2,FALSE)</f>
        <v>0.93</v>
      </c>
      <c r="N100" t="str">
        <f>VLOOKUP(D100*1,Parameters!$B$9:$D$11,3,FALSE)</f>
        <v>0.1</v>
      </c>
      <c r="O100" t="str">
        <f>IF(K100&gt;N100, "Yes", "No")</f>
        <v>Yes</v>
      </c>
      <c r="P100" t="str">
        <f>LET(lambda, L100, target, M100-VLOOKUP(D100*1,Parameters!$F$1:$G$4,2,FALSE), n, SEQUENCE(100,1,0,1), INDEX(n,MATCH(TRUE,ROUND(POISSON(n,lambda,TRUE),2)&gt;=target,0)))</f>
        <v>4</v>
      </c>
      <c r="Q100" t="str">
        <f>POISSON(P100, L100, TRUE)</f>
        <v>0.9670983802736117</v>
      </c>
      <c r="R100" t="str">
        <f>ROUND(M100-Q100, 2)</f>
        <v>-0.04</v>
      </c>
      <c r="S100" t="str">
        <f>IF(R100 &gt; VLOOKUP(D100*1, Parameters!$F$1:$G$4, 2, FALSE), "Re-Calculate", "OK")</f>
        <v>OK</v>
      </c>
      <c r="T100" t="str">
        <f>IF(D100=1, L100, " ")</f>
        <v xml:space="preserve"> </v>
      </c>
      <c r="U100" t="str">
        <f>IF(D100=2, L100, " ")</f>
        <v>1.75</v>
      </c>
      <c r="V100" t="str">
        <f>IF(D100=3, L100, " ")</f>
        <v xml:space="preserve"> </v>
      </c>
      <c r="W100" t="str">
        <f>IF(D100=1, L100*Q100, " ")</f>
        <v xml:space="preserve"> </v>
      </c>
      <c r="X100" t="str">
        <f>IF(D100=2, L100*Q100, " ")</f>
        <v>1.6924221654788205</v>
      </c>
      <c r="Y100" t="str">
        <f>IF(D100=3, L100*Q100, " ")</f>
        <v xml:space="preserve"> </v>
      </c>
      <c r="Z100" t="str">
        <f>IF(D100=1, K100, " ")</f>
        <v xml:space="preserve"> </v>
      </c>
      <c r="AA100" t="str">
        <f>IF(D100=2, K100, " ")</f>
        <v>13.333333333333334</v>
      </c>
      <c r="AB100" t="str">
        <f>IF(D100=3, K100, " ")</f>
        <v xml:space="preserve"> </v>
      </c>
      <c r="AC100" t="str">
        <f>IF(D100=1, K100*Q100, " ")</f>
        <v xml:space="preserve"> </v>
      </c>
      <c r="AD100" t="str">
        <f>IF(D100=2, K100*Q100, " ")</f>
        <v>12.894645070314823</v>
      </c>
      <c r="AE100" t="str">
        <f>IF(D100=3, K100*Q100, " ")</f>
        <v xml:space="preserve"> </v>
      </c>
    </row>
    <row r="101">
      <c r="A101" t="str">
        <v>69000942-251</v>
      </c>
      <c r="B101" t="str">
        <f>VLOOKUP(A101,PartNumbers!$A:$E,2,FALSE)</f>
        <v>4000</v>
      </c>
      <c r="C101" t="str">
        <f>VLOOKUP(A101,PartCapability!$B:$Z,5,FALSE)</f>
        <v>2</v>
      </c>
      <c r="D101" t="str">
        <f>VLOOKUP(A101,PartCapability!$B:$Z,6,FALSE)</f>
        <v>2</v>
      </c>
      <c r="E101" t="str">
        <f>VLOOKUP(A101,PartCapability!$B:$Z,8,FALSE)</f>
        <v>1</v>
      </c>
      <c r="F101" t="str">
        <f>VLOOKUP(A101,PartCapability!$B:$Z,7,FALSE)</f>
        <v>25500</v>
      </c>
      <c r="G101" t="str">
        <f>VLOOKUP(A101,PartNumbers!$A:$E,3,FALSE)</f>
        <v>0</v>
      </c>
      <c r="H101" t="str">
        <f>VLOOKUP(A101,PartNumbers!$A:$E,4,FALSE)</f>
        <v>120110.55555555556</v>
      </c>
      <c r="I101">
        <v>30</v>
      </c>
      <c r="J101" t="str">
        <f>VLOOKUP(A101,PartCapability!$B:$Z,17,FALSE) + 11 + 7</f>
        <v>48</v>
      </c>
      <c r="K101" t="str">
        <f>B101*I101*E101/(F101*POWER(10,G101))</f>
        <v>4.705882352941177</v>
      </c>
      <c r="L101" t="str">
        <f>ROUND(K101*J101/365, 2)</f>
        <v>0.62</v>
      </c>
      <c r="M101" t="str">
        <f>VLOOKUP(D101*1,Parameters!$B$9:$C$11,2,FALSE)</f>
        <v>0.93</v>
      </c>
      <c r="N101" t="str">
        <f>VLOOKUP(D101*1,Parameters!$B$9:$D$11,3,FALSE)</f>
        <v>0.1</v>
      </c>
      <c r="O101" t="str">
        <f>IF(K101&gt;N101, "Yes", "No")</f>
        <v>Yes</v>
      </c>
      <c r="P101" t="str">
        <f>LET(lambda, L101, target, M101-VLOOKUP(D101*1,Parameters!$F$1:$G$4,2,FALSE), n, SEQUENCE(100,1,0,1), INDEX(n,MATCH(TRUE,ROUND(POISSON(n,lambda,TRUE),2)&gt;=target,0)))</f>
        <v>2</v>
      </c>
      <c r="Q101" t="str">
        <f>POISSON(P101, L101, TRUE)</f>
        <v>0.974862909809069</v>
      </c>
      <c r="R101" t="str">
        <f>ROUND(M101-Q101, 2)</f>
        <v>-0.04</v>
      </c>
      <c r="S101" t="str">
        <f>IF(R101 &gt; VLOOKUP(D101*1, Parameters!$F$1:$G$4, 2, FALSE), "Re-Calculate", "OK")</f>
        <v>OK</v>
      </c>
      <c r="T101" t="str">
        <f>IF(D101=1, L101, " ")</f>
        <v xml:space="preserve"> </v>
      </c>
      <c r="U101" t="str">
        <f>IF(D101=2, L101, " ")</f>
        <v>0.62</v>
      </c>
      <c r="V101" t="str">
        <f>IF(D101=3, L101, " ")</f>
        <v xml:space="preserve"> </v>
      </c>
      <c r="W101" t="str">
        <f>IF(D101=1, L101*Q101, " ")</f>
        <v xml:space="preserve"> </v>
      </c>
      <c r="X101" t="str">
        <f>IF(D101=2, L101*Q101, " ")</f>
        <v>0.6044150040816227</v>
      </c>
      <c r="Y101" t="str">
        <f>IF(D101=3, L101*Q101, " ")</f>
        <v xml:space="preserve"> </v>
      </c>
      <c r="Z101" t="str">
        <f>IF(D101=1, K101, " ")</f>
        <v xml:space="preserve"> </v>
      </c>
      <c r="AA101" t="str">
        <f>IF(D101=2, K101, " ")</f>
        <v>4.705882352941177</v>
      </c>
      <c r="AB101" t="str">
        <f>IF(D101=3, K101, " ")</f>
        <v xml:space="preserve"> </v>
      </c>
      <c r="AC101" t="str">
        <f>IF(D101=1, K101*Q101, " ")</f>
        <v xml:space="preserve"> </v>
      </c>
      <c r="AD101" t="str">
        <f>IF(D101=2, K101*Q101, " ")</f>
        <v>4.587590163807383</v>
      </c>
      <c r="AE101" t="str">
        <f>IF(D101=3, K101*Q101, " ")</f>
        <v xml:space="preserve"> </v>
      </c>
    </row>
    <row r="102">
      <c r="A102" t="str">
        <v>69000942-252</v>
      </c>
      <c r="B102" t="str">
        <f>VLOOKUP(A102,PartNumbers!$A:$E,2,FALSE)</f>
        <v>4000</v>
      </c>
      <c r="C102" t="str">
        <f>VLOOKUP(A102,PartCapability!$B:$Z,5,FALSE)</f>
        <v>2</v>
      </c>
      <c r="D102" t="str">
        <f>VLOOKUP(A102,PartCapability!$B:$Z,6,FALSE)</f>
        <v>2</v>
      </c>
      <c r="E102" t="str">
        <f>VLOOKUP(A102,PartCapability!$B:$Z,8,FALSE)</f>
        <v>1</v>
      </c>
      <c r="F102" t="str">
        <f>VLOOKUP(A102,PartCapability!$B:$Z,7,FALSE)</f>
        <v>25500</v>
      </c>
      <c r="G102" t="str">
        <f>VLOOKUP(A102,PartNumbers!$A:$E,3,FALSE)</f>
        <v>0</v>
      </c>
      <c r="H102" t="str">
        <f>VLOOKUP(A102,PartNumbers!$A:$E,4,FALSE)</f>
        <v>145980</v>
      </c>
      <c r="I102">
        <v>30</v>
      </c>
      <c r="J102" t="str">
        <f>VLOOKUP(A102,PartCapability!$B:$Z,17,FALSE) + 11 + 7</f>
        <v>48</v>
      </c>
      <c r="K102" t="str">
        <f>B102*I102*E102/(F102*POWER(10,G102))</f>
        <v>4.705882352941177</v>
      </c>
      <c r="L102" t="str">
        <f>ROUND(K102*J102/365, 2)</f>
        <v>0.62</v>
      </c>
      <c r="M102" t="str">
        <f>VLOOKUP(D102*1,Parameters!$B$9:$C$11,2,FALSE)</f>
        <v>0.93</v>
      </c>
      <c r="N102" t="str">
        <f>VLOOKUP(D102*1,Parameters!$B$9:$D$11,3,FALSE)</f>
        <v>0.1</v>
      </c>
      <c r="O102" t="str">
        <f>IF(K102&gt;N102, "Yes", "No")</f>
        <v>Yes</v>
      </c>
      <c r="P102" t="str">
        <f>LET(lambda, L102, target, M102-VLOOKUP(D102*1,Parameters!$F$1:$G$4,2,FALSE), n, SEQUENCE(100,1,0,1), INDEX(n,MATCH(TRUE,ROUND(POISSON(n,lambda,TRUE),2)&gt;=target,0)))</f>
        <v>2</v>
      </c>
      <c r="Q102" t="str">
        <f>POISSON(P102, L102, TRUE)</f>
        <v>0.974862909809069</v>
      </c>
      <c r="R102" t="str">
        <f>ROUND(M102-Q102, 2)</f>
        <v>-0.04</v>
      </c>
      <c r="S102" t="str">
        <f>IF(R102 &gt; VLOOKUP(D102*1, Parameters!$F$1:$G$4, 2, FALSE), "Re-Calculate", "OK")</f>
        <v>OK</v>
      </c>
      <c r="T102" t="str">
        <f>IF(D102=1, L102, " ")</f>
        <v xml:space="preserve"> </v>
      </c>
      <c r="U102" t="str">
        <f>IF(D102=2, L102, " ")</f>
        <v>0.62</v>
      </c>
      <c r="V102" t="str">
        <f>IF(D102=3, L102, " ")</f>
        <v xml:space="preserve"> </v>
      </c>
      <c r="W102" t="str">
        <f>IF(D102=1, L102*Q102, " ")</f>
        <v xml:space="preserve"> </v>
      </c>
      <c r="X102" t="str">
        <f>IF(D102=2, L102*Q102, " ")</f>
        <v>0.6044150040816227</v>
      </c>
      <c r="Y102" t="str">
        <f>IF(D102=3, L102*Q102, " ")</f>
        <v xml:space="preserve"> </v>
      </c>
      <c r="Z102" t="str">
        <f>IF(D102=1, K102, " ")</f>
        <v xml:space="preserve"> </v>
      </c>
      <c r="AA102" t="str">
        <f>IF(D102=2, K102, " ")</f>
        <v>4.705882352941177</v>
      </c>
      <c r="AB102" t="str">
        <f>IF(D102=3, K102, " ")</f>
        <v xml:space="preserve"> </v>
      </c>
      <c r="AC102" t="str">
        <f>IF(D102=1, K102*Q102, " ")</f>
        <v xml:space="preserve"> </v>
      </c>
      <c r="AD102" t="str">
        <f>IF(D102=2, K102*Q102, " ")</f>
        <v>4.587590163807383</v>
      </c>
      <c r="AE102" t="str">
        <f>IF(D102=3, K102*Q102, " ")</f>
        <v xml:space="preserve"> </v>
      </c>
    </row>
    <row r="103">
      <c r="A103" t="str">
        <v>940-0351-006</v>
      </c>
      <c r="B103" t="str">
        <f>VLOOKUP(A103,PartNumbers!$A:$E,2,FALSE)</f>
        <v>4000</v>
      </c>
      <c r="C103" t="str">
        <f>VLOOKUP(A103,PartCapability!$B:$Z,5,FALSE)</f>
        <v>2</v>
      </c>
      <c r="D103" t="str">
        <f>VLOOKUP(A103,PartCapability!$B:$Z,6,FALSE)</f>
        <v>2</v>
      </c>
      <c r="E103" t="str">
        <f>VLOOKUP(A103,PartCapability!$B:$Z,8,FALSE)</f>
        <v>1</v>
      </c>
      <c r="F103" t="str">
        <f>VLOOKUP(A103,PartCapability!$B:$Z,7,FALSE)</f>
        <v>15000</v>
      </c>
      <c r="G103" t="str">
        <f>VLOOKUP(A103,PartNumbers!$A:$E,3,FALSE)</f>
        <v>0</v>
      </c>
      <c r="H103" t="str">
        <f>VLOOKUP(A103,PartNumbers!$A:$E,4,FALSE)</f>
        <v>55199.5</v>
      </c>
      <c r="I103">
        <v>60</v>
      </c>
      <c r="J103" t="str">
        <f>VLOOKUP(A103,PartCapability!$B:$Z,17,FALSE) + 11 + 7</f>
        <v>48</v>
      </c>
      <c r="K103" t="str">
        <f>B103*I103*E103/(F103*POWER(10,G103))</f>
        <v>16</v>
      </c>
      <c r="L103" t="str">
        <f>ROUND(K103*J103/365, 2)</f>
        <v>2.1</v>
      </c>
      <c r="M103" t="str">
        <f>VLOOKUP(D103*1,Parameters!$B$9:$C$11,2,FALSE)</f>
        <v>0.93</v>
      </c>
      <c r="N103" t="str">
        <f>VLOOKUP(D103*1,Parameters!$B$9:$D$11,3,FALSE)</f>
        <v>0.1</v>
      </c>
      <c r="O103" t="str">
        <f>IF(K103&gt;N103, "Yes", "No")</f>
        <v>Yes</v>
      </c>
      <c r="P103" t="str">
        <f>LET(lambda, L103, target, M103-VLOOKUP(D103*1,Parameters!$F$1:$G$4,2,FALSE), n, SEQUENCE(100,1,0,1), INDEX(n,MATCH(TRUE,ROUND(POISSON(n,lambda,TRUE),2)&gt;=target,0)))</f>
        <v>4</v>
      </c>
      <c r="Q103" t="str">
        <f>POISSON(P103, L103, TRUE)</f>
        <v>0.9378738848199974</v>
      </c>
      <c r="R103" t="str">
        <f>ROUND(M103-Q103, 2)</f>
        <v>-0.01</v>
      </c>
      <c r="S103" t="str">
        <f>IF(R103 &gt; VLOOKUP(D103*1, Parameters!$F$1:$G$4, 2, FALSE), "Re-Calculate", "OK")</f>
        <v>OK</v>
      </c>
      <c r="T103" t="str">
        <f>IF(D103=1, L103, " ")</f>
        <v xml:space="preserve"> </v>
      </c>
      <c r="U103" t="str">
        <f>IF(D103=2, L103, " ")</f>
        <v>2.1</v>
      </c>
      <c r="V103" t="str">
        <f>IF(D103=3, L103, " ")</f>
        <v xml:space="preserve"> </v>
      </c>
      <c r="W103" t="str">
        <f>IF(D103=1, L103*Q103, " ")</f>
        <v xml:space="preserve"> </v>
      </c>
      <c r="X103" t="str">
        <f>IF(D103=2, L103*Q103, " ")</f>
        <v>1.9695351581219946</v>
      </c>
      <c r="Y103" t="str">
        <f>IF(D103=3, L103*Q103, " ")</f>
        <v xml:space="preserve"> </v>
      </c>
      <c r="Z103" t="str">
        <f>IF(D103=1, K103, " ")</f>
        <v xml:space="preserve"> </v>
      </c>
      <c r="AA103" t="str">
        <f>IF(D103=2, K103, " ")</f>
        <v>16</v>
      </c>
      <c r="AB103" t="str">
        <f>IF(D103=3, K103, " ")</f>
        <v xml:space="preserve"> </v>
      </c>
      <c r="AC103" t="str">
        <f>IF(D103=1, K103*Q103, " ")</f>
        <v xml:space="preserve"> </v>
      </c>
      <c r="AD103" t="str">
        <f>IF(D103=2, K103*Q103, " ")</f>
        <v>15.00598215711996</v>
      </c>
      <c r="AE103" t="str">
        <f>IF(D103=3, K103*Q103, " ")</f>
        <v xml:space="preserve"> </v>
      </c>
    </row>
    <row r="104">
      <c r="A104" t="str">
        <v>D50A000-100</v>
      </c>
      <c r="B104" t="str">
        <f>VLOOKUP(A104,PartNumbers!$A:$E,2,FALSE)</f>
        <v>4000</v>
      </c>
      <c r="C104" t="str">
        <f>VLOOKUP(A104,PartCapability!$B:$Z,5,FALSE)</f>
        <v>2</v>
      </c>
      <c r="D104" t="str">
        <f>VLOOKUP(A104,PartCapability!$B:$Z,6,FALSE)</f>
        <v>2</v>
      </c>
      <c r="E104" t="str">
        <f>VLOOKUP(A104,PartCapability!$B:$Z,8,FALSE)</f>
        <v>2</v>
      </c>
      <c r="F104" t="str">
        <f>VLOOKUP(A104,PartCapability!$B:$Z,7,FALSE)</f>
        <v>21211</v>
      </c>
      <c r="G104" t="str">
        <f>VLOOKUP(A104,PartNumbers!$A:$E,3,FALSE)</f>
        <v>0</v>
      </c>
      <c r="H104" t="str">
        <f>VLOOKUP(A104,PartNumbers!$A:$E,4,FALSE)</f>
        <v>42890</v>
      </c>
      <c r="I104">
        <v>60</v>
      </c>
      <c r="J104" t="str">
        <f>VLOOKUP(A104,PartCapability!$B:$Z,17,FALSE) + 11 + 7</f>
        <v>48</v>
      </c>
      <c r="K104" t="str">
        <f>B104*I104*E104/(F104*POWER(10,G104))</f>
        <v>22.629767573428882</v>
      </c>
      <c r="L104" t="str">
        <f>ROUND(K104*J104/365, 2)</f>
        <v>2.98</v>
      </c>
      <c r="M104" t="str">
        <f>VLOOKUP(D104*1,Parameters!$B$9:$C$11,2,FALSE)</f>
        <v>0.93</v>
      </c>
      <c r="N104" t="str">
        <f>VLOOKUP(D104*1,Parameters!$B$9:$D$11,3,FALSE)</f>
        <v>0.1</v>
      </c>
      <c r="O104" t="str">
        <f>IF(K104&gt;N104, "Yes", "No")</f>
        <v>Yes</v>
      </c>
      <c r="P104" t="str">
        <f>LET(lambda, L104, target, M104-VLOOKUP(D104*1,Parameters!$F$1:$G$4,2,FALSE), n, SEQUENCE(100,1,0,1), INDEX(n,MATCH(TRUE,ROUND(POISSON(n,lambda,TRUE),2)&gt;=target,0)))</f>
        <v>6</v>
      </c>
      <c r="Q104" t="str">
        <f>POISSON(P104, L104, TRUE)</f>
        <v>0.9674895935346939</v>
      </c>
      <c r="R104" t="str">
        <f>ROUND(M104-Q104, 2)</f>
        <v>-0.04</v>
      </c>
      <c r="S104" t="str">
        <f>IF(R104 &gt; VLOOKUP(D104*1, Parameters!$F$1:$G$4, 2, FALSE), "Re-Calculate", "OK")</f>
        <v>OK</v>
      </c>
      <c r="T104" t="str">
        <f>IF(D104=1, L104, " ")</f>
        <v xml:space="preserve"> </v>
      </c>
      <c r="U104" t="str">
        <f>IF(D104=2, L104, " ")</f>
        <v>2.98</v>
      </c>
      <c r="V104" t="str">
        <f>IF(D104=3, L104, " ")</f>
        <v xml:space="preserve"> </v>
      </c>
      <c r="W104" t="str">
        <f>IF(D104=1, L104*Q104, " ")</f>
        <v xml:space="preserve"> </v>
      </c>
      <c r="X104" t="str">
        <f>IF(D104=2, L104*Q104, " ")</f>
        <v>2.8831189887333877</v>
      </c>
      <c r="Y104" t="str">
        <f>IF(D104=3, L104*Q104, " ")</f>
        <v xml:space="preserve"> </v>
      </c>
      <c r="Z104" t="str">
        <f>IF(D104=1, K104, " ")</f>
        <v xml:space="preserve"> </v>
      </c>
      <c r="AA104" t="str">
        <f>IF(D104=2, K104, " ")</f>
        <v>22.629767573428882</v>
      </c>
      <c r="AB104" t="str">
        <f>IF(D104=3, K104, " ")</f>
        <v xml:space="preserve"> </v>
      </c>
      <c r="AC104" t="str">
        <f>IF(D104=1, K104*Q104, " ")</f>
        <v xml:space="preserve"> </v>
      </c>
      <c r="AD104" t="str">
        <f>IF(D104=2, K104*Q104, " ")</f>
        <v>21.894064631401307</v>
      </c>
      <c r="AE104" t="str">
        <f>IF(D104=3, K104*Q104, " ")</f>
        <v xml:space="preserve"> </v>
      </c>
    </row>
    <row r="105">
      <c r="A105" t="str">
        <v>PG1152BC02</v>
      </c>
      <c r="B105" t="str">
        <f>VLOOKUP(A105,PartNumbers!$A:$E,2,FALSE)</f>
        <v>4000</v>
      </c>
      <c r="C105" t="str">
        <f>VLOOKUP(A105,PartCapability!$B:$Z,5,FALSE)</f>
        <v>2</v>
      </c>
      <c r="D105" t="str">
        <f>VLOOKUP(A105,PartCapability!$B:$Z,6,FALSE)</f>
        <v>2</v>
      </c>
      <c r="E105" t="str">
        <f>VLOOKUP(A105,PartCapability!$B:$Z,8,FALSE)</f>
        <v>8</v>
      </c>
      <c r="F105" t="str">
        <f>VLOOKUP(A105,PartCapability!$B:$Z,7,FALSE)</f>
        <v>90000</v>
      </c>
      <c r="G105" t="str">
        <f>VLOOKUP(A105,PartNumbers!$A:$E,3,FALSE)</f>
        <v>0</v>
      </c>
      <c r="H105" t="str">
        <f>VLOOKUP(A105,PartNumbers!$A:$E,4,FALSE)</f>
        <v>25082.37072</v>
      </c>
      <c r="I105">
        <v>60</v>
      </c>
      <c r="J105" t="str">
        <f>VLOOKUP(A105,PartCapability!$B:$Z,17,FALSE) + 11 + 7</f>
        <v>48</v>
      </c>
      <c r="K105" t="str">
        <f>B105*I105*E105/(F105*POWER(10,G105))</f>
        <v>21.333333333333332</v>
      </c>
      <c r="L105" t="str">
        <f>ROUND(K105*J105/365, 2)</f>
        <v>2.81</v>
      </c>
      <c r="M105" t="str">
        <f>VLOOKUP(D105*1,Parameters!$B$9:$C$11,2,FALSE)</f>
        <v>0.93</v>
      </c>
      <c r="N105" t="str">
        <f>VLOOKUP(D105*1,Parameters!$B$9:$D$11,3,FALSE)</f>
        <v>0.1</v>
      </c>
      <c r="O105" t="str">
        <f>IF(K105&gt;N105, "Yes", "No")</f>
        <v>Yes</v>
      </c>
      <c r="P105" t="str">
        <f>LET(lambda, L105, target, M105-VLOOKUP(D105*1,Parameters!$F$1:$G$4,2,FALSE), n, SEQUENCE(100,1,0,1), INDEX(n,MATCH(TRUE,ROUND(POISSON(n,lambda,TRUE),2)&gt;=target,0)))</f>
        <v>5</v>
      </c>
      <c r="Q105" t="str">
        <f>POISSON(P105, L105, TRUE)</f>
        <v>0.9340141244065323</v>
      </c>
      <c r="R105" t="str">
        <f>ROUND(M105-Q105, 2)</f>
        <v>0</v>
      </c>
      <c r="S105" t="str">
        <f>IF(R105 &gt; VLOOKUP(D105*1, Parameters!$F$1:$G$4, 2, FALSE), "Re-Calculate", "OK")</f>
        <v>OK</v>
      </c>
      <c r="T105" t="str">
        <f>IF(D105=1, L105, " ")</f>
        <v xml:space="preserve"> </v>
      </c>
      <c r="U105" t="str">
        <f>IF(D105=2, L105, " ")</f>
        <v>2.81</v>
      </c>
      <c r="V105" t="str">
        <f>IF(D105=3, L105, " ")</f>
        <v xml:space="preserve"> </v>
      </c>
      <c r="W105" t="str">
        <f>IF(D105=1, L105*Q105, " ")</f>
        <v xml:space="preserve"> </v>
      </c>
      <c r="X105" t="str">
        <f>IF(D105=2, L105*Q105, " ")</f>
        <v>2.624579689582356</v>
      </c>
      <c r="Y105" t="str">
        <f>IF(D105=3, L105*Q105, " ")</f>
        <v xml:space="preserve"> </v>
      </c>
      <c r="Z105" t="str">
        <f>IF(D105=1, K105, " ")</f>
        <v xml:space="preserve"> </v>
      </c>
      <c r="AA105" t="str">
        <f>IF(D105=2, K105, " ")</f>
        <v>21.333333333333332</v>
      </c>
      <c r="AB105" t="str">
        <f>IF(D105=3, K105, " ")</f>
        <v xml:space="preserve"> </v>
      </c>
      <c r="AC105" t="str">
        <f>IF(D105=1, K105*Q105, " ")</f>
        <v xml:space="preserve"> </v>
      </c>
      <c r="AD105" t="str">
        <f>IF(D105=2, K105*Q105, " ")</f>
        <v>19.92563465400602</v>
      </c>
      <c r="AE105" t="str">
        <f>IF(D105=3, K105*Q105, " ")</f>
        <v xml:space="preserve"> </v>
      </c>
    </row>
    <row r="106">
      <c r="A106" t="str">
        <v>Z451H0002210</v>
      </c>
      <c r="B106" t="str">
        <f>VLOOKUP(A106,PartNumbers!$A:$E,2,FALSE)</f>
        <v>4000</v>
      </c>
      <c r="C106" t="str">
        <f>VLOOKUP(A106,PartCapability!$B:$Z,5,FALSE)</f>
        <v>2</v>
      </c>
      <c r="D106" t="str">
        <f>VLOOKUP(A106,PartCapability!$B:$Z,6,FALSE)</f>
        <v>3</v>
      </c>
      <c r="E106" t="str">
        <f>VLOOKUP(A106,PartCapability!$B:$Z,8,FALSE)</f>
        <v>1</v>
      </c>
      <c r="F106" t="str">
        <f>VLOOKUP(A106,PartCapability!$B:$Z,7,FALSE)</f>
        <v>22500</v>
      </c>
      <c r="G106" t="str">
        <f>VLOOKUP(A106,PartNumbers!$A:$E,3,FALSE)</f>
        <v>0</v>
      </c>
      <c r="H106" t="str">
        <f>VLOOKUP(A106,PartNumbers!$A:$E,4,FALSE)</f>
        <v>158490</v>
      </c>
      <c r="I106">
        <v>60</v>
      </c>
      <c r="J106" t="str">
        <f>VLOOKUP(A106,PartCapability!$B:$Z,17,FALSE) + 11 + 7</f>
        <v>48</v>
      </c>
      <c r="K106" t="str">
        <f>B106*I106*E106/(F106*POWER(10,G106))</f>
        <v>10.666666666666666</v>
      </c>
      <c r="L106" t="str">
        <f>ROUND(K106*J106/365, 2)</f>
        <v>1.4</v>
      </c>
      <c r="M106" t="str">
        <f>VLOOKUP(D106*1,Parameters!$B$9:$C$11,2,FALSE)</f>
        <v>0.9</v>
      </c>
      <c r="N106" t="str">
        <f>VLOOKUP(D106*1,Parameters!$B$9:$D$11,3,FALSE)</f>
        <v>0.1</v>
      </c>
      <c r="O106" t="str">
        <f>IF(K106&gt;N106, "Yes", "No")</f>
        <v>Yes</v>
      </c>
      <c r="P106" t="str">
        <f>LET(lambda, L106, target, M106-VLOOKUP(D106*1,Parameters!$F$1:$G$4,2,FALSE), n, SEQUENCE(100,1,0,1), INDEX(n,MATCH(TRUE,ROUND(POISSON(n,lambda,TRUE),2)&gt;=target,0)))</f>
        <v>3</v>
      </c>
      <c r="Q106" t="str">
        <f>POISSON(P106, L106, TRUE)</f>
        <v>0.9462747496319245</v>
      </c>
      <c r="R106" t="str">
        <f>ROUND(M106-Q106, 2)</f>
        <v>-0.05</v>
      </c>
      <c r="S106" t="str">
        <f>IF(R106 &gt; VLOOKUP(D106*1, Parameters!$F$1:$G$4, 2, FALSE), "Re-Calculate", "OK")</f>
        <v>OK</v>
      </c>
      <c r="T106" t="str">
        <f>IF(D106=1, L106, " ")</f>
        <v xml:space="preserve"> </v>
      </c>
      <c r="U106" t="str">
        <f>IF(D106=2, L106, " ")</f>
        <v xml:space="preserve"> </v>
      </c>
      <c r="V106" t="str">
        <f>IF(D106=3, L106, " ")</f>
        <v>1.4</v>
      </c>
      <c r="W106" t="str">
        <f>IF(D106=1, L106*Q106, " ")</f>
        <v xml:space="preserve"> </v>
      </c>
      <c r="X106" t="str">
        <f>IF(D106=2, L106*Q106, " ")</f>
        <v xml:space="preserve"> </v>
      </c>
      <c r="Y106" t="str">
        <f>IF(D106=3, L106*Q106, " ")</f>
        <v>1.3247846494846942</v>
      </c>
      <c r="Z106" t="str">
        <f>IF(D106=1, K106, " ")</f>
        <v xml:space="preserve"> </v>
      </c>
      <c r="AA106" t="str">
        <f>IF(D106=2, K106, " ")</f>
        <v xml:space="preserve"> </v>
      </c>
      <c r="AB106" t="str">
        <f>IF(D106=3, K106, " ")</f>
        <v>10.666666666666666</v>
      </c>
      <c r="AC106" t="str">
        <f>IF(D106=1, K106*Q106, " ")</f>
        <v xml:space="preserve"> </v>
      </c>
      <c r="AD106" t="str">
        <f>IF(D106=2, K106*Q106, " ")</f>
        <v xml:space="preserve"> </v>
      </c>
      <c r="AE106" t="str">
        <f>IF(D106=3, K106*Q106, " ")</f>
        <v>10.093597329407194</v>
      </c>
    </row>
    <row r="107">
      <c r="A107" t="str">
        <v>Z934H0503110</v>
      </c>
      <c r="B107" t="str">
        <f>VLOOKUP(A107,PartNumbers!$A:$E,2,FALSE)</f>
        <v>4000</v>
      </c>
      <c r="C107" t="str">
        <f>VLOOKUP(A107,PartCapability!$B:$Z,5,FALSE)</f>
        <v>2</v>
      </c>
      <c r="D107" t="str">
        <f>VLOOKUP(A107,PartCapability!$B:$Z,6,FALSE)</f>
        <v>3</v>
      </c>
      <c r="E107" t="str">
        <f>VLOOKUP(A107,PartCapability!$B:$Z,8,FALSE)</f>
        <v>1</v>
      </c>
      <c r="F107" t="str">
        <f>VLOOKUP(A107,PartCapability!$B:$Z,7,FALSE)</f>
        <v>86400</v>
      </c>
      <c r="G107" t="str">
        <f>VLOOKUP(A107,PartNumbers!$A:$E,3,FALSE)</f>
        <v>0</v>
      </c>
      <c r="H107" t="str">
        <f>VLOOKUP(A107,PartNumbers!$A:$E,4,FALSE)</f>
        <v>7780</v>
      </c>
      <c r="I107">
        <v>60</v>
      </c>
      <c r="J107" t="str">
        <f>VLOOKUP(A107,PartCapability!$B:$Z,17,FALSE) + 11 + 7</f>
        <v>48</v>
      </c>
      <c r="K107" t="str">
        <f>B107*I107*E107/(F107*POWER(10,G107))</f>
        <v>2.7777777777777777</v>
      </c>
      <c r="L107" t="str">
        <f>ROUND(K107*J107/365, 2)</f>
        <v>0.37</v>
      </c>
      <c r="M107" t="str">
        <f>VLOOKUP(D107*1,Parameters!$B$9:$C$11,2,FALSE)</f>
        <v>0.9</v>
      </c>
      <c r="N107" t="str">
        <f>VLOOKUP(D107*1,Parameters!$B$9:$D$11,3,FALSE)</f>
        <v>0.1</v>
      </c>
      <c r="O107" t="str">
        <f>IF(K107&gt;N107, "Yes", "No")</f>
        <v>Yes</v>
      </c>
      <c r="P107" t="str">
        <f>LET(lambda, L107, target, M107-VLOOKUP(D107*1,Parameters!$F$1:$G$4,2,FALSE), n, SEQUENCE(100,1,0,1), INDEX(n,MATCH(TRUE,ROUND(POISSON(n,lambda,TRUE),2)&gt;=target,0)))</f>
        <v>1</v>
      </c>
      <c r="Q107" t="str">
        <f>POISSON(P107, L107, TRUE)</f>
        <v>0.9463060329731758</v>
      </c>
      <c r="R107" t="str">
        <f>ROUND(M107-Q107, 2)</f>
        <v>-0.05</v>
      </c>
      <c r="S107" t="str">
        <f>IF(R107 &gt; VLOOKUP(D107*1, Parameters!$F$1:$G$4, 2, FALSE), "Re-Calculate", "OK")</f>
        <v>OK</v>
      </c>
      <c r="T107" t="str">
        <f>IF(D107=1, L107, " ")</f>
        <v xml:space="preserve"> </v>
      </c>
      <c r="U107" t="str">
        <f>IF(D107=2, L107, " ")</f>
        <v xml:space="preserve"> </v>
      </c>
      <c r="V107" t="str">
        <f>IF(D107=3, L107, " ")</f>
        <v>0.37</v>
      </c>
      <c r="W107" t="str">
        <f>IF(D107=1, L107*Q107, " ")</f>
        <v xml:space="preserve"> </v>
      </c>
      <c r="X107" t="str">
        <f>IF(D107=2, L107*Q107, " ")</f>
        <v xml:space="preserve"> </v>
      </c>
      <c r="Y107" t="str">
        <f>IF(D107=3, L107*Q107, " ")</f>
        <v>0.35013323220007503</v>
      </c>
      <c r="Z107" t="str">
        <f>IF(D107=1, K107, " ")</f>
        <v xml:space="preserve"> </v>
      </c>
      <c r="AA107" t="str">
        <f>IF(D107=2, K107, " ")</f>
        <v xml:space="preserve"> </v>
      </c>
      <c r="AB107" t="str">
        <f>IF(D107=3, K107, " ")</f>
        <v>2.7777777777777777</v>
      </c>
      <c r="AC107" t="str">
        <f>IF(D107=1, K107*Q107, " ")</f>
        <v xml:space="preserve"> </v>
      </c>
      <c r="AD107" t="str">
        <f>IF(D107=2, K107*Q107, " ")</f>
        <v xml:space="preserve"> </v>
      </c>
      <c r="AE107" t="str">
        <f>IF(D107=3, K107*Q107, " ")</f>
        <v>2.6286278693699328</v>
      </c>
    </row>
    <row r="108">
      <c r="A108" t="str">
        <v>1263C0000-01</v>
      </c>
      <c r="B108" t="str">
        <f>VLOOKUP(A108,PartNumbers!$A:$E,2,FALSE)</f>
        <v>4000</v>
      </c>
      <c r="C108" t="str">
        <f>VLOOKUP(A108,PartCapability!$B:$Z,5,FALSE)</f>
        <v>2</v>
      </c>
      <c r="D108" t="str">
        <f>VLOOKUP(A108,PartCapability!$B:$Z,6,FALSE)</f>
        <v>2</v>
      </c>
      <c r="E108" t="str">
        <f>VLOOKUP(A108,PartCapability!$B:$Z,8,FALSE)</f>
        <v>2</v>
      </c>
      <c r="F108" t="str">
        <f>VLOOKUP(A108,PartCapability!$B:$Z,7,FALSE)</f>
        <v>13500</v>
      </c>
      <c r="G108" t="str">
        <f>VLOOKUP(A108,PartNumbers!$A:$E,3,FALSE)</f>
        <v>0</v>
      </c>
      <c r="H108" t="str">
        <f>VLOOKUP(A108,PartNumbers!$A:$E,4,FALSE)</f>
        <v>93350</v>
      </c>
      <c r="I108">
        <v>60</v>
      </c>
      <c r="J108" t="str">
        <f>VLOOKUP(A108,PartCapability!$B:$Z,17,FALSE) + 11 + 7</f>
        <v>48</v>
      </c>
      <c r="K108" t="str">
        <f>B108*I108*E108/(F108*POWER(10,G108))</f>
        <v>35.55555555555556</v>
      </c>
      <c r="L108" t="str">
        <f>ROUND(K108*J108/365, 2)</f>
        <v>4.68</v>
      </c>
      <c r="M108" t="str">
        <f>VLOOKUP(D108*1,Parameters!$B$9:$C$11,2,FALSE)</f>
        <v>0.93</v>
      </c>
      <c r="N108" t="str">
        <f>VLOOKUP(D108*1,Parameters!$B$9:$D$11,3,FALSE)</f>
        <v>0.1</v>
      </c>
      <c r="O108" t="str">
        <f>IF(K108&gt;N108, "Yes", "No")</f>
        <v>Yes</v>
      </c>
      <c r="P108" t="str">
        <f>LET(lambda, L108, target, M108-VLOOKUP(D108*1,Parameters!$F$1:$G$4,2,FALSE), n, SEQUENCE(100,1,0,1), INDEX(n,MATCH(TRUE,ROUND(POISSON(n,lambda,TRUE),2)&gt;=target,0)))</f>
        <v>8</v>
      </c>
      <c r="Q108" t="str">
        <f>POISSON(P108, L108, TRUE)</f>
        <v>0.9508108109030176</v>
      </c>
      <c r="R108" t="str">
        <f>ROUND(M108-Q108, 2)</f>
        <v>-0.02</v>
      </c>
      <c r="S108" t="str">
        <f>IF(R108 &gt; VLOOKUP(D108*1, Parameters!$F$1:$G$4, 2, FALSE), "Re-Calculate", "OK")</f>
        <v>OK</v>
      </c>
      <c r="T108" t="str">
        <f>IF(D108=1, L108, " ")</f>
        <v xml:space="preserve"> </v>
      </c>
      <c r="U108" t="str">
        <f>IF(D108=2, L108, " ")</f>
        <v>4.68</v>
      </c>
      <c r="V108" t="str">
        <f>IF(D108=3, L108, " ")</f>
        <v xml:space="preserve"> </v>
      </c>
      <c r="W108" t="str">
        <f>IF(D108=1, L108*Q108, " ")</f>
        <v xml:space="preserve"> </v>
      </c>
      <c r="X108" t="str">
        <f>IF(D108=2, L108*Q108, " ")</f>
        <v>4.4497945950261215</v>
      </c>
      <c r="Y108" t="str">
        <f>IF(D108=3, L108*Q108, " ")</f>
        <v xml:space="preserve"> </v>
      </c>
      <c r="Z108" t="str">
        <f>IF(D108=1, K108, " ")</f>
        <v xml:space="preserve"> </v>
      </c>
      <c r="AA108" t="str">
        <f>IF(D108=2, K108, " ")</f>
        <v>35.55555555555556</v>
      </c>
      <c r="AB108" t="str">
        <f>IF(D108=3, K108, " ")</f>
        <v xml:space="preserve"> </v>
      </c>
      <c r="AC108" t="str">
        <f>IF(D108=1, K108*Q108, " ")</f>
        <v xml:space="preserve"> </v>
      </c>
      <c r="AD108" t="str">
        <f>IF(D108=2, K108*Q108, " ")</f>
        <v>33.80660660988507</v>
      </c>
      <c r="AE108" t="str">
        <f>IF(D108=3, K108*Q108, " ")</f>
        <v xml:space="preserve"> </v>
      </c>
    </row>
    <row r="109">
      <c r="A109" t="str">
        <v>1312B0000-02</v>
      </c>
      <c r="B109" t="str">
        <f>VLOOKUP(A109,PartNumbers!$A:$E,2,FALSE)</f>
        <v>4000</v>
      </c>
      <c r="C109" t="str">
        <f>VLOOKUP(A109,PartCapability!$B:$Z,5,FALSE)</f>
        <v>2</v>
      </c>
      <c r="D109" t="str">
        <f>VLOOKUP(A109,PartCapability!$B:$Z,6,FALSE)</f>
        <v>2</v>
      </c>
      <c r="E109" t="str">
        <f>VLOOKUP(A109,PartCapability!$B:$Z,8,FALSE)</f>
        <v>2</v>
      </c>
      <c r="F109" t="str">
        <f>VLOOKUP(A109,PartCapability!$B:$Z,7,FALSE)</f>
        <v>15000</v>
      </c>
      <c r="G109" t="str">
        <f>VLOOKUP(A109,PartNumbers!$A:$E,3,FALSE)</f>
        <v>0</v>
      </c>
      <c r="H109" t="str">
        <f>VLOOKUP(A109,PartNumbers!$A:$E,4,FALSE)</f>
        <v>6872.835384615385</v>
      </c>
      <c r="I109">
        <v>60</v>
      </c>
      <c r="J109" t="str">
        <f>VLOOKUP(A109,PartCapability!$B:$Z,17,FALSE) + 11 + 7</f>
        <v>48</v>
      </c>
      <c r="K109" t="str">
        <f>B109*I109*E109/(F109*POWER(10,G109))</f>
        <v>32</v>
      </c>
      <c r="L109" t="str">
        <f>ROUND(K109*J109/365, 2)</f>
        <v>4.21</v>
      </c>
      <c r="M109" t="str">
        <f>VLOOKUP(D109*1,Parameters!$B$9:$C$11,2,FALSE)</f>
        <v>0.93</v>
      </c>
      <c r="N109" t="str">
        <f>VLOOKUP(D109*1,Parameters!$B$9:$D$11,3,FALSE)</f>
        <v>0.1</v>
      </c>
      <c r="O109" t="str">
        <f>IF(K109&gt;N109, "Yes", "No")</f>
        <v>Yes</v>
      </c>
      <c r="P109" t="str">
        <f>LET(lambda, L109, target, M109-VLOOKUP(D109*1,Parameters!$F$1:$G$4,2,FALSE), n, SEQUENCE(100,1,0,1), INDEX(n,MATCH(TRUE,ROUND(POISSON(n,lambda,TRUE),2)&gt;=target,0)))</f>
        <v>7</v>
      </c>
      <c r="Q109" t="str">
        <f>POISSON(P109, L109, TRUE)</f>
        <v>0.935368446671637</v>
      </c>
      <c r="R109" t="str">
        <f>ROUND(M109-Q109, 2)</f>
        <v>-0.01</v>
      </c>
      <c r="S109" t="str">
        <f>IF(R109 &gt; VLOOKUP(D109*1, Parameters!$F$1:$G$4, 2, FALSE), "Re-Calculate", "OK")</f>
        <v>OK</v>
      </c>
      <c r="T109" t="str">
        <f>IF(D109=1, L109, " ")</f>
        <v xml:space="preserve"> </v>
      </c>
      <c r="U109" t="str">
        <f>IF(D109=2, L109, " ")</f>
        <v>4.21</v>
      </c>
      <c r="V109" t="str">
        <f>IF(D109=3, L109, " ")</f>
        <v xml:space="preserve"> </v>
      </c>
      <c r="W109" t="str">
        <f>IF(D109=1, L109*Q109, " ")</f>
        <v xml:space="preserve"> </v>
      </c>
      <c r="X109" t="str">
        <f>IF(D109=2, L109*Q109, " ")</f>
        <v>3.9379011604875918</v>
      </c>
      <c r="Y109" t="str">
        <f>IF(D109=3, L109*Q109, " ")</f>
        <v xml:space="preserve"> </v>
      </c>
      <c r="Z109" t="str">
        <f>IF(D109=1, K109, " ")</f>
        <v xml:space="preserve"> </v>
      </c>
      <c r="AA109" t="str">
        <f>IF(D109=2, K109, " ")</f>
        <v>32</v>
      </c>
      <c r="AB109" t="str">
        <f>IF(D109=3, K109, " ")</f>
        <v xml:space="preserve"> </v>
      </c>
      <c r="AC109" t="str">
        <f>IF(D109=1, K109*Q109, " ")</f>
        <v xml:space="preserve"> </v>
      </c>
      <c r="AD109" t="str">
        <f>IF(D109=2, K109*Q109, " ")</f>
        <v>29.931790293492384</v>
      </c>
      <c r="AE109" t="str">
        <f>IF(D109=3, K109*Q109, " ")</f>
        <v xml:space="preserve"> </v>
      </c>
    </row>
    <row r="110">
      <c r="A110" t="str">
        <v>1806D0000-02</v>
      </c>
      <c r="B110" t="str">
        <f>VLOOKUP(A110,PartNumbers!$A:$E,2,FALSE)</f>
        <v>4000</v>
      </c>
      <c r="C110" t="str">
        <f>VLOOKUP(A110,PartCapability!$B:$Z,5,FALSE)</f>
        <v>2</v>
      </c>
      <c r="D110" t="str">
        <f>VLOOKUP(A110,PartCapability!$B:$Z,6,FALSE)</f>
        <v>2</v>
      </c>
      <c r="E110" t="str">
        <f>VLOOKUP(A110,PartCapability!$B:$Z,8,FALSE)</f>
        <v>2</v>
      </c>
      <c r="F110" t="str">
        <f>VLOOKUP(A110,PartCapability!$B:$Z,7,FALSE)</f>
        <v>15750</v>
      </c>
      <c r="G110" t="str">
        <f>VLOOKUP(A110,PartNumbers!$A:$E,3,FALSE)</f>
        <v>0</v>
      </c>
      <c r="H110" t="str">
        <f>VLOOKUP(A110,PartNumbers!$A:$E,4,FALSE)</f>
        <v>47423.22</v>
      </c>
      <c r="I110">
        <v>60</v>
      </c>
      <c r="J110" t="str">
        <f>VLOOKUP(A110,PartCapability!$B:$Z,17,FALSE) + 11 + 7</f>
        <v>48</v>
      </c>
      <c r="K110" t="str">
        <f>B110*I110*E110/(F110*POWER(10,G110))</f>
        <v>30.476190476190474</v>
      </c>
      <c r="L110" t="str">
        <f>ROUND(K110*J110/365, 2)</f>
        <v>4.01</v>
      </c>
      <c r="M110" t="str">
        <f>VLOOKUP(D110*1,Parameters!$B$9:$C$11,2,FALSE)</f>
        <v>0.93</v>
      </c>
      <c r="N110" t="str">
        <f>VLOOKUP(D110*1,Parameters!$B$9:$D$11,3,FALSE)</f>
        <v>0.1</v>
      </c>
      <c r="O110" t="str">
        <f>IF(K110&gt;N110, "Yes", "No")</f>
        <v>Yes</v>
      </c>
      <c r="P110" t="str">
        <f>LET(lambda, L110, target, M110-VLOOKUP(D110*1,Parameters!$F$1:$G$4,2,FALSE), n, SEQUENCE(100,1,0,1), INDEX(n,MATCH(TRUE,ROUND(POISSON(n,lambda,TRUE),2)&gt;=target,0)))</f>
        <v>7</v>
      </c>
      <c r="Q110" t="str">
        <f>POISSON(P110, L110, TRUE)</f>
        <v>0.9482687465855658</v>
      </c>
      <c r="R110" t="str">
        <f>ROUND(M110-Q110, 2)</f>
        <v>-0.02</v>
      </c>
      <c r="S110" t="str">
        <f>IF(R110 &gt; VLOOKUP(D110*1, Parameters!$F$1:$G$4, 2, FALSE), "Re-Calculate", "OK")</f>
        <v>OK</v>
      </c>
      <c r="T110" t="str">
        <f>IF(D110=1, L110, " ")</f>
        <v xml:space="preserve"> </v>
      </c>
      <c r="U110" t="str">
        <f>IF(D110=2, L110, " ")</f>
        <v>4.01</v>
      </c>
      <c r="V110" t="str">
        <f>IF(D110=3, L110, " ")</f>
        <v xml:space="preserve"> </v>
      </c>
      <c r="W110" t="str">
        <f>IF(D110=1, L110*Q110, " ")</f>
        <v xml:space="preserve"> </v>
      </c>
      <c r="X110" t="str">
        <f>IF(D110=2, L110*Q110, " ")</f>
        <v>3.802557673808119</v>
      </c>
      <c r="Y110" t="str">
        <f>IF(D110=3, L110*Q110, " ")</f>
        <v xml:space="preserve"> </v>
      </c>
      <c r="Z110" t="str">
        <f>IF(D110=1, K110, " ")</f>
        <v xml:space="preserve"> </v>
      </c>
      <c r="AA110" t="str">
        <f>IF(D110=2, K110, " ")</f>
        <v>30.476190476190474</v>
      </c>
      <c r="AB110" t="str">
        <f>IF(D110=3, K110, " ")</f>
        <v xml:space="preserve"> </v>
      </c>
      <c r="AC110" t="str">
        <f>IF(D110=1, K110*Q110, " ")</f>
        <v xml:space="preserve"> </v>
      </c>
      <c r="AD110" t="str">
        <f>IF(D110=2, K110*Q110, " ")</f>
        <v>28.8996189435601</v>
      </c>
      <c r="AE110" t="str">
        <f>IF(D110=3, K110*Q110, " ")</f>
        <v xml:space="preserve"> </v>
      </c>
    </row>
    <row r="111">
      <c r="A111" t="str">
        <v>1809A0000-01</v>
      </c>
      <c r="B111" t="str">
        <f>VLOOKUP(A111,PartNumbers!$A:$E,2,FALSE)</f>
        <v>4000</v>
      </c>
      <c r="C111" t="str">
        <f>VLOOKUP(A111,PartCapability!$B:$Z,5,FALSE)</f>
        <v>2</v>
      </c>
      <c r="D111" t="str">
        <f>VLOOKUP(A111,PartCapability!$B:$Z,6,FALSE)</f>
        <v>2</v>
      </c>
      <c r="E111" t="str">
        <f>VLOOKUP(A111,PartCapability!$B:$Z,8,FALSE)</f>
        <v>2</v>
      </c>
      <c r="F111" t="str">
        <f>VLOOKUP(A111,PartCapability!$B:$Z,7,FALSE)</f>
        <v>30000</v>
      </c>
      <c r="G111" t="str">
        <f>VLOOKUP(A111,PartNumbers!$A:$E,3,FALSE)</f>
        <v>0</v>
      </c>
      <c r="H111" t="str">
        <f>VLOOKUP(A111,PartNumbers!$A:$E,4,FALSE)</f>
        <v>17137.14085106383</v>
      </c>
      <c r="I111">
        <v>60</v>
      </c>
      <c r="J111" t="str">
        <f>VLOOKUP(A111,PartCapability!$B:$Z,17,FALSE) + 11 + 7</f>
        <v>48</v>
      </c>
      <c r="K111" t="str">
        <f>B111*I111*E111/(F111*POWER(10,G111))</f>
        <v>16</v>
      </c>
      <c r="L111" t="str">
        <f>ROUND(K111*J111/365, 2)</f>
        <v>2.1</v>
      </c>
      <c r="M111" t="str">
        <f>VLOOKUP(D111*1,Parameters!$B$9:$C$11,2,FALSE)</f>
        <v>0.93</v>
      </c>
      <c r="N111" t="str">
        <f>VLOOKUP(D111*1,Parameters!$B$9:$D$11,3,FALSE)</f>
        <v>0.1</v>
      </c>
      <c r="O111" t="str">
        <f>IF(K111&gt;N111, "Yes", "No")</f>
        <v>Yes</v>
      </c>
      <c r="P111" t="str">
        <f>LET(lambda, L111, target, M111-VLOOKUP(D111*1,Parameters!$F$1:$G$4,2,FALSE), n, SEQUENCE(100,1,0,1), INDEX(n,MATCH(TRUE,ROUND(POISSON(n,lambda,TRUE),2)&gt;=target,0)))</f>
        <v>4</v>
      </c>
      <c r="Q111" t="str">
        <f>POISSON(P111, L111, TRUE)</f>
        <v>0.9378738848199974</v>
      </c>
      <c r="R111" t="str">
        <f>ROUND(M111-Q111, 2)</f>
        <v>-0.01</v>
      </c>
      <c r="S111" t="str">
        <f>IF(R111 &gt; VLOOKUP(D111*1, Parameters!$F$1:$G$4, 2, FALSE), "Re-Calculate", "OK")</f>
        <v>OK</v>
      </c>
      <c r="T111" t="str">
        <f>IF(D111=1, L111, " ")</f>
        <v xml:space="preserve"> </v>
      </c>
      <c r="U111" t="str">
        <f>IF(D111=2, L111, " ")</f>
        <v>2.1</v>
      </c>
      <c r="V111" t="str">
        <f>IF(D111=3, L111, " ")</f>
        <v xml:space="preserve"> </v>
      </c>
      <c r="W111" t="str">
        <f>IF(D111=1, L111*Q111, " ")</f>
        <v xml:space="preserve"> </v>
      </c>
      <c r="X111" t="str">
        <f>IF(D111=2, L111*Q111, " ")</f>
        <v>1.9695351581219946</v>
      </c>
      <c r="Y111" t="str">
        <f>IF(D111=3, L111*Q111, " ")</f>
        <v xml:space="preserve"> </v>
      </c>
      <c r="Z111" t="str">
        <f>IF(D111=1, K111, " ")</f>
        <v xml:space="preserve"> </v>
      </c>
      <c r="AA111" t="str">
        <f>IF(D111=2, K111, " ")</f>
        <v>16</v>
      </c>
      <c r="AB111" t="str">
        <f>IF(D111=3, K111, " ")</f>
        <v xml:space="preserve"> </v>
      </c>
      <c r="AC111" t="str">
        <f>IF(D111=1, K111*Q111, " ")</f>
        <v xml:space="preserve"> </v>
      </c>
      <c r="AD111" t="str">
        <f>IF(D111=2, K111*Q111, " ")</f>
        <v>15.00598215711996</v>
      </c>
      <c r="AE111" t="str">
        <f>IF(D111=3, K111*Q111, " ")</f>
        <v xml:space="preserve"> </v>
      </c>
    </row>
    <row r="112">
      <c r="A112" t="str">
        <v>2056D0000-01</v>
      </c>
      <c r="B112" t="str">
        <f>VLOOKUP(A112,PartNumbers!$A:$E,2,FALSE)</f>
        <v>4000</v>
      </c>
      <c r="C112" t="str">
        <f>VLOOKUP(A112,PartCapability!$B:$Z,5,FALSE)</f>
        <v>2</v>
      </c>
      <c r="D112" t="str">
        <f>VLOOKUP(A112,PartCapability!$B:$Z,6,FALSE)</f>
        <v>2</v>
      </c>
      <c r="E112" t="str">
        <f>VLOOKUP(A112,PartCapability!$B:$Z,8,FALSE)</f>
        <v>2</v>
      </c>
      <c r="F112" t="str">
        <f>VLOOKUP(A112,PartCapability!$B:$Z,7,FALSE)</f>
        <v>12000</v>
      </c>
      <c r="G112" t="str">
        <f>VLOOKUP(A112,PartNumbers!$A:$E,3,FALSE)</f>
        <v>0</v>
      </c>
      <c r="H112" t="str">
        <f>VLOOKUP(A112,PartNumbers!$A:$E,4,FALSE)</f>
        <v>11380.37</v>
      </c>
      <c r="I112">
        <v>60</v>
      </c>
      <c r="J112" t="str">
        <f>VLOOKUP(A112,PartCapability!$B:$Z,17,FALSE) + 11 + 7</f>
        <v>41</v>
      </c>
      <c r="K112" t="str">
        <f>B112*I112*E112/(F112*POWER(10,G112))</f>
        <v>40</v>
      </c>
      <c r="L112" t="str">
        <f>ROUND(K112*J112/365, 2)</f>
        <v>4.49</v>
      </c>
      <c r="M112" t="str">
        <f>VLOOKUP(D112*1,Parameters!$B$9:$C$11,2,FALSE)</f>
        <v>0.93</v>
      </c>
      <c r="N112" t="str">
        <f>VLOOKUP(D112*1,Parameters!$B$9:$D$11,3,FALSE)</f>
        <v>0.1</v>
      </c>
      <c r="O112" t="str">
        <f>IF(K112&gt;N112, "Yes", "No")</f>
        <v>Yes</v>
      </c>
      <c r="P112" t="str">
        <f>LET(lambda, L112, target, M112-VLOOKUP(D112*1,Parameters!$F$1:$G$4,2,FALSE), n, SEQUENCE(100,1,0,1), INDEX(n,MATCH(TRUE,ROUND(POISSON(n,lambda,TRUE),2)&gt;=target,0)))</f>
        <v>8</v>
      </c>
      <c r="Q112" t="str">
        <f>POISSON(P112, L112, TRUE)</f>
        <v>0.9602041790459755</v>
      </c>
      <c r="R112" t="str">
        <f>ROUND(M112-Q112, 2)</f>
        <v>-0.03</v>
      </c>
      <c r="S112" t="str">
        <f>IF(R112 &gt; VLOOKUP(D112*1, Parameters!$F$1:$G$4, 2, FALSE), "Re-Calculate", "OK")</f>
        <v>OK</v>
      </c>
      <c r="T112" t="str">
        <f>IF(D112=1, L112, " ")</f>
        <v xml:space="preserve"> </v>
      </c>
      <c r="U112" t="str">
        <f>IF(D112=2, L112, " ")</f>
        <v>4.49</v>
      </c>
      <c r="V112" t="str">
        <f>IF(D112=3, L112, " ")</f>
        <v xml:space="preserve"> </v>
      </c>
      <c r="W112" t="str">
        <f>IF(D112=1, L112*Q112, " ")</f>
        <v xml:space="preserve"> </v>
      </c>
      <c r="X112" t="str">
        <f>IF(D112=2, L112*Q112, " ")</f>
        <v>4.31131676391643</v>
      </c>
      <c r="Y112" t="str">
        <f>IF(D112=3, L112*Q112, " ")</f>
        <v xml:space="preserve"> </v>
      </c>
      <c r="Z112" t="str">
        <f>IF(D112=1, K112, " ")</f>
        <v xml:space="preserve"> </v>
      </c>
      <c r="AA112" t="str">
        <f>IF(D112=2, K112, " ")</f>
        <v>40</v>
      </c>
      <c r="AB112" t="str">
        <f>IF(D112=3, K112, " ")</f>
        <v xml:space="preserve"> </v>
      </c>
      <c r="AC112" t="str">
        <f>IF(D112=1, K112*Q112, " ")</f>
        <v xml:space="preserve"> </v>
      </c>
      <c r="AD112" t="str">
        <f>IF(D112=2, K112*Q112, " ")</f>
        <v>38.408167161839025</v>
      </c>
      <c r="AE112" t="str">
        <f>IF(D112=3, K112*Q112, " ")</f>
        <v xml:space="preserve"> </v>
      </c>
    </row>
    <row r="113">
      <c r="A113" t="str">
        <v>3957A0000-03</v>
      </c>
      <c r="B113" t="str">
        <f>VLOOKUP(A113,PartNumbers!$A:$E,2,FALSE)</f>
        <v>4000</v>
      </c>
      <c r="C113" t="str">
        <f>VLOOKUP(A113,PartCapability!$B:$Z,5,FALSE)</f>
        <v>2</v>
      </c>
      <c r="D113" t="str">
        <f>VLOOKUP(A113,PartCapability!$B:$Z,6,FALSE)</f>
        <v>2</v>
      </c>
      <c r="E113" t="str">
        <f>VLOOKUP(A113,PartCapability!$B:$Z,8,FALSE)</f>
        <v>1</v>
      </c>
      <c r="F113" t="str">
        <f>VLOOKUP(A113,PartCapability!$B:$Z,7,FALSE)</f>
        <v>30000</v>
      </c>
      <c r="G113" t="str">
        <f>VLOOKUP(A113,PartNumbers!$A:$E,3,FALSE)</f>
        <v>0</v>
      </c>
      <c r="H113" t="str">
        <f>VLOOKUP(A113,PartNumbers!$A:$E,4,FALSE)</f>
        <v>13791.73</v>
      </c>
      <c r="I113">
        <v>60</v>
      </c>
      <c r="J113" t="str">
        <f>VLOOKUP(A113,PartCapability!$B:$Z,17,FALSE) + 11 + 7</f>
        <v>48</v>
      </c>
      <c r="K113" t="str">
        <f>B113*I113*E113/(F113*POWER(10,G113))</f>
        <v>8</v>
      </c>
      <c r="L113" t="str">
        <f>ROUND(K113*J113/365, 2)</f>
        <v>1.05</v>
      </c>
      <c r="M113" t="str">
        <f>VLOOKUP(D113*1,Parameters!$B$9:$C$11,2,FALSE)</f>
        <v>0.93</v>
      </c>
      <c r="N113" t="str">
        <f>VLOOKUP(D113*1,Parameters!$B$9:$D$11,3,FALSE)</f>
        <v>0.1</v>
      </c>
      <c r="O113" t="str">
        <f>IF(K113&gt;N113, "Yes", "No")</f>
        <v>Yes</v>
      </c>
      <c r="P113" t="str">
        <f>LET(lambda, L113, target, M113-VLOOKUP(D113*1,Parameters!$F$1:$G$4,2,FALSE), n, SEQUENCE(100,1,0,1), INDEX(n,MATCH(TRUE,ROUND(POISSON(n,lambda,TRUE),2)&gt;=target,0)))</f>
        <v>3</v>
      </c>
      <c r="Q113" t="str">
        <f>POISSON(P113, L113, TRUE)</f>
        <v>0.9777916843445263</v>
      </c>
      <c r="R113" t="str">
        <f>ROUND(M113-Q113, 2)</f>
        <v>-0.05</v>
      </c>
      <c r="S113" t="str">
        <f>IF(R113 &gt; VLOOKUP(D113*1, Parameters!$F$1:$G$4, 2, FALSE), "Re-Calculate", "OK")</f>
        <v>OK</v>
      </c>
      <c r="T113" t="str">
        <f>IF(D113=1, L113, " ")</f>
        <v xml:space="preserve"> </v>
      </c>
      <c r="U113" t="str">
        <f>IF(D113=2, L113, " ")</f>
        <v>1.05</v>
      </c>
      <c r="V113" t="str">
        <f>IF(D113=3, L113, " ")</f>
        <v xml:space="preserve"> </v>
      </c>
      <c r="W113" t="str">
        <f>IF(D113=1, L113*Q113, " ")</f>
        <v xml:space="preserve"> </v>
      </c>
      <c r="X113" t="str">
        <f>IF(D113=2, L113*Q113, " ")</f>
        <v>1.0266812685617528</v>
      </c>
      <c r="Y113" t="str">
        <f>IF(D113=3, L113*Q113, " ")</f>
        <v xml:space="preserve"> </v>
      </c>
      <c r="Z113" t="str">
        <f>IF(D113=1, K113, " ")</f>
        <v xml:space="preserve"> </v>
      </c>
      <c r="AA113" t="str">
        <f>IF(D113=2, K113, " ")</f>
        <v>8</v>
      </c>
      <c r="AB113" t="str">
        <f>IF(D113=3, K113, " ")</f>
        <v xml:space="preserve"> </v>
      </c>
      <c r="AC113" t="str">
        <f>IF(D113=1, K113*Q113, " ")</f>
        <v xml:space="preserve"> </v>
      </c>
      <c r="AD113" t="str">
        <f>IF(D113=2, K113*Q113, " ")</f>
        <v>7.822333474756211</v>
      </c>
      <c r="AE113" t="str">
        <f>IF(D113=3, K113*Q113, " ")</f>
        <v xml:space="preserve"> </v>
      </c>
    </row>
    <row r="114">
      <c r="A114" t="str">
        <v>3958A0000-01</v>
      </c>
      <c r="B114" t="str">
        <f>VLOOKUP(A114,PartNumbers!$A:$E,2,FALSE)</f>
        <v>4000</v>
      </c>
      <c r="C114" t="str">
        <f>VLOOKUP(A114,PartCapability!$B:$Z,5,FALSE)</f>
        <v>2</v>
      </c>
      <c r="D114" t="str">
        <f>VLOOKUP(A114,PartCapability!$B:$Z,6,FALSE)</f>
        <v>2</v>
      </c>
      <c r="E114" t="str">
        <f>VLOOKUP(A114,PartCapability!$B:$Z,8,FALSE)</f>
        <v>1</v>
      </c>
      <c r="F114" t="str">
        <f>VLOOKUP(A114,PartCapability!$B:$Z,7,FALSE)</f>
        <v>22500</v>
      </c>
      <c r="G114" t="str">
        <f>VLOOKUP(A114,PartNumbers!$A:$E,3,FALSE)</f>
        <v>0</v>
      </c>
      <c r="H114" t="str">
        <f>VLOOKUP(A114,PartNumbers!$A:$E,4,FALSE)</f>
        <v>11721.59</v>
      </c>
      <c r="I114">
        <v>60</v>
      </c>
      <c r="J114" t="str">
        <f>VLOOKUP(A114,PartCapability!$B:$Z,17,FALSE) + 11 + 7</f>
        <v>48</v>
      </c>
      <c r="K114" t="str">
        <f>B114*I114*E114/(F114*POWER(10,G114))</f>
        <v>10.666666666666666</v>
      </c>
      <c r="L114" t="str">
        <f>ROUND(K114*J114/365, 2)</f>
        <v>1.4</v>
      </c>
      <c r="M114" t="str">
        <f>VLOOKUP(D114*1,Parameters!$B$9:$C$11,2,FALSE)</f>
        <v>0.93</v>
      </c>
      <c r="N114" t="str">
        <f>VLOOKUP(D114*1,Parameters!$B$9:$D$11,3,FALSE)</f>
        <v>0.1</v>
      </c>
      <c r="O114" t="str">
        <f>IF(K114&gt;N114, "Yes", "No")</f>
        <v>Yes</v>
      </c>
      <c r="P114" t="str">
        <f>LET(lambda, L114, target, M114-VLOOKUP(D114*1,Parameters!$F$1:$G$4,2,FALSE), n, SEQUENCE(100,1,0,1), INDEX(n,MATCH(TRUE,ROUND(POISSON(n,lambda,TRUE),2)&gt;=target,0)))</f>
        <v>3</v>
      </c>
      <c r="Q114" t="str">
        <f>POISSON(P114, L114, TRUE)</f>
        <v>0.9462747496319245</v>
      </c>
      <c r="R114" t="str">
        <f>ROUND(M114-Q114, 2)</f>
        <v>-0.02</v>
      </c>
      <c r="S114" t="str">
        <f>IF(R114 &gt; VLOOKUP(D114*1, Parameters!$F$1:$G$4, 2, FALSE), "Re-Calculate", "OK")</f>
        <v>OK</v>
      </c>
      <c r="T114" t="str">
        <f>IF(D114=1, L114, " ")</f>
        <v xml:space="preserve"> </v>
      </c>
      <c r="U114" t="str">
        <f>IF(D114=2, L114, " ")</f>
        <v>1.4</v>
      </c>
      <c r="V114" t="str">
        <f>IF(D114=3, L114, " ")</f>
        <v xml:space="preserve"> </v>
      </c>
      <c r="W114" t="str">
        <f>IF(D114=1, L114*Q114, " ")</f>
        <v xml:space="preserve"> </v>
      </c>
      <c r="X114" t="str">
        <f>IF(D114=2, L114*Q114, " ")</f>
        <v>1.3247846494846942</v>
      </c>
      <c r="Y114" t="str">
        <f>IF(D114=3, L114*Q114, " ")</f>
        <v xml:space="preserve"> </v>
      </c>
      <c r="Z114" t="str">
        <f>IF(D114=1, K114, " ")</f>
        <v xml:space="preserve"> </v>
      </c>
      <c r="AA114" t="str">
        <f>IF(D114=2, K114, " ")</f>
        <v>10.666666666666666</v>
      </c>
      <c r="AB114" t="str">
        <f>IF(D114=3, K114, " ")</f>
        <v xml:space="preserve"> </v>
      </c>
      <c r="AC114" t="str">
        <f>IF(D114=1, K114*Q114, " ")</f>
        <v xml:space="preserve"> </v>
      </c>
      <c r="AD114" t="str">
        <f>IF(D114=2, K114*Q114, " ")</f>
        <v>10.093597329407194</v>
      </c>
      <c r="AE114" t="str">
        <f>IF(D114=3, K114*Q114, " ")</f>
        <v xml:space="preserve"> </v>
      </c>
    </row>
    <row r="115">
      <c r="A115" t="str">
        <v>3959B0000K01</v>
      </c>
      <c r="B115" t="str">
        <f>VLOOKUP(A115,PartNumbers!$A:$E,2,FALSE)</f>
        <v>4000</v>
      </c>
      <c r="C115" t="str">
        <f>VLOOKUP(A115,PartCapability!$B:$Z,5,FALSE)</f>
        <v>2</v>
      </c>
      <c r="D115" t="str">
        <f>VLOOKUP(A115,PartCapability!$B:$Z,6,FALSE)</f>
        <v>2</v>
      </c>
      <c r="E115" t="str">
        <f>VLOOKUP(A115,PartCapability!$B:$Z,8,FALSE)</f>
        <v>1</v>
      </c>
      <c r="F115" t="str">
        <f>VLOOKUP(A115,PartCapability!$B:$Z,7,FALSE)</f>
        <v>30150</v>
      </c>
      <c r="G115" t="str">
        <f>VLOOKUP(A115,PartNumbers!$A:$E,3,FALSE)</f>
        <v>0</v>
      </c>
      <c r="H115" t="str">
        <f>VLOOKUP(A115,PartNumbers!$A:$E,4,FALSE)</f>
        <v>40220</v>
      </c>
      <c r="I115">
        <v>60</v>
      </c>
      <c r="J115" t="str">
        <f>VLOOKUP(A115,PartCapability!$B:$Z,17,FALSE) + 11 + 7</f>
        <v>48</v>
      </c>
      <c r="K115" t="str">
        <f>B115*I115*E115/(F115*POWER(10,G115))</f>
        <v>7.960199004975125</v>
      </c>
      <c r="L115" t="str">
        <f>ROUND(K115*J115/365, 2)</f>
        <v>1.05</v>
      </c>
      <c r="M115" t="str">
        <f>VLOOKUP(D115*1,Parameters!$B$9:$C$11,2,FALSE)</f>
        <v>0.93</v>
      </c>
      <c r="N115" t="str">
        <f>VLOOKUP(D115*1,Parameters!$B$9:$D$11,3,FALSE)</f>
        <v>0.1</v>
      </c>
      <c r="O115" t="str">
        <f>IF(K115&gt;N115, "Yes", "No")</f>
        <v>Yes</v>
      </c>
      <c r="P115" t="str">
        <f>LET(lambda, L115, target, M115-VLOOKUP(D115*1,Parameters!$F$1:$G$4,2,FALSE), n, SEQUENCE(100,1,0,1), INDEX(n,MATCH(TRUE,ROUND(POISSON(n,lambda,TRUE),2)&gt;=target,0)))</f>
        <v>3</v>
      </c>
      <c r="Q115" t="str">
        <f>POISSON(P115, L115, TRUE)</f>
        <v>0.9777916843445263</v>
      </c>
      <c r="R115" t="str">
        <f>ROUND(M115-Q115, 2)</f>
        <v>-0.05</v>
      </c>
      <c r="S115" t="str">
        <f>IF(R115 &gt; VLOOKUP(D115*1, Parameters!$F$1:$G$4, 2, FALSE), "Re-Calculate", "OK")</f>
        <v>OK</v>
      </c>
      <c r="T115" t="str">
        <f>IF(D115=1, L115, " ")</f>
        <v xml:space="preserve"> </v>
      </c>
      <c r="U115" t="str">
        <f>IF(D115=2, L115, " ")</f>
        <v>1.05</v>
      </c>
      <c r="V115" t="str">
        <f>IF(D115=3, L115, " ")</f>
        <v xml:space="preserve"> </v>
      </c>
      <c r="W115" t="str">
        <f>IF(D115=1, L115*Q115, " ")</f>
        <v xml:space="preserve"> </v>
      </c>
      <c r="X115" t="str">
        <f>IF(D115=2, L115*Q115, " ")</f>
        <v>1.0266812685617528</v>
      </c>
      <c r="Y115" t="str">
        <f>IF(D115=3, L115*Q115, " ")</f>
        <v xml:space="preserve"> </v>
      </c>
      <c r="Z115" t="str">
        <f>IF(D115=1, K115, " ")</f>
        <v xml:space="preserve"> </v>
      </c>
      <c r="AA115" t="str">
        <f>IF(D115=2, K115, " ")</f>
        <v>7.960199004975125</v>
      </c>
      <c r="AB115" t="str">
        <f>IF(D115=3, K115, " ")</f>
        <v xml:space="preserve"> </v>
      </c>
      <c r="AC115" t="str">
        <f>IF(D115=1, K115*Q115, " ")</f>
        <v xml:space="preserve"> </v>
      </c>
      <c r="AD115" t="str">
        <f>IF(D115=2, K115*Q115, " ")</f>
        <v>7.783416392792249</v>
      </c>
      <c r="AE115" t="str">
        <f>IF(D115=3, K115*Q115, " ")</f>
        <v xml:space="preserve"> </v>
      </c>
    </row>
    <row r="116">
      <c r="A116" t="str">
        <v>3961A0000K01</v>
      </c>
      <c r="B116" t="str">
        <f>VLOOKUP(A116,PartNumbers!$A:$E,2,FALSE)</f>
        <v>4000</v>
      </c>
      <c r="C116" t="str">
        <f>VLOOKUP(A116,PartCapability!$B:$Z,5,FALSE)</f>
        <v>2</v>
      </c>
      <c r="D116" t="str">
        <f>VLOOKUP(A116,PartCapability!$B:$Z,6,FALSE)</f>
        <v>2</v>
      </c>
      <c r="E116" t="str">
        <f>VLOOKUP(A116,PartCapability!$B:$Z,8,FALSE)</f>
        <v>1</v>
      </c>
      <c r="F116" t="str">
        <f>VLOOKUP(A116,PartCapability!$B:$Z,7,FALSE)</f>
        <v>60000</v>
      </c>
      <c r="G116" t="str">
        <f>VLOOKUP(A116,PartNumbers!$A:$E,3,FALSE)</f>
        <v>0</v>
      </c>
      <c r="H116" t="str">
        <f>VLOOKUP(A116,PartNumbers!$A:$E,4,FALSE)</f>
        <v>13767.76</v>
      </c>
      <c r="I116">
        <v>60</v>
      </c>
      <c r="J116" t="str">
        <f>VLOOKUP(A116,PartCapability!$B:$Z,17,FALSE) + 11 + 7</f>
        <v>31</v>
      </c>
      <c r="K116" t="str">
        <f>B116*I116*E116/(F116*POWER(10,G116))</f>
        <v>4</v>
      </c>
      <c r="L116" t="str">
        <f>ROUND(K116*J116/365, 2)</f>
        <v>0.34</v>
      </c>
      <c r="M116" t="str">
        <f>VLOOKUP(D116*1,Parameters!$B$9:$C$11,2,FALSE)</f>
        <v>0.93</v>
      </c>
      <c r="N116" t="str">
        <f>VLOOKUP(D116*1,Parameters!$B$9:$D$11,3,FALSE)</f>
        <v>0.1</v>
      </c>
      <c r="O116" t="str">
        <f>IF(K116&gt;N116, "Yes", "No")</f>
        <v>Yes</v>
      </c>
      <c r="P116" t="str">
        <f>LET(lambda, L116, target, M116-VLOOKUP(D116*1,Parameters!$F$1:$G$4,2,FALSE), n, SEQUENCE(100,1,0,1), INDEX(n,MATCH(TRUE,ROUND(POISSON(n,lambda,TRUE),2)&gt;=target,0)))</f>
        <v>1</v>
      </c>
      <c r="Q116" t="str">
        <f>POISSON(P116, L116, TRUE)</f>
        <v>0.9537722325018969</v>
      </c>
      <c r="R116" t="str">
        <f>ROUND(M116-Q116, 2)</f>
        <v>-0.02</v>
      </c>
      <c r="S116" t="str">
        <f>IF(R116 &gt; VLOOKUP(D116*1, Parameters!$F$1:$G$4, 2, FALSE), "Re-Calculate", "OK")</f>
        <v>OK</v>
      </c>
      <c r="T116" t="str">
        <f>IF(D116=1, L116, " ")</f>
        <v xml:space="preserve"> </v>
      </c>
      <c r="U116" t="str">
        <f>IF(D116=2, L116, " ")</f>
        <v>0.34</v>
      </c>
      <c r="V116" t="str">
        <f>IF(D116=3, L116, " ")</f>
        <v xml:space="preserve"> </v>
      </c>
      <c r="W116" t="str">
        <f>IF(D116=1, L116*Q116, " ")</f>
        <v xml:space="preserve"> </v>
      </c>
      <c r="X116" t="str">
        <f>IF(D116=2, L116*Q116, " ")</f>
        <v>0.32428255905064496</v>
      </c>
      <c r="Y116" t="str">
        <f>IF(D116=3, L116*Q116, " ")</f>
        <v xml:space="preserve"> </v>
      </c>
      <c r="Z116" t="str">
        <f>IF(D116=1, K116, " ")</f>
        <v xml:space="preserve"> </v>
      </c>
      <c r="AA116" t="str">
        <f>IF(D116=2, K116, " ")</f>
        <v>4</v>
      </c>
      <c r="AB116" t="str">
        <f>IF(D116=3, K116, " ")</f>
        <v xml:space="preserve"> </v>
      </c>
      <c r="AC116" t="str">
        <f>IF(D116=1, K116*Q116, " ")</f>
        <v xml:space="preserve"> </v>
      </c>
      <c r="AD116" t="str">
        <f>IF(D116=2, K116*Q116, " ")</f>
        <v>3.8150889300075876</v>
      </c>
      <c r="AE116" t="str">
        <f>IF(D116=3, K116*Q116, " ")</f>
        <v xml:space="preserve"> </v>
      </c>
    </row>
    <row r="117">
      <c r="A117" t="str">
        <v>70418A020101</v>
      </c>
      <c r="B117" t="str">
        <f>VLOOKUP(A117,PartNumbers!$A:$E,2,FALSE)</f>
        <v>4000</v>
      </c>
      <c r="C117" t="str">
        <f>VLOOKUP(A117,PartCapability!$B:$Z,5,FALSE)</f>
        <v>2</v>
      </c>
      <c r="D117" t="str">
        <f>VLOOKUP(A117,PartCapability!$B:$Z,6,FALSE)</f>
        <v>2</v>
      </c>
      <c r="E117" t="str">
        <f>VLOOKUP(A117,PartCapability!$B:$Z,8,FALSE)</f>
        <v>2</v>
      </c>
      <c r="F117" t="str">
        <f>VLOOKUP(A117,PartCapability!$B:$Z,7,FALSE)</f>
        <v>48000</v>
      </c>
      <c r="G117" t="str">
        <f>VLOOKUP(A117,PartNumbers!$A:$E,3,FALSE)</f>
        <v>0</v>
      </c>
      <c r="H117" t="str">
        <f>VLOOKUP(A117,PartNumbers!$A:$E,4,FALSE)</f>
        <v>27000</v>
      </c>
      <c r="I117">
        <v>60</v>
      </c>
      <c r="J117" t="str">
        <f>VLOOKUP(A117,PartCapability!$B:$Z,17,FALSE) + 11 + 7</f>
        <v>48</v>
      </c>
      <c r="K117" t="str">
        <f>B117*I117*E117/(F117*POWER(10,G117))</f>
        <v>10</v>
      </c>
      <c r="L117" t="str">
        <f>ROUND(K117*J117/365, 2)</f>
        <v>1.32</v>
      </c>
      <c r="M117" t="str">
        <f>VLOOKUP(D117*1,Parameters!$B$9:$C$11,2,FALSE)</f>
        <v>0.93</v>
      </c>
      <c r="N117" t="str">
        <f>VLOOKUP(D117*1,Parameters!$B$9:$D$11,3,FALSE)</f>
        <v>0.1</v>
      </c>
      <c r="O117" t="str">
        <f>IF(K117&gt;N117, "Yes", "No")</f>
        <v>Yes</v>
      </c>
      <c r="P117" t="str">
        <f>LET(lambda, L117, target, M117-VLOOKUP(D117*1,Parameters!$F$1:$G$4,2,FALSE), n, SEQUENCE(100,1,0,1), INDEX(n,MATCH(TRUE,ROUND(POISSON(n,lambda,TRUE),2)&gt;=target,0)))</f>
        <v>3</v>
      </c>
      <c r="Q117" t="str">
        <f>POISSON(P117, L117, TRUE)</f>
        <v>0.9548826166653871</v>
      </c>
      <c r="R117" t="str">
        <f>ROUND(M117-Q117, 2)</f>
        <v>-0.02</v>
      </c>
      <c r="S117" t="str">
        <f>IF(R117 &gt; VLOOKUP(D117*1, Parameters!$F$1:$G$4, 2, FALSE), "Re-Calculate", "OK")</f>
        <v>OK</v>
      </c>
      <c r="T117" t="str">
        <f>IF(D117=1, L117, " ")</f>
        <v xml:space="preserve"> </v>
      </c>
      <c r="U117" t="str">
        <f>IF(D117=2, L117, " ")</f>
        <v>1.32</v>
      </c>
      <c r="V117" t="str">
        <f>IF(D117=3, L117, " ")</f>
        <v xml:space="preserve"> </v>
      </c>
      <c r="W117" t="str">
        <f>IF(D117=1, L117*Q117, " ")</f>
        <v xml:space="preserve"> </v>
      </c>
      <c r="X117" t="str">
        <f>IF(D117=2, L117*Q117, " ")</f>
        <v>1.260445053998311</v>
      </c>
      <c r="Y117" t="str">
        <f>IF(D117=3, L117*Q117, " ")</f>
        <v xml:space="preserve"> </v>
      </c>
      <c r="Z117" t="str">
        <f>IF(D117=1, K117, " ")</f>
        <v xml:space="preserve"> </v>
      </c>
      <c r="AA117" t="str">
        <f>IF(D117=2, K117, " ")</f>
        <v>10</v>
      </c>
      <c r="AB117" t="str">
        <f>IF(D117=3, K117, " ")</f>
        <v xml:space="preserve"> </v>
      </c>
      <c r="AC117" t="str">
        <f>IF(D117=1, K117*Q117, " ")</f>
        <v xml:space="preserve"> </v>
      </c>
      <c r="AD117" t="str">
        <f>IF(D117=2, K117*Q117, " ")</f>
        <v>9.548826166653871</v>
      </c>
      <c r="AE117" t="str">
        <f>IF(D117=3, K117*Q117, " ")</f>
        <v xml:space="preserve"> </v>
      </c>
    </row>
    <row r="118">
      <c r="A118" t="str">
        <v>70629A010001</v>
      </c>
      <c r="B118" t="str">
        <f>VLOOKUP(A118,PartNumbers!$A:$E,2,FALSE)</f>
        <v>4000</v>
      </c>
      <c r="C118" t="str">
        <f>VLOOKUP(A118,PartCapability!$B:$Z,5,FALSE)</f>
        <v>2</v>
      </c>
      <c r="D118" t="str">
        <f>VLOOKUP(A118,PartCapability!$B:$Z,6,FALSE)</f>
        <v>2</v>
      </c>
      <c r="E118" t="str">
        <f>VLOOKUP(A118,PartCapability!$B:$Z,8,FALSE)</f>
        <v>2</v>
      </c>
      <c r="F118" t="str">
        <f>VLOOKUP(A118,PartCapability!$B:$Z,7,FALSE)</f>
        <v>47813</v>
      </c>
      <c r="G118" t="str">
        <f>VLOOKUP(A118,PartNumbers!$A:$E,3,FALSE)</f>
        <v>0</v>
      </c>
      <c r="H118" t="str">
        <f>VLOOKUP(A118,PartNumbers!$A:$E,4,FALSE)</f>
        <v>76515.93</v>
      </c>
      <c r="I118">
        <v>60</v>
      </c>
      <c r="J118" t="str">
        <f>VLOOKUP(A118,PartCapability!$B:$Z,17,FALSE) + 11 + 7</f>
        <v>48</v>
      </c>
      <c r="K118" t="str">
        <f>B118*I118*E118/(F118*POWER(10,G118))</f>
        <v>10.039110702110305</v>
      </c>
      <c r="L118" t="str">
        <f>ROUND(K118*J118/365, 2)</f>
        <v>1.32</v>
      </c>
      <c r="M118" t="str">
        <f>VLOOKUP(D118*1,Parameters!$B$9:$C$11,2,FALSE)</f>
        <v>0.93</v>
      </c>
      <c r="N118" t="str">
        <f>VLOOKUP(D118*1,Parameters!$B$9:$D$11,3,FALSE)</f>
        <v>0.1</v>
      </c>
      <c r="O118" t="str">
        <f>IF(K118&gt;N118, "Yes", "No")</f>
        <v>Yes</v>
      </c>
      <c r="P118" t="str">
        <f>LET(lambda, L118, target, M118-VLOOKUP(D118*1,Parameters!$F$1:$G$4,2,FALSE), n, SEQUENCE(100,1,0,1), INDEX(n,MATCH(TRUE,ROUND(POISSON(n,lambda,TRUE),2)&gt;=target,0)))</f>
        <v>3</v>
      </c>
      <c r="Q118" t="str">
        <f>POISSON(P118, L118, TRUE)</f>
        <v>0.9548826166653871</v>
      </c>
      <c r="R118" t="str">
        <f>ROUND(M118-Q118, 2)</f>
        <v>-0.02</v>
      </c>
      <c r="S118" t="str">
        <f>IF(R118 &gt; VLOOKUP(D118*1, Parameters!$F$1:$G$4, 2, FALSE), "Re-Calculate", "OK")</f>
        <v>OK</v>
      </c>
      <c r="T118" t="str">
        <f>IF(D118=1, L118, " ")</f>
        <v xml:space="preserve"> </v>
      </c>
      <c r="U118" t="str">
        <f>IF(D118=2, L118, " ")</f>
        <v>1.32</v>
      </c>
      <c r="V118" t="str">
        <f>IF(D118=3, L118, " ")</f>
        <v xml:space="preserve"> </v>
      </c>
      <c r="W118" t="str">
        <f>IF(D118=1, L118*Q118, " ")</f>
        <v xml:space="preserve"> </v>
      </c>
      <c r="X118" t="str">
        <f>IF(D118=2, L118*Q118, " ")</f>
        <v>1.260445053998311</v>
      </c>
      <c r="Y118" t="str">
        <f>IF(D118=3, L118*Q118, " ")</f>
        <v xml:space="preserve"> </v>
      </c>
      <c r="Z118" t="str">
        <f>IF(D118=1, K118, " ")</f>
        <v xml:space="preserve"> </v>
      </c>
      <c r="AA118" t="str">
        <f>IF(D118=2, K118, " ")</f>
        <v>10.039110702110305</v>
      </c>
      <c r="AB118" t="str">
        <f>IF(D118=3, K118, " ")</f>
        <v xml:space="preserve"> </v>
      </c>
      <c r="AC118" t="str">
        <f>IF(D118=1, K118*Q118, " ")</f>
        <v xml:space="preserve"> </v>
      </c>
      <c r="AD118" t="str">
        <f>IF(D118=2, K118*Q118, " ")</f>
        <v>9.58617229622458</v>
      </c>
      <c r="AE118" t="str">
        <f>IF(D118=3, K118*Q118, " ")</f>
        <v xml:space="preserve"> </v>
      </c>
    </row>
    <row r="119">
      <c r="A119" t="str">
        <v>70645A030001</v>
      </c>
      <c r="B119" t="str">
        <f>VLOOKUP(A119,PartNumbers!$A:$E,2,FALSE)</f>
        <v>4000</v>
      </c>
      <c r="C119" t="str">
        <f>VLOOKUP(A119,PartCapability!$B:$Z,5,FALSE)</f>
        <v>2</v>
      </c>
      <c r="D119" t="str">
        <f>VLOOKUP(A119,PartCapability!$B:$Z,6,FALSE)</f>
        <v>2</v>
      </c>
      <c r="E119" t="str">
        <f>VLOOKUP(A119,PartCapability!$B:$Z,8,FALSE)</f>
        <v>2</v>
      </c>
      <c r="F119" t="str">
        <f>VLOOKUP(A119,PartCapability!$B:$Z,7,FALSE)</f>
        <v>27200</v>
      </c>
      <c r="G119" t="str">
        <f>VLOOKUP(A119,PartNumbers!$A:$E,3,FALSE)</f>
        <v>0</v>
      </c>
      <c r="H119" t="str">
        <f>VLOOKUP(A119,PartNumbers!$A:$E,4,FALSE)</f>
        <v>48290</v>
      </c>
      <c r="I119">
        <v>60</v>
      </c>
      <c r="J119" t="str">
        <f>VLOOKUP(A119,PartCapability!$B:$Z,17,FALSE) + 11 + 7</f>
        <v>48</v>
      </c>
      <c r="K119" t="str">
        <f>B119*I119*E119/(F119*POWER(10,G119))</f>
        <v>17.647058823529413</v>
      </c>
      <c r="L119" t="str">
        <f>ROUND(K119*J119/365, 2)</f>
        <v>2.32</v>
      </c>
      <c r="M119" t="str">
        <f>VLOOKUP(D119*1,Parameters!$B$9:$C$11,2,FALSE)</f>
        <v>0.93</v>
      </c>
      <c r="N119" t="str">
        <f>VLOOKUP(D119*1,Parameters!$B$9:$D$11,3,FALSE)</f>
        <v>0.1</v>
      </c>
      <c r="O119" t="str">
        <f>IF(K119&gt;N119, "Yes", "No")</f>
        <v>Yes</v>
      </c>
      <c r="P119" t="str">
        <f>LET(lambda, L119, target, M119-VLOOKUP(D119*1,Parameters!$F$1:$G$4,2,FALSE), n, SEQUENCE(100,1,0,1), INDEX(n,MATCH(TRUE,ROUND(POISSON(n,lambda,TRUE),2)&gt;=target,0)))</f>
        <v>5</v>
      </c>
      <c r="Q119" t="str">
        <f>POISSON(P119, L119, TRUE)</f>
        <v>0.9689361496310855</v>
      </c>
      <c r="R119" t="str">
        <f>ROUND(M119-Q119, 2)</f>
        <v>-0.04</v>
      </c>
      <c r="S119" t="str">
        <f>IF(R119 &gt; VLOOKUP(D119*1, Parameters!$F$1:$G$4, 2, FALSE), "Re-Calculate", "OK")</f>
        <v>OK</v>
      </c>
      <c r="T119" t="str">
        <f>IF(D119=1, L119, " ")</f>
        <v xml:space="preserve"> </v>
      </c>
      <c r="U119" t="str">
        <f>IF(D119=2, L119, " ")</f>
        <v>2.32</v>
      </c>
      <c r="V119" t="str">
        <f>IF(D119=3, L119, " ")</f>
        <v xml:space="preserve"> </v>
      </c>
      <c r="W119" t="str">
        <f>IF(D119=1, L119*Q119, " ")</f>
        <v xml:space="preserve"> </v>
      </c>
      <c r="X119" t="str">
        <f>IF(D119=2, L119*Q119, " ")</f>
        <v>2.247931867144118</v>
      </c>
      <c r="Y119" t="str">
        <f>IF(D119=3, L119*Q119, " ")</f>
        <v xml:space="preserve"> </v>
      </c>
      <c r="Z119" t="str">
        <f>IF(D119=1, K119, " ")</f>
        <v xml:space="preserve"> </v>
      </c>
      <c r="AA119" t="str">
        <f>IF(D119=2, K119, " ")</f>
        <v>17.647058823529413</v>
      </c>
      <c r="AB119" t="str">
        <f>IF(D119=3, K119, " ")</f>
        <v xml:space="preserve"> </v>
      </c>
      <c r="AC119" t="str">
        <f>IF(D119=1, K119*Q119, " ")</f>
        <v xml:space="preserve"> </v>
      </c>
      <c r="AD119" t="str">
        <f>IF(D119=2, K119*Q119, " ")</f>
        <v>17.098873228783862</v>
      </c>
      <c r="AE119" t="str">
        <f>IF(D119=3, K119*Q119, " ")</f>
        <v xml:space="preserve"> </v>
      </c>
    </row>
    <row r="120">
      <c r="A120" t="str">
        <v>70646A010001</v>
      </c>
      <c r="B120" t="str">
        <f>VLOOKUP(A120,PartNumbers!$A:$E,2,FALSE)</f>
        <v>4000</v>
      </c>
      <c r="C120" t="str">
        <f>VLOOKUP(A120,PartCapability!$B:$Z,5,FALSE)</f>
        <v>2</v>
      </c>
      <c r="D120" t="str">
        <f>VLOOKUP(A120,PartCapability!$B:$Z,6,FALSE)</f>
        <v>2</v>
      </c>
      <c r="E120" t="str">
        <f>VLOOKUP(A120,PartCapability!$B:$Z,8,FALSE)</f>
        <v>2</v>
      </c>
      <c r="F120" t="str">
        <f>VLOOKUP(A120,PartCapability!$B:$Z,7,FALSE)</f>
        <v>24000</v>
      </c>
      <c r="G120" t="str">
        <f>VLOOKUP(A120,PartNumbers!$A:$E,3,FALSE)</f>
        <v>0</v>
      </c>
      <c r="H120" t="str">
        <f>VLOOKUP(A120,PartNumbers!$A:$E,4,FALSE)</f>
        <v>48199.65</v>
      </c>
      <c r="I120">
        <v>60</v>
      </c>
      <c r="J120" t="str">
        <f>VLOOKUP(A120,PartCapability!$B:$Z,17,FALSE) + 11 + 7</f>
        <v>48</v>
      </c>
      <c r="K120" t="str">
        <f>B120*I120*E120/(F120*POWER(10,G120))</f>
        <v>20</v>
      </c>
      <c r="L120" t="str">
        <f>ROUND(K120*J120/365, 2)</f>
        <v>2.63</v>
      </c>
      <c r="M120" t="str">
        <f>VLOOKUP(D120*1,Parameters!$B$9:$C$11,2,FALSE)</f>
        <v>0.93</v>
      </c>
      <c r="N120" t="str">
        <f>VLOOKUP(D120*1,Parameters!$B$9:$D$11,3,FALSE)</f>
        <v>0.1</v>
      </c>
      <c r="O120" t="str">
        <f>IF(K120&gt;N120, "Yes", "No")</f>
        <v>Yes</v>
      </c>
      <c r="P120" t="str">
        <f>LET(lambda, L120, target, M120-VLOOKUP(D120*1,Parameters!$F$1:$G$4,2,FALSE), n, SEQUENCE(100,1,0,1), INDEX(n,MATCH(TRUE,ROUND(POISSON(n,lambda,TRUE),2)&gt;=target,0)))</f>
        <v>5</v>
      </c>
      <c r="Q120" t="str">
        <f>POISSON(P120, L120, TRUE)</f>
        <v>0.9487260846346074</v>
      </c>
      <c r="R120" t="str">
        <f>ROUND(M120-Q120, 2)</f>
        <v>-0.02</v>
      </c>
      <c r="S120" t="str">
        <f>IF(R120 &gt; VLOOKUP(D120*1, Parameters!$F$1:$G$4, 2, FALSE), "Re-Calculate", "OK")</f>
        <v>OK</v>
      </c>
      <c r="T120" t="str">
        <f>IF(D120=1, L120, " ")</f>
        <v xml:space="preserve"> </v>
      </c>
      <c r="U120" t="str">
        <f>IF(D120=2, L120, " ")</f>
        <v>2.63</v>
      </c>
      <c r="V120" t="str">
        <f>IF(D120=3, L120, " ")</f>
        <v xml:space="preserve"> </v>
      </c>
      <c r="W120" t="str">
        <f>IF(D120=1, L120*Q120, " ")</f>
        <v xml:space="preserve"> </v>
      </c>
      <c r="X120" t="str">
        <f>IF(D120=2, L120*Q120, " ")</f>
        <v>2.4951496025890174</v>
      </c>
      <c r="Y120" t="str">
        <f>IF(D120=3, L120*Q120, " ")</f>
        <v xml:space="preserve"> </v>
      </c>
      <c r="Z120" t="str">
        <f>IF(D120=1, K120, " ")</f>
        <v xml:space="preserve"> </v>
      </c>
      <c r="AA120" t="str">
        <f>IF(D120=2, K120, " ")</f>
        <v>20</v>
      </c>
      <c r="AB120" t="str">
        <f>IF(D120=3, K120, " ")</f>
        <v xml:space="preserve"> </v>
      </c>
      <c r="AC120" t="str">
        <f>IF(D120=1, K120*Q120, " ")</f>
        <v xml:space="preserve"> </v>
      </c>
      <c r="AD120" t="str">
        <f>IF(D120=2, K120*Q120, " ")</f>
        <v>18.974521692692147</v>
      </c>
      <c r="AE120" t="str">
        <f>IF(D120=3, K120*Q120, " ")</f>
        <v xml:space="preserve"> </v>
      </c>
    </row>
    <row r="121">
      <c r="A121" t="str">
        <v>70647A010001</v>
      </c>
      <c r="B121" t="str">
        <f>VLOOKUP(A121,PartNumbers!$A:$E,2,FALSE)</f>
        <v>4000</v>
      </c>
      <c r="C121" t="str">
        <f>VLOOKUP(A121,PartCapability!$B:$Z,5,FALSE)</f>
        <v>2</v>
      </c>
      <c r="D121" t="str">
        <f>VLOOKUP(A121,PartCapability!$B:$Z,6,FALSE)</f>
        <v>2</v>
      </c>
      <c r="E121" t="str">
        <f>VLOOKUP(A121,PartCapability!$B:$Z,8,FALSE)</f>
        <v>2</v>
      </c>
      <c r="F121" t="str">
        <f>VLOOKUP(A121,PartCapability!$B:$Z,7,FALSE)</f>
        <v>81600</v>
      </c>
      <c r="G121" t="str">
        <f>VLOOKUP(A121,PartNumbers!$A:$E,3,FALSE)</f>
        <v>0</v>
      </c>
      <c r="H121" t="str">
        <f>VLOOKUP(A121,PartNumbers!$A:$E,4,FALSE)</f>
        <v>28880</v>
      </c>
      <c r="I121">
        <v>60</v>
      </c>
      <c r="J121" t="str">
        <f>VLOOKUP(A121,PartCapability!$B:$Z,17,FALSE) + 11 + 7</f>
        <v>48</v>
      </c>
      <c r="K121" t="str">
        <f>B121*I121*E121/(F121*POWER(10,G121))</f>
        <v>5.882352941176471</v>
      </c>
      <c r="L121" t="str">
        <f>ROUND(K121*J121/365, 2)</f>
        <v>0.77</v>
      </c>
      <c r="M121" t="str">
        <f>VLOOKUP(D121*1,Parameters!$B$9:$C$11,2,FALSE)</f>
        <v>0.93</v>
      </c>
      <c r="N121" t="str">
        <f>VLOOKUP(D121*1,Parameters!$B$9:$D$11,3,FALSE)</f>
        <v>0.1</v>
      </c>
      <c r="O121" t="str">
        <f>IF(K121&gt;N121, "Yes", "No")</f>
        <v>Yes</v>
      </c>
      <c r="P121" t="str">
        <f>LET(lambda, L121, target, M121-VLOOKUP(D121*1,Parameters!$F$1:$G$4,2,FALSE), n, SEQUENCE(100,1,0,1), INDEX(n,MATCH(TRUE,ROUND(POISSON(n,lambda,TRUE),2)&gt;=target,0)))</f>
        <v>2</v>
      </c>
      <c r="Q121" t="str">
        <f>POISSON(P121, L121, TRUE)</f>
        <v>0.9567933550117373</v>
      </c>
      <c r="R121" t="str">
        <f>ROUND(M121-Q121, 2)</f>
        <v>-0.03</v>
      </c>
      <c r="S121" t="str">
        <f>IF(R121 &gt; VLOOKUP(D121*1, Parameters!$F$1:$G$4, 2, FALSE), "Re-Calculate", "OK")</f>
        <v>OK</v>
      </c>
      <c r="T121" t="str">
        <f>IF(D121=1, L121, " ")</f>
        <v xml:space="preserve"> </v>
      </c>
      <c r="U121" t="str">
        <f>IF(D121=2, L121, " ")</f>
        <v>0.77</v>
      </c>
      <c r="V121" t="str">
        <f>IF(D121=3, L121, " ")</f>
        <v xml:space="preserve"> </v>
      </c>
      <c r="W121" t="str">
        <f>IF(D121=1, L121*Q121, " ")</f>
        <v xml:space="preserve"> </v>
      </c>
      <c r="X121" t="str">
        <f>IF(D121=2, L121*Q121, " ")</f>
        <v>0.7367308833590378</v>
      </c>
      <c r="Y121" t="str">
        <f>IF(D121=3, L121*Q121, " ")</f>
        <v xml:space="preserve"> </v>
      </c>
      <c r="Z121" t="str">
        <f>IF(D121=1, K121, " ")</f>
        <v xml:space="preserve"> </v>
      </c>
      <c r="AA121" t="str">
        <f>IF(D121=2, K121, " ")</f>
        <v>5.882352941176471</v>
      </c>
      <c r="AB121" t="str">
        <f>IF(D121=3, K121, " ")</f>
        <v xml:space="preserve"> </v>
      </c>
      <c r="AC121" t="str">
        <f>IF(D121=1, K121*Q121, " ")</f>
        <v xml:space="preserve"> </v>
      </c>
      <c r="AD121" t="str">
        <f>IF(D121=2, K121*Q121, " ")</f>
        <v>5.628196205951396</v>
      </c>
      <c r="AE121" t="str">
        <f>IF(D121=3, K121*Q121, " ")</f>
        <v xml:space="preserve"> </v>
      </c>
    </row>
    <row r="122">
      <c r="A122" t="str">
        <v>70649A010001</v>
      </c>
      <c r="B122" t="str">
        <f>VLOOKUP(A122,PartNumbers!$A:$E,2,FALSE)</f>
        <v>4000</v>
      </c>
      <c r="C122" t="str">
        <f>VLOOKUP(A122,PartCapability!$B:$Z,5,FALSE)</f>
        <v>2</v>
      </c>
      <c r="D122" t="str">
        <f>VLOOKUP(A122,PartCapability!$B:$Z,6,FALSE)</f>
        <v>2</v>
      </c>
      <c r="E122" t="str">
        <f>VLOOKUP(A122,PartCapability!$B:$Z,8,FALSE)</f>
        <v>2</v>
      </c>
      <c r="F122" t="str">
        <f>VLOOKUP(A122,PartCapability!$B:$Z,7,FALSE)</f>
        <v>384000</v>
      </c>
      <c r="G122" t="str">
        <f>VLOOKUP(A122,PartNumbers!$A:$E,3,FALSE)</f>
        <v>0</v>
      </c>
      <c r="H122" t="str">
        <f>VLOOKUP(A122,PartNumbers!$A:$E,4,FALSE)</f>
        <v>11100</v>
      </c>
      <c r="I122">
        <v>60</v>
      </c>
      <c r="J122" t="str">
        <f>VLOOKUP(A122,PartCapability!$B:$Z,17,FALSE) + 11 + 7</f>
        <v>48</v>
      </c>
      <c r="K122" t="str">
        <f>B122*I122*E122/(F122*POWER(10,G122))</f>
        <v>1.25</v>
      </c>
      <c r="L122" t="str">
        <f>ROUND(K122*J122/365, 2)</f>
        <v>0.16</v>
      </c>
      <c r="M122" t="str">
        <f>VLOOKUP(D122*1,Parameters!$B$9:$C$11,2,FALSE)</f>
        <v>0.93</v>
      </c>
      <c r="N122" t="str">
        <f>VLOOKUP(D122*1,Parameters!$B$9:$D$11,3,FALSE)</f>
        <v>0.1</v>
      </c>
      <c r="O122" t="str">
        <f>IF(K122&gt;N122, "Yes", "No")</f>
        <v>Yes</v>
      </c>
      <c r="P122" t="str">
        <f>LET(lambda, L122, target, M122-VLOOKUP(D122*1,Parameters!$F$1:$G$4,2,FALSE), n, SEQUENCE(100,1,0,1), INDEX(n,MATCH(TRUE,ROUND(POISSON(n,lambda,TRUE),2)&gt;=target,0)))</f>
        <v>1</v>
      </c>
      <c r="Q122" t="str">
        <f>POISSON(P122, L122, TRUE)</f>
        <v>0.9884867952008052</v>
      </c>
      <c r="R122" t="str">
        <f>ROUND(M122-Q122, 2)</f>
        <v>-0.06</v>
      </c>
      <c r="S122" t="str">
        <f>IF(R122 &gt; VLOOKUP(D122*1, Parameters!$F$1:$G$4, 2, FALSE), "Re-Calculate", "OK")</f>
        <v>OK</v>
      </c>
      <c r="T122" t="str">
        <f>IF(D122=1, L122, " ")</f>
        <v xml:space="preserve"> </v>
      </c>
      <c r="U122" t="str">
        <f>IF(D122=2, L122, " ")</f>
        <v>0.16</v>
      </c>
      <c r="V122" t="str">
        <f>IF(D122=3, L122, " ")</f>
        <v xml:space="preserve"> </v>
      </c>
      <c r="W122" t="str">
        <f>IF(D122=1, L122*Q122, " ")</f>
        <v xml:space="preserve"> </v>
      </c>
      <c r="X122" t="str">
        <f>IF(D122=2, L122*Q122, " ")</f>
        <v>0.15815788723212884</v>
      </c>
      <c r="Y122" t="str">
        <f>IF(D122=3, L122*Q122, " ")</f>
        <v xml:space="preserve"> </v>
      </c>
      <c r="Z122" t="str">
        <f>IF(D122=1, K122, " ")</f>
        <v xml:space="preserve"> </v>
      </c>
      <c r="AA122" t="str">
        <f>IF(D122=2, K122, " ")</f>
        <v>1.25</v>
      </c>
      <c r="AB122" t="str">
        <f>IF(D122=3, K122, " ")</f>
        <v xml:space="preserve"> </v>
      </c>
      <c r="AC122" t="str">
        <f>IF(D122=1, K122*Q122, " ")</f>
        <v xml:space="preserve"> </v>
      </c>
      <c r="AD122" t="str">
        <f>IF(D122=2, K122*Q122, " ")</f>
        <v>1.2356084940010064</v>
      </c>
      <c r="AE122" t="str">
        <f>IF(D122=3, K122*Q122, " ")</f>
        <v xml:space="preserve"> </v>
      </c>
    </row>
    <row r="123">
      <c r="A123" t="str">
        <v>70654A020001</v>
      </c>
      <c r="B123" t="str">
        <f>VLOOKUP(A123,PartNumbers!$A:$E,2,FALSE)</f>
        <v>4000</v>
      </c>
      <c r="C123" t="str">
        <f>VLOOKUP(A123,PartCapability!$B:$Z,5,FALSE)</f>
        <v>2</v>
      </c>
      <c r="D123" t="str">
        <f>VLOOKUP(A123,PartCapability!$B:$Z,6,FALSE)</f>
        <v>2</v>
      </c>
      <c r="E123" t="str">
        <f>VLOOKUP(A123,PartCapability!$B:$Z,8,FALSE)</f>
        <v>2</v>
      </c>
      <c r="F123" t="str">
        <f>VLOOKUP(A123,PartCapability!$B:$Z,7,FALSE)</f>
        <v>75000</v>
      </c>
      <c r="G123" t="str">
        <f>VLOOKUP(A123,PartNumbers!$A:$E,3,FALSE)</f>
        <v>0</v>
      </c>
      <c r="H123" t="str">
        <f>VLOOKUP(A123,PartNumbers!$A:$E,4,FALSE)</f>
        <v>21729.14</v>
      </c>
      <c r="I123">
        <v>60</v>
      </c>
      <c r="J123" t="str">
        <f>VLOOKUP(A123,PartCapability!$B:$Z,17,FALSE) + 11 + 7</f>
        <v>48</v>
      </c>
      <c r="K123" t="str">
        <f>B123*I123*E123/(F123*POWER(10,G123))</f>
        <v>6.4</v>
      </c>
      <c r="L123" t="str">
        <f>ROUND(K123*J123/365, 2)</f>
        <v>0.84</v>
      </c>
      <c r="M123" t="str">
        <f>VLOOKUP(D123*1,Parameters!$B$9:$C$11,2,FALSE)</f>
        <v>0.93</v>
      </c>
      <c r="N123" t="str">
        <f>VLOOKUP(D123*1,Parameters!$B$9:$D$11,3,FALSE)</f>
        <v>0.1</v>
      </c>
      <c r="O123" t="str">
        <f>IF(K123&gt;N123, "Yes", "No")</f>
        <v>Yes</v>
      </c>
      <c r="P123" t="str">
        <f>LET(lambda, L123, target, M123-VLOOKUP(D123*1,Parameters!$F$1:$G$4,2,FALSE), n, SEQUENCE(100,1,0,1), INDEX(n,MATCH(TRUE,ROUND(POISSON(n,lambda,TRUE),2)&gt;=target,0)))</f>
        <v>2</v>
      </c>
      <c r="Q123" t="str">
        <f>POISSON(P123, L123, TRUE)</f>
        <v>0.946654835775286</v>
      </c>
      <c r="R123" t="str">
        <f>ROUND(M123-Q123, 2)</f>
        <v>-0.02</v>
      </c>
      <c r="S123" t="str">
        <f>IF(R123 &gt; VLOOKUP(D123*1, Parameters!$F$1:$G$4, 2, FALSE), "Re-Calculate", "OK")</f>
        <v>OK</v>
      </c>
      <c r="T123" t="str">
        <f>IF(D123=1, L123, " ")</f>
        <v xml:space="preserve"> </v>
      </c>
      <c r="U123" t="str">
        <f>IF(D123=2, L123, " ")</f>
        <v>0.84</v>
      </c>
      <c r="V123" t="str">
        <f>IF(D123=3, L123, " ")</f>
        <v xml:space="preserve"> </v>
      </c>
      <c r="W123" t="str">
        <f>IF(D123=1, L123*Q123, " ")</f>
        <v xml:space="preserve"> </v>
      </c>
      <c r="X123" t="str">
        <f>IF(D123=2, L123*Q123, " ")</f>
        <v>0.7951900620512402</v>
      </c>
      <c r="Y123" t="str">
        <f>IF(D123=3, L123*Q123, " ")</f>
        <v xml:space="preserve"> </v>
      </c>
      <c r="Z123" t="str">
        <f>IF(D123=1, K123, " ")</f>
        <v xml:space="preserve"> </v>
      </c>
      <c r="AA123" t="str">
        <f>IF(D123=2, K123, " ")</f>
        <v>6.4</v>
      </c>
      <c r="AB123" t="str">
        <f>IF(D123=3, K123, " ")</f>
        <v xml:space="preserve"> </v>
      </c>
      <c r="AC123" t="str">
        <f>IF(D123=1, K123*Q123, " ")</f>
        <v xml:space="preserve"> </v>
      </c>
      <c r="AD123" t="str">
        <f>IF(D123=2, K123*Q123, " ")</f>
        <v>6.058590948961831</v>
      </c>
      <c r="AE123" t="str">
        <f>IF(D123=3, K123*Q123, " ")</f>
        <v xml:space="preserve"> </v>
      </c>
    </row>
    <row r="124">
      <c r="A124" t="str">
        <v>70853A010001</v>
      </c>
      <c r="B124" t="str">
        <f>VLOOKUP(A124,PartNumbers!$A:$E,2,FALSE)</f>
        <v>4000</v>
      </c>
      <c r="C124" t="str">
        <f>VLOOKUP(A124,PartCapability!$B:$Z,5,FALSE)</f>
        <v>2</v>
      </c>
      <c r="D124" t="str">
        <f>VLOOKUP(A124,PartCapability!$B:$Z,6,FALSE)</f>
        <v>2</v>
      </c>
      <c r="E124" t="str">
        <f>VLOOKUP(A124,PartCapability!$B:$Z,8,FALSE)</f>
        <v>1</v>
      </c>
      <c r="F124" t="str">
        <f>VLOOKUP(A124,PartCapability!$B:$Z,7,FALSE)</f>
        <v>9000</v>
      </c>
      <c r="G124" t="str">
        <f>VLOOKUP(A124,PartNumbers!$A:$E,3,FALSE)</f>
        <v>0</v>
      </c>
      <c r="H124" t="str">
        <f>VLOOKUP(A124,PartNumbers!$A:$E,4,FALSE)</f>
        <v>26378.6</v>
      </c>
      <c r="I124">
        <v>60</v>
      </c>
      <c r="J124" t="str">
        <f>VLOOKUP(A124,PartCapability!$B:$Z,17,FALSE) + 11 + 7</f>
        <v>36</v>
      </c>
      <c r="K124" t="str">
        <f>B124*I124*E124/(F124*POWER(10,G124))</f>
        <v>26.666666666666668</v>
      </c>
      <c r="L124" t="str">
        <f>ROUND(K124*J124/365, 2)</f>
        <v>2.63</v>
      </c>
      <c r="M124" t="str">
        <f>VLOOKUP(D124*1,Parameters!$B$9:$C$11,2,FALSE)</f>
        <v>0.93</v>
      </c>
      <c r="N124" t="str">
        <f>VLOOKUP(D124*1,Parameters!$B$9:$D$11,3,FALSE)</f>
        <v>0.1</v>
      </c>
      <c r="O124" t="str">
        <f>IF(K124&gt;N124, "Yes", "No")</f>
        <v>Yes</v>
      </c>
      <c r="P124" t="str">
        <f>LET(lambda, L124, target, M124-VLOOKUP(D124*1,Parameters!$F$1:$G$4,2,FALSE), n, SEQUENCE(100,1,0,1), INDEX(n,MATCH(TRUE,ROUND(POISSON(n,lambda,TRUE),2)&gt;=target,0)))</f>
        <v>5</v>
      </c>
      <c r="Q124" t="str">
        <f>POISSON(P124, L124, TRUE)</f>
        <v>0.9487260846346074</v>
      </c>
      <c r="R124" t="str">
        <f>ROUND(M124-Q124, 2)</f>
        <v>-0.02</v>
      </c>
      <c r="S124" t="str">
        <f>IF(R124 &gt; VLOOKUP(D124*1, Parameters!$F$1:$G$4, 2, FALSE), "Re-Calculate", "OK")</f>
        <v>OK</v>
      </c>
      <c r="T124" t="str">
        <f>IF(D124=1, L124, " ")</f>
        <v xml:space="preserve"> </v>
      </c>
      <c r="U124" t="str">
        <f>IF(D124=2, L124, " ")</f>
        <v>2.63</v>
      </c>
      <c r="V124" t="str">
        <f>IF(D124=3, L124, " ")</f>
        <v xml:space="preserve"> </v>
      </c>
      <c r="W124" t="str">
        <f>IF(D124=1, L124*Q124, " ")</f>
        <v xml:space="preserve"> </v>
      </c>
      <c r="X124" t="str">
        <f>IF(D124=2, L124*Q124, " ")</f>
        <v>2.4951496025890174</v>
      </c>
      <c r="Y124" t="str">
        <f>IF(D124=3, L124*Q124, " ")</f>
        <v xml:space="preserve"> </v>
      </c>
      <c r="Z124" t="str">
        <f>IF(D124=1, K124, " ")</f>
        <v xml:space="preserve"> </v>
      </c>
      <c r="AA124" t="str">
        <f>IF(D124=2, K124, " ")</f>
        <v>26.666666666666668</v>
      </c>
      <c r="AB124" t="str">
        <f>IF(D124=3, K124, " ")</f>
        <v xml:space="preserve"> </v>
      </c>
      <c r="AC124" t="str">
        <f>IF(D124=1, K124*Q124, " ")</f>
        <v xml:space="preserve"> </v>
      </c>
      <c r="AD124" t="str">
        <f>IF(D124=2, K124*Q124, " ")</f>
        <v>25.299362256922866</v>
      </c>
      <c r="AE124" t="str">
        <f>IF(D124=3, K124*Q124, " ")</f>
        <v xml:space="preserve"> </v>
      </c>
    </row>
    <row r="125">
      <c r="A125" t="str">
        <v>71103A010201</v>
      </c>
      <c r="B125" t="str">
        <f>VLOOKUP(A125,PartNumbers!$A:$E,2,FALSE)</f>
        <v>4000</v>
      </c>
      <c r="C125" t="str">
        <f>VLOOKUP(A125,PartCapability!$B:$Z,5,FALSE)</f>
        <v>2</v>
      </c>
      <c r="D125" t="str">
        <f>VLOOKUP(A125,PartCapability!$B:$Z,6,FALSE)</f>
        <v>2</v>
      </c>
      <c r="E125" t="str">
        <f>VLOOKUP(A125,PartCapability!$B:$Z,8,FALSE)</f>
        <v>2</v>
      </c>
      <c r="F125" t="str">
        <f>VLOOKUP(A125,PartCapability!$B:$Z,7,FALSE)</f>
        <v>12500</v>
      </c>
      <c r="G125" t="str">
        <f>VLOOKUP(A125,PartNumbers!$A:$E,3,FALSE)</f>
        <v>0</v>
      </c>
      <c r="H125" t="str">
        <f>VLOOKUP(A125,PartNumbers!$A:$E,4,FALSE)</f>
        <v>107450</v>
      </c>
      <c r="I125">
        <v>60</v>
      </c>
      <c r="J125" t="str">
        <f>VLOOKUP(A125,PartCapability!$B:$Z,17,FALSE) + 11 + 7</f>
        <v>48</v>
      </c>
      <c r="K125" t="str">
        <f>B125*I125*E125/(F125*POWER(10,G125))</f>
        <v>38.4</v>
      </c>
      <c r="L125" t="str">
        <f>ROUND(K125*J125/365, 2)</f>
        <v>5.05</v>
      </c>
      <c r="M125" t="str">
        <f>VLOOKUP(D125*1,Parameters!$B$9:$C$11,2,FALSE)</f>
        <v>0.93</v>
      </c>
      <c r="N125" t="str">
        <f>VLOOKUP(D125*1,Parameters!$B$9:$D$11,3,FALSE)</f>
        <v>0.1</v>
      </c>
      <c r="O125" t="str">
        <f>IF(K125&gt;N125, "Yes", "No")</f>
        <v>Yes</v>
      </c>
      <c r="P125" t="str">
        <f>LET(lambda, L125, target, M125-VLOOKUP(D125*1,Parameters!$F$1:$G$4,2,FALSE), n, SEQUENCE(100,1,0,1), INDEX(n,MATCH(TRUE,ROUND(POISSON(n,lambda,TRUE),2)&gt;=target,0)))</f>
        <v>8</v>
      </c>
      <c r="Q125" t="str">
        <f>POISSON(P125, L125, TRUE)</f>
        <v>0.9285934543305584</v>
      </c>
      <c r="R125" t="str">
        <f>ROUND(M125-Q125, 2)</f>
        <v>0</v>
      </c>
      <c r="S125" t="str">
        <f>IF(R125 &gt; VLOOKUP(D125*1, Parameters!$F$1:$G$4, 2, FALSE), "Re-Calculate", "OK")</f>
        <v>OK</v>
      </c>
      <c r="T125" t="str">
        <f>IF(D125=1, L125, " ")</f>
        <v xml:space="preserve"> </v>
      </c>
      <c r="U125" t="str">
        <f>IF(D125=2, L125, " ")</f>
        <v>5.05</v>
      </c>
      <c r="V125" t="str">
        <f>IF(D125=3, L125, " ")</f>
        <v xml:space="preserve"> </v>
      </c>
      <c r="W125" t="str">
        <f>IF(D125=1, L125*Q125, " ")</f>
        <v xml:space="preserve"> </v>
      </c>
      <c r="X125" t="str">
        <f>IF(D125=2, L125*Q125, " ")</f>
        <v>4.68939694436932</v>
      </c>
      <c r="Y125" t="str">
        <f>IF(D125=3, L125*Q125, " ")</f>
        <v xml:space="preserve"> </v>
      </c>
      <c r="Z125" t="str">
        <f>IF(D125=1, K125, " ")</f>
        <v xml:space="preserve"> </v>
      </c>
      <c r="AA125" t="str">
        <f>IF(D125=2, K125, " ")</f>
        <v>38.4</v>
      </c>
      <c r="AB125" t="str">
        <f>IF(D125=3, K125, " ")</f>
        <v xml:space="preserve"> </v>
      </c>
      <c r="AC125" t="str">
        <f>IF(D125=1, K125*Q125, " ")</f>
        <v xml:space="preserve"> </v>
      </c>
      <c r="AD125" t="str">
        <f>IF(D125=2, K125*Q125, " ")</f>
        <v>35.65798864629344</v>
      </c>
      <c r="AE125" t="str">
        <f>IF(D125=3, K125*Q125, " ")</f>
        <v xml:space="preserve"> </v>
      </c>
    </row>
    <row r="126">
      <c r="A126" t="str">
        <v>747C0000-01</v>
      </c>
      <c r="B126" t="str">
        <f>VLOOKUP(A126,PartNumbers!$A:$E,2,FALSE)</f>
        <v>4000</v>
      </c>
      <c r="C126" t="str">
        <f>VLOOKUP(A126,PartCapability!$B:$Z,5,FALSE)</f>
        <v>2</v>
      </c>
      <c r="D126" t="str">
        <f>VLOOKUP(A126,PartCapability!$B:$Z,6,FALSE)</f>
        <v>2</v>
      </c>
      <c r="E126" t="str">
        <f>VLOOKUP(A126,PartCapability!$B:$Z,8,FALSE)</f>
        <v>2</v>
      </c>
      <c r="F126" t="str">
        <f>VLOOKUP(A126,PartCapability!$B:$Z,7,FALSE)</f>
        <v>84000</v>
      </c>
      <c r="G126" t="str">
        <f>VLOOKUP(A126,PartNumbers!$A:$E,3,FALSE)</f>
        <v>0</v>
      </c>
      <c r="H126" t="str">
        <f>VLOOKUP(A126,PartNumbers!$A:$E,4,FALSE)</f>
        <v>8600</v>
      </c>
      <c r="I126">
        <v>60</v>
      </c>
      <c r="J126" t="str">
        <f>VLOOKUP(A126,PartCapability!$B:$Z,17,FALSE) + 11 + 7</f>
        <v>48</v>
      </c>
      <c r="K126" t="str">
        <f>B126*I126*E126/(F126*POWER(10,G126))</f>
        <v>5.714285714285714</v>
      </c>
      <c r="L126" t="str">
        <f>ROUND(K126*J126/365, 2)</f>
        <v>0.75</v>
      </c>
      <c r="M126" t="str">
        <f>VLOOKUP(D126*1,Parameters!$B$9:$C$11,2,FALSE)</f>
        <v>0.93</v>
      </c>
      <c r="N126" t="str">
        <f>VLOOKUP(D126*1,Parameters!$B$9:$D$11,3,FALSE)</f>
        <v>0.1</v>
      </c>
      <c r="O126" t="str">
        <f>IF(K126&gt;N126, "Yes", "No")</f>
        <v>Yes</v>
      </c>
      <c r="P126" t="str">
        <f>LET(lambda, L126, target, M126-VLOOKUP(D126*1,Parameters!$F$1:$G$4,2,FALSE), n, SEQUENCE(100,1,0,1), INDEX(n,MATCH(TRUE,ROUND(POISSON(n,lambda,TRUE),2)&gt;=target,0)))</f>
        <v>2</v>
      </c>
      <c r="Q126" t="str">
        <f>POISSON(P126, L126, TRUE)</f>
        <v>0.9594945602551861</v>
      </c>
      <c r="R126" t="str">
        <f>ROUND(M126-Q126, 2)</f>
        <v>-0.03</v>
      </c>
      <c r="S126" t="str">
        <f>IF(R126 &gt; VLOOKUP(D126*1, Parameters!$F$1:$G$4, 2, FALSE), "Re-Calculate", "OK")</f>
        <v>OK</v>
      </c>
      <c r="T126" t="str">
        <f>IF(D126=1, L126, " ")</f>
        <v xml:space="preserve"> </v>
      </c>
      <c r="U126" t="str">
        <f>IF(D126=2, L126, " ")</f>
        <v>0.75</v>
      </c>
      <c r="V126" t="str">
        <f>IF(D126=3, L126, " ")</f>
        <v xml:space="preserve"> </v>
      </c>
      <c r="W126" t="str">
        <f>IF(D126=1, L126*Q126, " ")</f>
        <v xml:space="preserve"> </v>
      </c>
      <c r="X126" t="str">
        <f>IF(D126=2, L126*Q126, " ")</f>
        <v>0.7196209201913896</v>
      </c>
      <c r="Y126" t="str">
        <f>IF(D126=3, L126*Q126, " ")</f>
        <v xml:space="preserve"> </v>
      </c>
      <c r="Z126" t="str">
        <f>IF(D126=1, K126, " ")</f>
        <v xml:space="preserve"> </v>
      </c>
      <c r="AA126" t="str">
        <f>IF(D126=2, K126, " ")</f>
        <v>5.714285714285714</v>
      </c>
      <c r="AB126" t="str">
        <f>IF(D126=3, K126, " ")</f>
        <v xml:space="preserve"> </v>
      </c>
      <c r="AC126" t="str">
        <f>IF(D126=1, K126*Q126, " ")</f>
        <v xml:space="preserve"> </v>
      </c>
      <c r="AD126" t="str">
        <f>IF(D126=2, K126*Q126, " ")</f>
        <v>5.482826058601064</v>
      </c>
      <c r="AE126" t="str">
        <f>IF(D126=3, K126*Q126, " ")</f>
        <v xml:space="preserve"> </v>
      </c>
    </row>
    <row r="127">
      <c r="A127" t="str">
        <v>753D0000-01</v>
      </c>
      <c r="B127" t="str">
        <f>VLOOKUP(A127,PartNumbers!$A:$E,2,FALSE)</f>
        <v>4000</v>
      </c>
      <c r="C127" t="str">
        <f>VLOOKUP(A127,PartCapability!$B:$Z,5,FALSE)</f>
        <v>2</v>
      </c>
      <c r="D127" t="str">
        <f>VLOOKUP(A127,PartCapability!$B:$Z,6,FALSE)</f>
        <v>2</v>
      </c>
      <c r="E127" t="str">
        <f>VLOOKUP(A127,PartCapability!$B:$Z,8,FALSE)</f>
        <v>2</v>
      </c>
      <c r="F127" t="str">
        <f>VLOOKUP(A127,PartCapability!$B:$Z,7,FALSE)</f>
        <v>45000</v>
      </c>
      <c r="G127" t="str">
        <f>VLOOKUP(A127,PartNumbers!$A:$E,3,FALSE)</f>
        <v>0</v>
      </c>
      <c r="H127" t="str">
        <f>VLOOKUP(A127,PartNumbers!$A:$E,4,FALSE)</f>
        <v>27685.9</v>
      </c>
      <c r="I127">
        <v>60</v>
      </c>
      <c r="J127" t="str">
        <f>VLOOKUP(A127,PartCapability!$B:$Z,17,FALSE) + 11 + 7</f>
        <v>41</v>
      </c>
      <c r="K127" t="str">
        <f>B127*I127*E127/(F127*POWER(10,G127))</f>
        <v>10.666666666666666</v>
      </c>
      <c r="L127" t="str">
        <f>ROUND(K127*J127/365, 2)</f>
        <v>1.2</v>
      </c>
      <c r="M127" t="str">
        <f>VLOOKUP(D127*1,Parameters!$B$9:$C$11,2,FALSE)</f>
        <v>0.93</v>
      </c>
      <c r="N127" t="str">
        <f>VLOOKUP(D127*1,Parameters!$B$9:$D$11,3,FALSE)</f>
        <v>0.1</v>
      </c>
      <c r="O127" t="str">
        <f>IF(K127&gt;N127, "Yes", "No")</f>
        <v>Yes</v>
      </c>
      <c r="P127" t="str">
        <f>LET(lambda, L127, target, M127-VLOOKUP(D127*1,Parameters!$F$1:$G$4,2,FALSE), n, SEQUENCE(100,1,0,1), INDEX(n,MATCH(TRUE,ROUND(POISSON(n,lambda,TRUE),2)&gt;=target,0)))</f>
        <v>3</v>
      </c>
      <c r="Q127" t="str">
        <f>POISSON(P127, L127, TRUE)</f>
        <v>0.9662310318143443</v>
      </c>
      <c r="R127" t="str">
        <f>ROUND(M127-Q127, 2)</f>
        <v>-0.04</v>
      </c>
      <c r="S127" t="str">
        <f>IF(R127 &gt; VLOOKUP(D127*1, Parameters!$F$1:$G$4, 2, FALSE), "Re-Calculate", "OK")</f>
        <v>OK</v>
      </c>
      <c r="T127" t="str">
        <f>IF(D127=1, L127, " ")</f>
        <v xml:space="preserve"> </v>
      </c>
      <c r="U127" t="str">
        <f>IF(D127=2, L127, " ")</f>
        <v>1.2</v>
      </c>
      <c r="V127" t="str">
        <f>IF(D127=3, L127, " ")</f>
        <v xml:space="preserve"> </v>
      </c>
      <c r="W127" t="str">
        <f>IF(D127=1, L127*Q127, " ")</f>
        <v xml:space="preserve"> </v>
      </c>
      <c r="X127" t="str">
        <f>IF(D127=2, L127*Q127, " ")</f>
        <v>1.1594772381772132</v>
      </c>
      <c r="Y127" t="str">
        <f>IF(D127=3, L127*Q127, " ")</f>
        <v xml:space="preserve"> </v>
      </c>
      <c r="Z127" t="str">
        <f>IF(D127=1, K127, " ")</f>
        <v xml:space="preserve"> </v>
      </c>
      <c r="AA127" t="str">
        <f>IF(D127=2, K127, " ")</f>
        <v>10.666666666666666</v>
      </c>
      <c r="AB127" t="str">
        <f>IF(D127=3, K127, " ")</f>
        <v xml:space="preserve"> </v>
      </c>
      <c r="AC127" t="str">
        <f>IF(D127=1, K127*Q127, " ")</f>
        <v xml:space="preserve"> </v>
      </c>
      <c r="AD127" t="str">
        <f>IF(D127=2, K127*Q127, " ")</f>
        <v>10.306464339353006</v>
      </c>
      <c r="AE127" t="str">
        <f>IF(D127=3, K127*Q127, " ")</f>
        <v xml:space="preserve"> </v>
      </c>
    </row>
    <row r="128">
      <c r="A128" t="str">
        <v>754D0000-01</v>
      </c>
      <c r="B128" t="str">
        <f>VLOOKUP(A128,PartNumbers!$A:$E,2,FALSE)</f>
        <v>4000</v>
      </c>
      <c r="C128" t="str">
        <f>VLOOKUP(A128,PartCapability!$B:$Z,5,FALSE)</f>
        <v>2</v>
      </c>
      <c r="D128" t="str">
        <f>VLOOKUP(A128,PartCapability!$B:$Z,6,FALSE)</f>
        <v>2</v>
      </c>
      <c r="E128" t="str">
        <f>VLOOKUP(A128,PartCapability!$B:$Z,8,FALSE)</f>
        <v>2</v>
      </c>
      <c r="F128" t="str">
        <f>VLOOKUP(A128,PartCapability!$B:$Z,7,FALSE)</f>
        <v>45000</v>
      </c>
      <c r="G128" t="str">
        <f>VLOOKUP(A128,PartNumbers!$A:$E,3,FALSE)</f>
        <v>0</v>
      </c>
      <c r="H128" t="str">
        <f>VLOOKUP(A128,PartNumbers!$A:$E,4,FALSE)</f>
        <v>9500</v>
      </c>
      <c r="I128">
        <v>60</v>
      </c>
      <c r="J128" t="str">
        <f>VLOOKUP(A128,PartCapability!$B:$Z,17,FALSE) + 11 + 7</f>
        <v>33</v>
      </c>
      <c r="K128" t="str">
        <f>B128*I128*E128/(F128*POWER(10,G128))</f>
        <v>10.666666666666666</v>
      </c>
      <c r="L128" t="str">
        <f>ROUND(K128*J128/365, 2)</f>
        <v>0.96</v>
      </c>
      <c r="M128" t="str">
        <f>VLOOKUP(D128*1,Parameters!$B$9:$C$11,2,FALSE)</f>
        <v>0.93</v>
      </c>
      <c r="N128" t="str">
        <f>VLOOKUP(D128*1,Parameters!$B$9:$D$11,3,FALSE)</f>
        <v>0.1</v>
      </c>
      <c r="O128" t="str">
        <f>IF(K128&gt;N128, "Yes", "No")</f>
        <v>Yes</v>
      </c>
      <c r="P128" t="str">
        <f>LET(lambda, L128, target, M128-VLOOKUP(D128*1,Parameters!$F$1:$G$4,2,FALSE), n, SEQUENCE(100,1,0,1), INDEX(n,MATCH(TRUE,ROUND(POISSON(n,lambda,TRUE),2)&gt;=target,0)))</f>
        <v>2</v>
      </c>
      <c r="Q128" t="str">
        <f>POISSON(P128, L128, TRUE)</f>
        <v>0.9269070983685512</v>
      </c>
      <c r="R128" t="str">
        <f>ROUND(M128-Q128, 2)</f>
        <v>0</v>
      </c>
      <c r="S128" t="str">
        <f>IF(R128 &gt; VLOOKUP(D128*1, Parameters!$F$1:$G$4, 2, FALSE), "Re-Calculate", "OK")</f>
        <v>OK</v>
      </c>
      <c r="T128" t="str">
        <f>IF(D128=1, L128, " ")</f>
        <v xml:space="preserve"> </v>
      </c>
      <c r="U128" t="str">
        <f>IF(D128=2, L128, " ")</f>
        <v>0.96</v>
      </c>
      <c r="V128" t="str">
        <f>IF(D128=3, L128, " ")</f>
        <v xml:space="preserve"> </v>
      </c>
      <c r="W128" t="str">
        <f>IF(D128=1, L128*Q128, " ")</f>
        <v xml:space="preserve"> </v>
      </c>
      <c r="X128" t="str">
        <f>IF(D128=2, L128*Q128, " ")</f>
        <v>0.8898308144338092</v>
      </c>
      <c r="Y128" t="str">
        <f>IF(D128=3, L128*Q128, " ")</f>
        <v xml:space="preserve"> </v>
      </c>
      <c r="Z128" t="str">
        <f>IF(D128=1, K128, " ")</f>
        <v xml:space="preserve"> </v>
      </c>
      <c r="AA128" t="str">
        <f>IF(D128=2, K128, " ")</f>
        <v>10.666666666666666</v>
      </c>
      <c r="AB128" t="str">
        <f>IF(D128=3, K128, " ")</f>
        <v xml:space="preserve"> </v>
      </c>
      <c r="AC128" t="str">
        <f>IF(D128=1, K128*Q128, " ")</f>
        <v xml:space="preserve"> </v>
      </c>
      <c r="AD128" t="str">
        <f>IF(D128=2, K128*Q128, " ")</f>
        <v>9.887009049264545</v>
      </c>
      <c r="AE128" t="str">
        <f>IF(D128=3, K128*Q128, " ")</f>
        <v xml:space="preserve"> </v>
      </c>
    </row>
    <row r="129">
      <c r="A129" t="str">
        <v>755D0000-01</v>
      </c>
      <c r="B129" t="str">
        <f>VLOOKUP(A129,PartNumbers!$A:$E,2,FALSE)</f>
        <v>4000</v>
      </c>
      <c r="C129" t="str">
        <f>VLOOKUP(A129,PartCapability!$B:$Z,5,FALSE)</f>
        <v>2</v>
      </c>
      <c r="D129" t="str">
        <f>VLOOKUP(A129,PartCapability!$B:$Z,6,FALSE)</f>
        <v>2</v>
      </c>
      <c r="E129" t="str">
        <f>VLOOKUP(A129,PartCapability!$B:$Z,8,FALSE)</f>
        <v>2</v>
      </c>
      <c r="F129" t="str">
        <f>VLOOKUP(A129,PartCapability!$B:$Z,7,FALSE)</f>
        <v>46500</v>
      </c>
      <c r="G129" t="str">
        <f>VLOOKUP(A129,PartNumbers!$A:$E,3,FALSE)</f>
        <v>0</v>
      </c>
      <c r="H129" t="str">
        <f>VLOOKUP(A129,PartNumbers!$A:$E,4,FALSE)</f>
        <v>17758.99</v>
      </c>
      <c r="I129">
        <v>60</v>
      </c>
      <c r="J129" t="str">
        <f>VLOOKUP(A129,PartCapability!$B:$Z,17,FALSE) + 11 + 7</f>
        <v>34</v>
      </c>
      <c r="K129" t="str">
        <f>B129*I129*E129/(F129*POWER(10,G129))</f>
        <v>10.32258064516129</v>
      </c>
      <c r="L129" t="str">
        <f>ROUND(K129*J129/365, 2)</f>
        <v>0.96</v>
      </c>
      <c r="M129" t="str">
        <f>VLOOKUP(D129*1,Parameters!$B$9:$C$11,2,FALSE)</f>
        <v>0.93</v>
      </c>
      <c r="N129" t="str">
        <f>VLOOKUP(D129*1,Parameters!$B$9:$D$11,3,FALSE)</f>
        <v>0.1</v>
      </c>
      <c r="O129" t="str">
        <f>IF(K129&gt;N129, "Yes", "No")</f>
        <v>Yes</v>
      </c>
      <c r="P129" t="str">
        <f>LET(lambda, L129, target, M129-VLOOKUP(D129*1,Parameters!$F$1:$G$4,2,FALSE), n, SEQUENCE(100,1,0,1), INDEX(n,MATCH(TRUE,ROUND(POISSON(n,lambda,TRUE),2)&gt;=target,0)))</f>
        <v>2</v>
      </c>
      <c r="Q129" t="str">
        <f>POISSON(P129, L129, TRUE)</f>
        <v>0.9269070983685512</v>
      </c>
      <c r="R129" t="str">
        <f>ROUND(M129-Q129, 2)</f>
        <v>0</v>
      </c>
      <c r="S129" t="str">
        <f>IF(R129 &gt; VLOOKUP(D129*1, Parameters!$F$1:$G$4, 2, FALSE), "Re-Calculate", "OK")</f>
        <v>OK</v>
      </c>
      <c r="T129" t="str">
        <f>IF(D129=1, L129, " ")</f>
        <v xml:space="preserve"> </v>
      </c>
      <c r="U129" t="str">
        <f>IF(D129=2, L129, " ")</f>
        <v>0.96</v>
      </c>
      <c r="V129" t="str">
        <f>IF(D129=3, L129, " ")</f>
        <v xml:space="preserve"> </v>
      </c>
      <c r="W129" t="str">
        <f>IF(D129=1, L129*Q129, " ")</f>
        <v xml:space="preserve"> </v>
      </c>
      <c r="X129" t="str">
        <f>IF(D129=2, L129*Q129, " ")</f>
        <v>0.8898308144338092</v>
      </c>
      <c r="Y129" t="str">
        <f>IF(D129=3, L129*Q129, " ")</f>
        <v xml:space="preserve"> </v>
      </c>
      <c r="Z129" t="str">
        <f>IF(D129=1, K129, " ")</f>
        <v xml:space="preserve"> </v>
      </c>
      <c r="AA129" t="str">
        <f>IF(D129=2, K129, " ")</f>
        <v>10.32258064516129</v>
      </c>
      <c r="AB129" t="str">
        <f>IF(D129=3, K129, " ")</f>
        <v xml:space="preserve"> </v>
      </c>
      <c r="AC129" t="str">
        <f>IF(D129=1, K129*Q129, " ")</f>
        <v xml:space="preserve"> </v>
      </c>
      <c r="AD129" t="str">
        <f>IF(D129=2, K129*Q129, " ")</f>
        <v>9.568073273481819</v>
      </c>
      <c r="AE129" t="str">
        <f>IF(D129=3, K129*Q129, " ")</f>
        <v xml:space="preserve"> </v>
      </c>
    </row>
    <row r="130">
      <c r="A130" t="str">
        <v>756A0000-07</v>
      </c>
      <c r="B130" t="str">
        <f>VLOOKUP(A130,PartNumbers!$A:$E,2,FALSE)</f>
        <v>4000</v>
      </c>
      <c r="C130" t="str">
        <f>VLOOKUP(A130,PartCapability!$B:$Z,5,FALSE)</f>
        <v>2</v>
      </c>
      <c r="D130" t="str">
        <f>VLOOKUP(A130,PartCapability!$B:$Z,6,FALSE)</f>
        <v>2</v>
      </c>
      <c r="E130" t="str">
        <f>VLOOKUP(A130,PartCapability!$B:$Z,8,FALSE)</f>
        <v>2</v>
      </c>
      <c r="F130" t="str">
        <f>VLOOKUP(A130,PartCapability!$B:$Z,7,FALSE)</f>
        <v>30000</v>
      </c>
      <c r="G130" t="str">
        <f>VLOOKUP(A130,PartNumbers!$A:$E,3,FALSE)</f>
        <v>0</v>
      </c>
      <c r="H130" t="str">
        <f>VLOOKUP(A130,PartNumbers!$A:$E,4,FALSE)</f>
        <v>24610</v>
      </c>
      <c r="I130">
        <v>60</v>
      </c>
      <c r="J130" t="str">
        <f>VLOOKUP(A130,PartCapability!$B:$Z,17,FALSE) + 11 + 7</f>
        <v>32</v>
      </c>
      <c r="K130" t="str">
        <f>B130*I130*E130/(F130*POWER(10,G130))</f>
        <v>16</v>
      </c>
      <c r="L130" t="str">
        <f>ROUND(K130*J130/365, 2)</f>
        <v>1.4</v>
      </c>
      <c r="M130" t="str">
        <f>VLOOKUP(D130*1,Parameters!$B$9:$C$11,2,FALSE)</f>
        <v>0.93</v>
      </c>
      <c r="N130" t="str">
        <f>VLOOKUP(D130*1,Parameters!$B$9:$D$11,3,FALSE)</f>
        <v>0.1</v>
      </c>
      <c r="O130" t="str">
        <f>IF(K130&gt;N130, "Yes", "No")</f>
        <v>Yes</v>
      </c>
      <c r="P130" t="str">
        <f>LET(lambda, L130, target, M130-VLOOKUP(D130*1,Parameters!$F$1:$G$4,2,FALSE), n, SEQUENCE(100,1,0,1), INDEX(n,MATCH(TRUE,ROUND(POISSON(n,lambda,TRUE),2)&gt;=target,0)))</f>
        <v>3</v>
      </c>
      <c r="Q130" t="str">
        <f>POISSON(P130, L130, TRUE)</f>
        <v>0.9462747496319245</v>
      </c>
      <c r="R130" t="str">
        <f>ROUND(M130-Q130, 2)</f>
        <v>-0.02</v>
      </c>
      <c r="S130" t="str">
        <f>IF(R130 &gt; VLOOKUP(D130*1, Parameters!$F$1:$G$4, 2, FALSE), "Re-Calculate", "OK")</f>
        <v>OK</v>
      </c>
      <c r="T130" t="str">
        <f>IF(D130=1, L130, " ")</f>
        <v xml:space="preserve"> </v>
      </c>
      <c r="U130" t="str">
        <f>IF(D130=2, L130, " ")</f>
        <v>1.4</v>
      </c>
      <c r="V130" t="str">
        <f>IF(D130=3, L130, " ")</f>
        <v xml:space="preserve"> </v>
      </c>
      <c r="W130" t="str">
        <f>IF(D130=1, L130*Q130, " ")</f>
        <v xml:space="preserve"> </v>
      </c>
      <c r="X130" t="str">
        <f>IF(D130=2, L130*Q130, " ")</f>
        <v>1.3247846494846942</v>
      </c>
      <c r="Y130" t="str">
        <f>IF(D130=3, L130*Q130, " ")</f>
        <v xml:space="preserve"> </v>
      </c>
      <c r="Z130" t="str">
        <f>IF(D130=1, K130, " ")</f>
        <v xml:space="preserve"> </v>
      </c>
      <c r="AA130" t="str">
        <f>IF(D130=2, K130, " ")</f>
        <v>16</v>
      </c>
      <c r="AB130" t="str">
        <f>IF(D130=3, K130, " ")</f>
        <v xml:space="preserve"> </v>
      </c>
      <c r="AC130" t="str">
        <f>IF(D130=1, K130*Q130, " ")</f>
        <v xml:space="preserve"> </v>
      </c>
      <c r="AD130" t="str">
        <f>IF(D130=2, K130*Q130, " ")</f>
        <v>15.140395994110792</v>
      </c>
      <c r="AE130" t="str">
        <f>IF(D130=3, K130*Q130, " ")</f>
        <v xml:space="preserve"> </v>
      </c>
    </row>
    <row r="131">
      <c r="A131" t="str">
        <v>B17CA1042</v>
      </c>
      <c r="B131" t="str">
        <f>VLOOKUP(A131,PartNumbers!$A:$E,2,FALSE)</f>
        <v>4000</v>
      </c>
      <c r="C131" t="str">
        <f>VLOOKUP(A131,PartCapability!$B:$Z,5,FALSE)</f>
        <v>2</v>
      </c>
      <c r="D131" t="str">
        <f>VLOOKUP(A131,PartCapability!$B:$Z,6,FALSE)</f>
        <v>3</v>
      </c>
      <c r="E131" t="str">
        <f>VLOOKUP(A131,PartCapability!$B:$Z,8,FALSE)</f>
        <v>1</v>
      </c>
      <c r="F131" t="str">
        <f>VLOOKUP(A131,PartCapability!$B:$Z,7,FALSE)</f>
        <v>37500</v>
      </c>
      <c r="G131" t="str">
        <f>VLOOKUP(A131,PartNumbers!$A:$E,3,FALSE)</f>
        <v>0</v>
      </c>
      <c r="H131" t="str">
        <f>VLOOKUP(A131,PartNumbers!$A:$E,4,FALSE)</f>
        <v>19237.5</v>
      </c>
      <c r="I131">
        <v>60</v>
      </c>
      <c r="J131" t="str">
        <f>VLOOKUP(A131,PartCapability!$B:$Z,17,FALSE) + 11 + 7</f>
        <v>48</v>
      </c>
      <c r="K131" t="str">
        <f>B131*I131*E131/(F131*POWER(10,G131))</f>
        <v>6.4</v>
      </c>
      <c r="L131" t="str">
        <f>ROUND(K131*J131/365, 2)</f>
        <v>0.84</v>
      </c>
      <c r="M131" t="str">
        <f>VLOOKUP(D131*1,Parameters!$B$9:$C$11,2,FALSE)</f>
        <v>0.9</v>
      </c>
      <c r="N131" t="str">
        <f>VLOOKUP(D131*1,Parameters!$B$9:$D$11,3,FALSE)</f>
        <v>0.1</v>
      </c>
      <c r="O131" t="str">
        <f>IF(K131&gt;N131, "Yes", "No")</f>
        <v>Yes</v>
      </c>
      <c r="P131" t="str">
        <f>LET(lambda, L131, target, M131-VLOOKUP(D131*1,Parameters!$F$1:$G$4,2,FALSE), n, SEQUENCE(100,1,0,1), INDEX(n,MATCH(TRUE,ROUND(POISSON(n,lambda,TRUE),2)&gt;=target,0)))</f>
        <v>2</v>
      </c>
      <c r="Q131" t="str">
        <f>POISSON(P131, L131, TRUE)</f>
        <v>0.946654835775286</v>
      </c>
      <c r="R131" t="str">
        <f>ROUND(M131-Q131, 2)</f>
        <v>-0.05</v>
      </c>
      <c r="S131" t="str">
        <f>IF(R131 &gt; VLOOKUP(D131*1, Parameters!$F$1:$G$4, 2, FALSE), "Re-Calculate", "OK")</f>
        <v>OK</v>
      </c>
      <c r="T131" t="str">
        <f>IF(D131=1, L131, " ")</f>
        <v xml:space="preserve"> </v>
      </c>
      <c r="U131" t="str">
        <f>IF(D131=2, L131, " ")</f>
        <v xml:space="preserve"> </v>
      </c>
      <c r="V131" t="str">
        <f>IF(D131=3, L131, " ")</f>
        <v>0.84</v>
      </c>
      <c r="W131" t="str">
        <f>IF(D131=1, L131*Q131, " ")</f>
        <v xml:space="preserve"> </v>
      </c>
      <c r="X131" t="str">
        <f>IF(D131=2, L131*Q131, " ")</f>
        <v xml:space="preserve"> </v>
      </c>
      <c r="Y131" t="str">
        <f>IF(D131=3, L131*Q131, " ")</f>
        <v>0.7951900620512402</v>
      </c>
      <c r="Z131" t="str">
        <f>IF(D131=1, K131, " ")</f>
        <v xml:space="preserve"> </v>
      </c>
      <c r="AA131" t="str">
        <f>IF(D131=2, K131, " ")</f>
        <v xml:space="preserve"> </v>
      </c>
      <c r="AB131" t="str">
        <f>IF(D131=3, K131, " ")</f>
        <v>6.4</v>
      </c>
      <c r="AC131" t="str">
        <f>IF(D131=1, K131*Q131, " ")</f>
        <v xml:space="preserve"> </v>
      </c>
      <c r="AD131" t="str">
        <f>IF(D131=2, K131*Q131, " ")</f>
        <v xml:space="preserve"> </v>
      </c>
      <c r="AE131" t="str">
        <f>IF(D131=3, K131*Q131, " ")</f>
        <v>6.058590948961831</v>
      </c>
    </row>
    <row r="132">
      <c r="A132" t="str">
        <v>1553A9900-03</v>
      </c>
      <c r="B132" t="str">
        <f>VLOOKUP(A132,PartNumbers!$A:$E,2,FALSE)</f>
        <v>4000</v>
      </c>
      <c r="C132" t="str">
        <f>VLOOKUP(A132,PartCapability!$B:$Z,5,FALSE)</f>
        <v>2</v>
      </c>
      <c r="D132" t="str">
        <f>VLOOKUP(A132,PartCapability!$B:$Z,6,FALSE)</f>
        <v>1</v>
      </c>
      <c r="E132" t="str">
        <f>VLOOKUP(A132,PartCapability!$B:$Z,8,FALSE)</f>
        <v>1</v>
      </c>
      <c r="F132" t="str">
        <f>VLOOKUP(A132,PartCapability!$B:$Z,7,FALSE)</f>
        <v>90000</v>
      </c>
      <c r="G132" t="str">
        <f>VLOOKUP(A132,PartNumbers!$A:$E,3,FALSE)</f>
        <v>0</v>
      </c>
      <c r="H132" t="str">
        <f>VLOOKUP(A132,PartNumbers!$A:$E,4,FALSE)</f>
        <v>37949.7</v>
      </c>
      <c r="I132">
        <v>60</v>
      </c>
      <c r="J132" t="str">
        <f>VLOOKUP(A132,PartCapability!$B:$Z,17,FALSE) + 11 + 7</f>
        <v>48</v>
      </c>
      <c r="K132" t="str">
        <f>B132*I132*E132/(F132*POWER(10,G132))</f>
        <v>2.6666666666666665</v>
      </c>
      <c r="L132" t="str">
        <f>ROUND(K132*J132/365, 2)</f>
        <v>0.35</v>
      </c>
      <c r="M132" t="str">
        <f>VLOOKUP(D132*1,Parameters!$B$9:$C$11,2,FALSE)</f>
        <v>0.98</v>
      </c>
      <c r="N132" t="str">
        <f>VLOOKUP(D132*1,Parameters!$B$9:$D$11,3,FALSE)</f>
        <v>0.1</v>
      </c>
      <c r="O132" t="str">
        <f>IF(K132&gt;N132, "Yes", "No")</f>
        <v>Yes</v>
      </c>
      <c r="P132" t="str">
        <f>LET(lambda, L132, target, M132-VLOOKUP(D132*1,Parameters!$F$1:$G$4,2,FALSE), n, SEQUENCE(100,1,0,1), INDEX(n,MATCH(TRUE,ROUND(POISSON(n,lambda,TRUE),2)&gt;=target,0)))</f>
        <v>2</v>
      </c>
      <c r="Q132" t="str">
        <f>POISSON(P132, L132, TRUE)</f>
        <v>0.9944910666155343</v>
      </c>
      <c r="R132" t="str">
        <f>ROUND(M132-Q132, 2)</f>
        <v>-0.01</v>
      </c>
      <c r="S132" t="str">
        <f>IF(R132 &gt; VLOOKUP(D132*1, Parameters!$F$1:$G$4, 2, FALSE), "Re-Calculate", "OK")</f>
        <v>OK</v>
      </c>
      <c r="T132" t="str">
        <f>IF(D132=1, L132, " ")</f>
        <v>0.35</v>
      </c>
      <c r="U132" t="str">
        <f>IF(D132=2, L132, " ")</f>
        <v xml:space="preserve"> </v>
      </c>
      <c r="V132" t="str">
        <f>IF(D132=3, L132, " ")</f>
        <v xml:space="preserve"> </v>
      </c>
      <c r="W132" t="str">
        <f>IF(D132=1, L132*Q132, " ")</f>
        <v>0.348071873315437</v>
      </c>
      <c r="X132" t="str">
        <f>IF(D132=2, L132*Q132, " ")</f>
        <v xml:space="preserve"> </v>
      </c>
      <c r="Y132" t="str">
        <f>IF(D132=3, L132*Q132, " ")</f>
        <v xml:space="preserve"> </v>
      </c>
      <c r="Z132" t="str">
        <f>IF(D132=1, K132, " ")</f>
        <v>2.6666666666666665</v>
      </c>
      <c r="AA132" t="str">
        <f>IF(D132=2, K132, " ")</f>
        <v xml:space="preserve"> </v>
      </c>
      <c r="AB132" t="str">
        <f>IF(D132=3, K132, " ")</f>
        <v xml:space="preserve"> </v>
      </c>
      <c r="AC132" t="str">
        <f>IF(D132=1, K132*Q132, " ")</f>
        <v>2.6519761776414246</v>
      </c>
      <c r="AD132" t="str">
        <f>IF(D132=2, K132*Q132, " ")</f>
        <v xml:space="preserve"> </v>
      </c>
      <c r="AE132" t="str">
        <f>IF(D132=3, K132*Q132, " ")</f>
        <v xml:space="preserve"> </v>
      </c>
    </row>
    <row r="133">
      <c r="A133" t="str">
        <v>1554A9900-02</v>
      </c>
      <c r="B133" t="str">
        <f>VLOOKUP(A133,PartNumbers!$A:$E,2,FALSE)</f>
        <v>4000</v>
      </c>
      <c r="C133" t="str">
        <f>VLOOKUP(A133,PartCapability!$B:$Z,5,FALSE)</f>
        <v>2</v>
      </c>
      <c r="D133" t="str">
        <f>VLOOKUP(A133,PartCapability!$B:$Z,6,FALSE)</f>
        <v>1</v>
      </c>
      <c r="E133" t="str">
        <f>VLOOKUP(A133,PartCapability!$B:$Z,8,FALSE)</f>
        <v>1</v>
      </c>
      <c r="F133" t="str">
        <f>VLOOKUP(A133,PartCapability!$B:$Z,7,FALSE)</f>
        <v>90000</v>
      </c>
      <c r="G133" t="str">
        <f>VLOOKUP(A133,PartNumbers!$A:$E,3,FALSE)</f>
        <v>0</v>
      </c>
      <c r="H133" t="str">
        <f>VLOOKUP(A133,PartNumbers!$A:$E,4,FALSE)</f>
        <v>43214.89</v>
      </c>
      <c r="I133">
        <v>60</v>
      </c>
      <c r="J133" t="str">
        <f>VLOOKUP(A133,PartCapability!$B:$Z,17,FALSE) + 11 + 7</f>
        <v>48</v>
      </c>
      <c r="K133" t="str">
        <f>B133*I133*E133/(F133*POWER(10,G133))</f>
        <v>2.6666666666666665</v>
      </c>
      <c r="L133" t="str">
        <f>ROUND(K133*J133/365, 2)</f>
        <v>0.35</v>
      </c>
      <c r="M133" t="str">
        <f>VLOOKUP(D133*1,Parameters!$B$9:$C$11,2,FALSE)</f>
        <v>0.98</v>
      </c>
      <c r="N133" t="str">
        <f>VLOOKUP(D133*1,Parameters!$B$9:$D$11,3,FALSE)</f>
        <v>0.1</v>
      </c>
      <c r="O133" t="str">
        <f>IF(K133&gt;N133, "Yes", "No")</f>
        <v>Yes</v>
      </c>
      <c r="P133" t="str">
        <f>LET(lambda, L133, target, M133-VLOOKUP(D133*1,Parameters!$F$1:$G$4,2,FALSE), n, SEQUENCE(100,1,0,1), INDEX(n,MATCH(TRUE,ROUND(POISSON(n,lambda,TRUE),2)&gt;=target,0)))</f>
        <v>2</v>
      </c>
      <c r="Q133" t="str">
        <f>POISSON(P133, L133, TRUE)</f>
        <v>0.9944910666155343</v>
      </c>
      <c r="R133" t="str">
        <f>ROUND(M133-Q133, 2)</f>
        <v>-0.01</v>
      </c>
      <c r="S133" t="str">
        <f>IF(R133 &gt; VLOOKUP(D133*1, Parameters!$F$1:$G$4, 2, FALSE), "Re-Calculate", "OK")</f>
        <v>OK</v>
      </c>
      <c r="T133" t="str">
        <f>IF(D133=1, L133, " ")</f>
        <v>0.35</v>
      </c>
      <c r="U133" t="str">
        <f>IF(D133=2, L133, " ")</f>
        <v xml:space="preserve"> </v>
      </c>
      <c r="V133" t="str">
        <f>IF(D133=3, L133, " ")</f>
        <v xml:space="preserve"> </v>
      </c>
      <c r="W133" t="str">
        <f>IF(D133=1, L133*Q133, " ")</f>
        <v>0.348071873315437</v>
      </c>
      <c r="X133" t="str">
        <f>IF(D133=2, L133*Q133, " ")</f>
        <v xml:space="preserve"> </v>
      </c>
      <c r="Y133" t="str">
        <f>IF(D133=3, L133*Q133, " ")</f>
        <v xml:space="preserve"> </v>
      </c>
      <c r="Z133" t="str">
        <f>IF(D133=1, K133, " ")</f>
        <v>2.6666666666666665</v>
      </c>
      <c r="AA133" t="str">
        <f>IF(D133=2, K133, " ")</f>
        <v xml:space="preserve"> </v>
      </c>
      <c r="AB133" t="str">
        <f>IF(D133=3, K133, " ")</f>
        <v xml:space="preserve"> </v>
      </c>
      <c r="AC133" t="str">
        <f>IF(D133=1, K133*Q133, " ")</f>
        <v>2.6519761776414246</v>
      </c>
      <c r="AD133" t="str">
        <f>IF(D133=2, K133*Q133, " ")</f>
        <v xml:space="preserve"> </v>
      </c>
      <c r="AE133" t="str">
        <f>IF(D133=3, K133*Q133, " ")</f>
        <v xml:space="preserve"> </v>
      </c>
    </row>
    <row r="134">
      <c r="A134" t="str">
        <v>1555B9900-01</v>
      </c>
      <c r="B134" t="str">
        <f>VLOOKUP(A134,PartNumbers!$A:$E,2,FALSE)</f>
        <v>4000</v>
      </c>
      <c r="C134" t="str">
        <f>VLOOKUP(A134,PartCapability!$B:$Z,5,FALSE)</f>
        <v>2</v>
      </c>
      <c r="D134" t="str">
        <f>VLOOKUP(A134,PartCapability!$B:$Z,6,FALSE)</f>
        <v>1</v>
      </c>
      <c r="E134" t="str">
        <f>VLOOKUP(A134,PartCapability!$B:$Z,8,FALSE)</f>
        <v>1</v>
      </c>
      <c r="F134" t="str">
        <f>VLOOKUP(A134,PartCapability!$B:$Z,7,FALSE)</f>
        <v>90000</v>
      </c>
      <c r="G134" t="str">
        <f>VLOOKUP(A134,PartNumbers!$A:$E,3,FALSE)</f>
        <v>0</v>
      </c>
      <c r="H134" t="str">
        <f>VLOOKUP(A134,PartNumbers!$A:$E,4,FALSE)</f>
        <v>59000</v>
      </c>
      <c r="I134">
        <v>60</v>
      </c>
      <c r="J134" t="str">
        <f>VLOOKUP(A134,PartCapability!$B:$Z,17,FALSE) + 11 + 7</f>
        <v>48</v>
      </c>
      <c r="K134" t="str">
        <f>B134*I134*E134/(F134*POWER(10,G134))</f>
        <v>2.6666666666666665</v>
      </c>
      <c r="L134" t="str">
        <f>ROUND(K134*J134/365, 2)</f>
        <v>0.35</v>
      </c>
      <c r="M134" t="str">
        <f>VLOOKUP(D134*1,Parameters!$B$9:$C$11,2,FALSE)</f>
        <v>0.98</v>
      </c>
      <c r="N134" t="str">
        <f>VLOOKUP(D134*1,Parameters!$B$9:$D$11,3,FALSE)</f>
        <v>0.1</v>
      </c>
      <c r="O134" t="str">
        <f>IF(K134&gt;N134, "Yes", "No")</f>
        <v>Yes</v>
      </c>
      <c r="P134" t="str">
        <f>LET(lambda, L134, target, M134-VLOOKUP(D134*1,Parameters!$F$1:$G$4,2,FALSE), n, SEQUENCE(100,1,0,1), INDEX(n,MATCH(TRUE,ROUND(POISSON(n,lambda,TRUE),2)&gt;=target,0)))</f>
        <v>2</v>
      </c>
      <c r="Q134" t="str">
        <f>POISSON(P134, L134, TRUE)</f>
        <v>0.9944910666155343</v>
      </c>
      <c r="R134" t="str">
        <f>ROUND(M134-Q134, 2)</f>
        <v>-0.01</v>
      </c>
      <c r="S134" t="str">
        <f>IF(R134 &gt; VLOOKUP(D134*1, Parameters!$F$1:$G$4, 2, FALSE), "Re-Calculate", "OK")</f>
        <v>OK</v>
      </c>
      <c r="T134" t="str">
        <f>IF(D134=1, L134, " ")</f>
        <v>0.35</v>
      </c>
      <c r="U134" t="str">
        <f>IF(D134=2, L134, " ")</f>
        <v xml:space="preserve"> </v>
      </c>
      <c r="V134" t="str">
        <f>IF(D134=3, L134, " ")</f>
        <v xml:space="preserve"> </v>
      </c>
      <c r="W134" t="str">
        <f>IF(D134=1, L134*Q134, " ")</f>
        <v>0.348071873315437</v>
      </c>
      <c r="X134" t="str">
        <f>IF(D134=2, L134*Q134, " ")</f>
        <v xml:space="preserve"> </v>
      </c>
      <c r="Y134" t="str">
        <f>IF(D134=3, L134*Q134, " ")</f>
        <v xml:space="preserve"> </v>
      </c>
      <c r="Z134" t="str">
        <f>IF(D134=1, K134, " ")</f>
        <v>2.6666666666666665</v>
      </c>
      <c r="AA134" t="str">
        <f>IF(D134=2, K134, " ")</f>
        <v xml:space="preserve"> </v>
      </c>
      <c r="AB134" t="str">
        <f>IF(D134=3, K134, " ")</f>
        <v xml:space="preserve"> </v>
      </c>
      <c r="AC134" t="str">
        <f>IF(D134=1, K134*Q134, " ")</f>
        <v>2.6519761776414246</v>
      </c>
      <c r="AD134" t="str">
        <f>IF(D134=2, K134*Q134, " ")</f>
        <v xml:space="preserve"> </v>
      </c>
      <c r="AE134" t="str">
        <f>IF(D134=3, K134*Q134, " ")</f>
        <v xml:space="preserve"> </v>
      </c>
    </row>
    <row r="135">
      <c r="A135" t="str">
        <v>1556A9900-04</v>
      </c>
      <c r="B135" t="str">
        <f>VLOOKUP(A135,PartNumbers!$A:$E,2,FALSE)</f>
        <v>4000</v>
      </c>
      <c r="C135" t="str">
        <f>VLOOKUP(A135,PartCapability!$B:$Z,5,FALSE)</f>
        <v>2</v>
      </c>
      <c r="D135" t="str">
        <f>VLOOKUP(A135,PartCapability!$B:$Z,6,FALSE)</f>
        <v>1</v>
      </c>
      <c r="E135" t="str">
        <f>VLOOKUP(A135,PartCapability!$B:$Z,8,FALSE)</f>
        <v>1</v>
      </c>
      <c r="F135" t="str">
        <f>VLOOKUP(A135,PartCapability!$B:$Z,7,FALSE)</f>
        <v>90000</v>
      </c>
      <c r="G135" t="str">
        <f>VLOOKUP(A135,PartNumbers!$A:$E,3,FALSE)</f>
        <v>0</v>
      </c>
      <c r="H135" t="str">
        <f>VLOOKUP(A135,PartNumbers!$A:$E,4,FALSE)</f>
        <v>29673.73</v>
      </c>
      <c r="I135">
        <v>60</v>
      </c>
      <c r="J135" t="str">
        <f>VLOOKUP(A135,PartCapability!$B:$Z,17,FALSE) + 11 + 7</f>
        <v>48</v>
      </c>
      <c r="K135" t="str">
        <f>B135*I135*E135/(F135*POWER(10,G135))</f>
        <v>2.6666666666666665</v>
      </c>
      <c r="L135" t="str">
        <f>ROUND(K135*J135/365, 2)</f>
        <v>0.35</v>
      </c>
      <c r="M135" t="str">
        <f>VLOOKUP(D135*1,Parameters!$B$9:$C$11,2,FALSE)</f>
        <v>0.98</v>
      </c>
      <c r="N135" t="str">
        <f>VLOOKUP(D135*1,Parameters!$B$9:$D$11,3,FALSE)</f>
        <v>0.1</v>
      </c>
      <c r="O135" t="str">
        <f>IF(K135&gt;N135, "Yes", "No")</f>
        <v>Yes</v>
      </c>
      <c r="P135" t="str">
        <f>LET(lambda, L135, target, M135-VLOOKUP(D135*1,Parameters!$F$1:$G$4,2,FALSE), n, SEQUENCE(100,1,0,1), INDEX(n,MATCH(TRUE,ROUND(POISSON(n,lambda,TRUE),2)&gt;=target,0)))</f>
        <v>2</v>
      </c>
      <c r="Q135" t="str">
        <f>POISSON(P135, L135, TRUE)</f>
        <v>0.9944910666155343</v>
      </c>
      <c r="R135" t="str">
        <f>ROUND(M135-Q135, 2)</f>
        <v>-0.01</v>
      </c>
      <c r="S135" t="str">
        <f>IF(R135 &gt; VLOOKUP(D135*1, Parameters!$F$1:$G$4, 2, FALSE), "Re-Calculate", "OK")</f>
        <v>OK</v>
      </c>
      <c r="T135" t="str">
        <f>IF(D135=1, L135, " ")</f>
        <v>0.35</v>
      </c>
      <c r="U135" t="str">
        <f>IF(D135=2, L135, " ")</f>
        <v xml:space="preserve"> </v>
      </c>
      <c r="V135" t="str">
        <f>IF(D135=3, L135, " ")</f>
        <v xml:space="preserve"> </v>
      </c>
      <c r="W135" t="str">
        <f>IF(D135=1, L135*Q135, " ")</f>
        <v>0.348071873315437</v>
      </c>
      <c r="X135" t="str">
        <f>IF(D135=2, L135*Q135, " ")</f>
        <v xml:space="preserve"> </v>
      </c>
      <c r="Y135" t="str">
        <f>IF(D135=3, L135*Q135, " ")</f>
        <v xml:space="preserve"> </v>
      </c>
      <c r="Z135" t="str">
        <f>IF(D135=1, K135, " ")</f>
        <v>2.6666666666666665</v>
      </c>
      <c r="AA135" t="str">
        <f>IF(D135=2, K135, " ")</f>
        <v xml:space="preserve"> </v>
      </c>
      <c r="AB135" t="str">
        <f>IF(D135=3, K135, " ")</f>
        <v xml:space="preserve"> </v>
      </c>
      <c r="AC135" t="str">
        <f>IF(D135=1, K135*Q135, " ")</f>
        <v>2.6519761776414246</v>
      </c>
      <c r="AD135" t="str">
        <f>IF(D135=2, K135*Q135, " ")</f>
        <v xml:space="preserve"> </v>
      </c>
      <c r="AE135" t="str">
        <f>IF(D135=3, K135*Q135, " ")</f>
        <v xml:space="preserve"> </v>
      </c>
    </row>
    <row r="136">
      <c r="A136" t="str">
        <v>1559A9900-03</v>
      </c>
      <c r="B136" t="str">
        <f>VLOOKUP(A136,PartNumbers!$A:$E,2,FALSE)</f>
        <v>4000</v>
      </c>
      <c r="C136" t="str">
        <f>VLOOKUP(A136,PartCapability!$B:$Z,5,FALSE)</f>
        <v>2</v>
      </c>
      <c r="D136" t="str">
        <f>VLOOKUP(A136,PartCapability!$B:$Z,6,FALSE)</f>
        <v>1</v>
      </c>
      <c r="E136" t="str">
        <f>VLOOKUP(A136,PartCapability!$B:$Z,8,FALSE)</f>
        <v>1</v>
      </c>
      <c r="F136" t="str">
        <f>VLOOKUP(A136,PartCapability!$B:$Z,7,FALSE)</f>
        <v>90000</v>
      </c>
      <c r="G136" t="str">
        <f>VLOOKUP(A136,PartNumbers!$A:$E,3,FALSE)</f>
        <v>0</v>
      </c>
      <c r="H136" t="str">
        <f>VLOOKUP(A136,PartNumbers!$A:$E,4,FALSE)</f>
        <v>37949.7</v>
      </c>
      <c r="I136">
        <v>60</v>
      </c>
      <c r="J136" t="str">
        <f>VLOOKUP(A136,PartCapability!$B:$Z,17,FALSE) + 11 + 7</f>
        <v>48</v>
      </c>
      <c r="K136" t="str">
        <f>B136*I136*E136/(F136*POWER(10,G136))</f>
        <v>2.6666666666666665</v>
      </c>
      <c r="L136" t="str">
        <f>ROUND(K136*J136/365, 2)</f>
        <v>0.35</v>
      </c>
      <c r="M136" t="str">
        <f>VLOOKUP(D136*1,Parameters!$B$9:$C$11,2,FALSE)</f>
        <v>0.98</v>
      </c>
      <c r="N136" t="str">
        <f>VLOOKUP(D136*1,Parameters!$B$9:$D$11,3,FALSE)</f>
        <v>0.1</v>
      </c>
      <c r="O136" t="str">
        <f>IF(K136&gt;N136, "Yes", "No")</f>
        <v>Yes</v>
      </c>
      <c r="P136" t="str">
        <f>LET(lambda, L136, target, M136-VLOOKUP(D136*1,Parameters!$F$1:$G$4,2,FALSE), n, SEQUENCE(100,1,0,1), INDEX(n,MATCH(TRUE,ROUND(POISSON(n,lambda,TRUE),2)&gt;=target,0)))</f>
        <v>2</v>
      </c>
      <c r="Q136" t="str">
        <f>POISSON(P136, L136, TRUE)</f>
        <v>0.9944910666155343</v>
      </c>
      <c r="R136" t="str">
        <f>ROUND(M136-Q136, 2)</f>
        <v>-0.01</v>
      </c>
      <c r="S136" t="str">
        <f>IF(R136 &gt; VLOOKUP(D136*1, Parameters!$F$1:$G$4, 2, FALSE), "Re-Calculate", "OK")</f>
        <v>OK</v>
      </c>
      <c r="T136" t="str">
        <f>IF(D136=1, L136, " ")</f>
        <v>0.35</v>
      </c>
      <c r="U136" t="str">
        <f>IF(D136=2, L136, " ")</f>
        <v xml:space="preserve"> </v>
      </c>
      <c r="V136" t="str">
        <f>IF(D136=3, L136, " ")</f>
        <v xml:space="preserve"> </v>
      </c>
      <c r="W136" t="str">
        <f>IF(D136=1, L136*Q136, " ")</f>
        <v>0.348071873315437</v>
      </c>
      <c r="X136" t="str">
        <f>IF(D136=2, L136*Q136, " ")</f>
        <v xml:space="preserve"> </v>
      </c>
      <c r="Y136" t="str">
        <f>IF(D136=3, L136*Q136, " ")</f>
        <v xml:space="preserve"> </v>
      </c>
      <c r="Z136" t="str">
        <f>IF(D136=1, K136, " ")</f>
        <v>2.6666666666666665</v>
      </c>
      <c r="AA136" t="str">
        <f>IF(D136=2, K136, " ")</f>
        <v xml:space="preserve"> </v>
      </c>
      <c r="AB136" t="str">
        <f>IF(D136=3, K136, " ")</f>
        <v xml:space="preserve"> </v>
      </c>
      <c r="AC136" t="str">
        <f>IF(D136=1, K136*Q136, " ")</f>
        <v>2.6519761776414246</v>
      </c>
      <c r="AD136" t="str">
        <f>IF(D136=2, K136*Q136, " ")</f>
        <v xml:space="preserve"> </v>
      </c>
      <c r="AE136" t="str">
        <f>IF(D136=3, K136*Q136, " ")</f>
        <v xml:space="preserve"> </v>
      </c>
    </row>
    <row r="137">
      <c r="A137" t="str">
        <v>1905A0000-01</v>
      </c>
      <c r="B137" t="str">
        <f>VLOOKUP(A137,PartNumbers!$A:$E,2,FALSE)</f>
        <v>4000</v>
      </c>
      <c r="C137" t="str">
        <f>VLOOKUP(A137,PartCapability!$B:$Z,5,FALSE)</f>
        <v>2</v>
      </c>
      <c r="D137" t="str">
        <f>VLOOKUP(A137,PartCapability!$B:$Z,6,FALSE)</f>
        <v>1</v>
      </c>
      <c r="E137" t="str">
        <f>VLOOKUP(A137,PartCapability!$B:$Z,8,FALSE)</f>
        <v>1</v>
      </c>
      <c r="F137" t="str">
        <f>VLOOKUP(A137,PartCapability!$B:$Z,7,FALSE)</f>
        <v>54000</v>
      </c>
      <c r="G137" t="str">
        <f>VLOOKUP(A137,PartNumbers!$A:$E,3,FALSE)</f>
        <v>0</v>
      </c>
      <c r="H137" t="str">
        <f>VLOOKUP(A137,PartNumbers!$A:$E,4,FALSE)</f>
        <v>7674.74</v>
      </c>
      <c r="I137">
        <v>60</v>
      </c>
      <c r="J137" t="str">
        <f>VLOOKUP(A137,PartCapability!$B:$Z,17,FALSE) + 11 + 7</f>
        <v>48</v>
      </c>
      <c r="K137" t="str">
        <f>B137*I137*E137/(F137*POWER(10,G137))</f>
        <v>4.444444444444445</v>
      </c>
      <c r="L137" t="str">
        <f>ROUND(K137*J137/365, 2)</f>
        <v>0.58</v>
      </c>
      <c r="M137" t="str">
        <f>VLOOKUP(D137*1,Parameters!$B$9:$C$11,2,FALSE)</f>
        <v>0.98</v>
      </c>
      <c r="N137" t="str">
        <f>VLOOKUP(D137*1,Parameters!$B$9:$D$11,3,FALSE)</f>
        <v>0.1</v>
      </c>
      <c r="O137" t="str">
        <f>IF(K137&gt;N137, "Yes", "No")</f>
        <v>Yes</v>
      </c>
      <c r="P137" t="str">
        <f>LET(lambda, L137, target, M137-VLOOKUP(D137*1,Parameters!$F$1:$G$4,2,FALSE), n, SEQUENCE(100,1,0,1), INDEX(n,MATCH(TRUE,ROUND(POISSON(n,lambda,TRUE),2)&gt;=target,0)))</f>
        <v>2</v>
      </c>
      <c r="Q137" t="str">
        <f>POISSON(P137, L137, TRUE)</f>
        <v>0.9788143244296358</v>
      </c>
      <c r="R137" t="str">
        <f>ROUND(M137-Q137, 2)</f>
        <v>0</v>
      </c>
      <c r="S137" t="str">
        <f>IF(R137 &gt; VLOOKUP(D137*1, Parameters!$F$1:$G$4, 2, FALSE), "Re-Calculate", "OK")</f>
        <v>OK</v>
      </c>
      <c r="T137" t="str">
        <f>IF(D137=1, L137, " ")</f>
        <v>0.58</v>
      </c>
      <c r="U137" t="str">
        <f>IF(D137=2, L137, " ")</f>
        <v xml:space="preserve"> </v>
      </c>
      <c r="V137" t="str">
        <f>IF(D137=3, L137, " ")</f>
        <v xml:space="preserve"> </v>
      </c>
      <c r="W137" t="str">
        <f>IF(D137=1, L137*Q137, " ")</f>
        <v>0.5677123081691887</v>
      </c>
      <c r="X137" t="str">
        <f>IF(D137=2, L137*Q137, " ")</f>
        <v xml:space="preserve"> </v>
      </c>
      <c r="Y137" t="str">
        <f>IF(D137=3, L137*Q137, " ")</f>
        <v xml:space="preserve"> </v>
      </c>
      <c r="Z137" t="str">
        <f>IF(D137=1, K137, " ")</f>
        <v>4.444444444444445</v>
      </c>
      <c r="AA137" t="str">
        <f>IF(D137=2, K137, " ")</f>
        <v xml:space="preserve"> </v>
      </c>
      <c r="AB137" t="str">
        <f>IF(D137=3, K137, " ")</f>
        <v xml:space="preserve"> </v>
      </c>
      <c r="AC137" t="str">
        <f>IF(D137=1, K137*Q137, " ")</f>
        <v>4.350285886353937</v>
      </c>
      <c r="AD137" t="str">
        <f>IF(D137=2, K137*Q137, " ")</f>
        <v xml:space="preserve"> </v>
      </c>
      <c r="AE137" t="str">
        <f>IF(D137=3, K137*Q137, " ")</f>
        <v xml:space="preserve"> </v>
      </c>
    </row>
    <row r="138">
      <c r="A138" t="str">
        <v>2000A1391K01</v>
      </c>
      <c r="B138" t="str">
        <f>VLOOKUP(A138,PartNumbers!$A:$E,2,FALSE)</f>
        <v>4000</v>
      </c>
      <c r="C138" t="str">
        <f>VLOOKUP(A138,PartCapability!$B:$Z,5,FALSE)</f>
        <v>2</v>
      </c>
      <c r="D138" t="str">
        <f>VLOOKUP(A138,PartCapability!$B:$Z,6,FALSE)</f>
        <v>1</v>
      </c>
      <c r="E138" t="str">
        <f>VLOOKUP(A138,PartCapability!$B:$Z,8,FALSE)</f>
        <v>4</v>
      </c>
      <c r="F138" t="str">
        <f>VLOOKUP(A138,PartCapability!$B:$Z,7,FALSE)</f>
        <v>54000</v>
      </c>
      <c r="G138" t="str">
        <f>VLOOKUP(A138,PartNumbers!$A:$E,3,FALSE)</f>
        <v>0</v>
      </c>
      <c r="H138" t="str">
        <f>VLOOKUP(A138,PartNumbers!$A:$E,4,FALSE)</f>
        <v>10490.54</v>
      </c>
      <c r="I138">
        <v>60</v>
      </c>
      <c r="J138" t="str">
        <f>VLOOKUP(A138,PartCapability!$B:$Z,17,FALSE) + 11 + 7</f>
        <v>48</v>
      </c>
      <c r="K138" t="str">
        <f>B138*I138*E138/(F138*POWER(10,G138))</f>
        <v>17.77777777777778</v>
      </c>
      <c r="L138" t="str">
        <f>ROUND(K138*J138/365, 2)</f>
        <v>2.34</v>
      </c>
      <c r="M138" t="str">
        <f>VLOOKUP(D138*1,Parameters!$B$9:$C$11,2,FALSE)</f>
        <v>0.98</v>
      </c>
      <c r="N138" t="str">
        <f>VLOOKUP(D138*1,Parameters!$B$9:$D$11,3,FALSE)</f>
        <v>0.1</v>
      </c>
      <c r="O138" t="str">
        <f>IF(K138&gt;N138, "Yes", "No")</f>
        <v>Yes</v>
      </c>
      <c r="P138" t="str">
        <f>LET(lambda, L138, target, M138-VLOOKUP(D138*1,Parameters!$F$1:$G$4,2,FALSE), n, SEQUENCE(100,1,0,1), INDEX(n,MATCH(TRUE,ROUND(POISSON(n,lambda,TRUE),2)&gt;=target,0)))</f>
        <v>6</v>
      </c>
      <c r="Q138" t="str">
        <f>POISSON(P138, L138, TRUE)</f>
        <v>0.989786667815694</v>
      </c>
      <c r="R138" t="str">
        <f>ROUND(M138-Q138, 2)</f>
        <v>-0.01</v>
      </c>
      <c r="S138" t="str">
        <f>IF(R138 &gt; VLOOKUP(D138*1, Parameters!$F$1:$G$4, 2, FALSE), "Re-Calculate", "OK")</f>
        <v>OK</v>
      </c>
      <c r="T138" t="str">
        <f>IF(D138=1, L138, " ")</f>
        <v>2.34</v>
      </c>
      <c r="U138" t="str">
        <f>IF(D138=2, L138, " ")</f>
        <v xml:space="preserve"> </v>
      </c>
      <c r="V138" t="str">
        <f>IF(D138=3, L138, " ")</f>
        <v xml:space="preserve"> </v>
      </c>
      <c r="W138" t="str">
        <f>IF(D138=1, L138*Q138, " ")</f>
        <v>2.316100802688724</v>
      </c>
      <c r="X138" t="str">
        <f>IF(D138=2, L138*Q138, " ")</f>
        <v xml:space="preserve"> </v>
      </c>
      <c r="Y138" t="str">
        <f>IF(D138=3, L138*Q138, " ")</f>
        <v xml:space="preserve"> </v>
      </c>
      <c r="Z138" t="str">
        <f>IF(D138=1, K138, " ")</f>
        <v>17.77777777777778</v>
      </c>
      <c r="AA138" t="str">
        <f>IF(D138=2, K138, " ")</f>
        <v xml:space="preserve"> </v>
      </c>
      <c r="AB138" t="str">
        <f>IF(D138=3, K138, " ")</f>
        <v xml:space="preserve"> </v>
      </c>
      <c r="AC138" t="str">
        <f>IF(D138=1, K138*Q138, " ")</f>
        <v>17.59620742783456</v>
      </c>
      <c r="AD138" t="str">
        <f>IF(D138=2, K138*Q138, " ")</f>
        <v xml:space="preserve"> </v>
      </c>
      <c r="AE138" t="str">
        <f>IF(D138=3, K138*Q138, " ")</f>
        <v xml:space="preserve"> </v>
      </c>
    </row>
    <row r="139">
      <c r="A139" t="str">
        <v>3863D0000-01</v>
      </c>
      <c r="B139" t="str">
        <f>VLOOKUP(A139,PartNumbers!$A:$E,2,FALSE)</f>
        <v>4000</v>
      </c>
      <c r="C139" t="str">
        <f>VLOOKUP(A139,PartCapability!$B:$Z,5,FALSE)</f>
        <v>2</v>
      </c>
      <c r="D139" t="str">
        <f>VLOOKUP(A139,PartCapability!$B:$Z,6,FALSE)</f>
        <v>3</v>
      </c>
      <c r="E139" t="str">
        <f>VLOOKUP(A139,PartCapability!$B:$Z,8,FALSE)</f>
        <v>6</v>
      </c>
      <c r="F139" t="str">
        <f>VLOOKUP(A139,PartCapability!$B:$Z,7,FALSE)</f>
        <v>152000</v>
      </c>
      <c r="G139" t="str">
        <f>VLOOKUP(A139,PartNumbers!$A:$E,3,FALSE)</f>
        <v>0</v>
      </c>
      <c r="H139" t="str">
        <f>VLOOKUP(A139,PartNumbers!$A:$E,4,FALSE)</f>
        <v>6130</v>
      </c>
      <c r="I139">
        <v>60</v>
      </c>
      <c r="J139" t="str">
        <f>VLOOKUP(A139,PartCapability!$B:$Z,17,FALSE) + 11 + 7</f>
        <v>48</v>
      </c>
      <c r="K139" t="str">
        <f>B139*I139*E139/(F139*POWER(10,G139))</f>
        <v>9.473684210526315</v>
      </c>
      <c r="L139" t="str">
        <f>ROUND(K139*J139/365, 2)</f>
        <v>1.25</v>
      </c>
      <c r="M139" t="str">
        <f>VLOOKUP(D139*1,Parameters!$B$9:$C$11,2,FALSE)</f>
        <v>0.9</v>
      </c>
      <c r="N139" t="str">
        <f>VLOOKUP(D139*1,Parameters!$B$9:$D$11,3,FALSE)</f>
        <v>0.1</v>
      </c>
      <c r="O139" t="str">
        <f>IF(K139&gt;N139, "Yes", "No")</f>
        <v>Yes</v>
      </c>
      <c r="P139" t="str">
        <f>LET(lambda, L139, target, M139-VLOOKUP(D139*1,Parameters!$F$1:$G$4,2,FALSE), n, SEQUENCE(100,1,0,1), INDEX(n,MATCH(TRUE,ROUND(POISSON(n,lambda,TRUE),2)&gt;=target,0)))</f>
        <v>3</v>
      </c>
      <c r="Q139" t="str">
        <f>POISSON(P139, L139, TRUE)</f>
        <v>0.9617309457103778</v>
      </c>
      <c r="R139" t="str">
        <f>ROUND(M139-Q139, 2)</f>
        <v>-0.06</v>
      </c>
      <c r="S139" t="str">
        <f>IF(R139 &gt; VLOOKUP(D139*1, Parameters!$F$1:$G$4, 2, FALSE), "Re-Calculate", "OK")</f>
        <v>OK</v>
      </c>
      <c r="T139" t="str">
        <f>IF(D139=1, L139, " ")</f>
        <v xml:space="preserve"> </v>
      </c>
      <c r="U139" t="str">
        <f>IF(D139=2, L139, " ")</f>
        <v xml:space="preserve"> </v>
      </c>
      <c r="V139" t="str">
        <f>IF(D139=3, L139, " ")</f>
        <v>1.25</v>
      </c>
      <c r="W139" t="str">
        <f>IF(D139=1, L139*Q139, " ")</f>
        <v xml:space="preserve"> </v>
      </c>
      <c r="X139" t="str">
        <f>IF(D139=2, L139*Q139, " ")</f>
        <v xml:space="preserve"> </v>
      </c>
      <c r="Y139" t="str">
        <f>IF(D139=3, L139*Q139, " ")</f>
        <v>1.2021636821379722</v>
      </c>
      <c r="Z139" t="str">
        <f>IF(D139=1, K139, " ")</f>
        <v xml:space="preserve"> </v>
      </c>
      <c r="AA139" t="str">
        <f>IF(D139=2, K139, " ")</f>
        <v xml:space="preserve"> </v>
      </c>
      <c r="AB139" t="str">
        <f>IF(D139=3, K139, " ")</f>
        <v>9.473684210526315</v>
      </c>
      <c r="AC139" t="str">
        <f>IF(D139=1, K139*Q139, " ")</f>
        <v xml:space="preserve"> </v>
      </c>
      <c r="AD139" t="str">
        <f>IF(D139=2, K139*Q139, " ")</f>
        <v xml:space="preserve"> </v>
      </c>
      <c r="AE139" t="str">
        <f>IF(D139=3, K139*Q139, " ")</f>
        <v>9.111135275150946</v>
      </c>
    </row>
    <row r="140">
      <c r="A140" t="str">
        <v>5751A0000-02</v>
      </c>
      <c r="B140" t="str">
        <f>VLOOKUP(A140,PartNumbers!$A:$E,2,FALSE)</f>
        <v>4000</v>
      </c>
      <c r="C140" t="str">
        <f>VLOOKUP(A140,PartCapability!$B:$Z,5,FALSE)</f>
        <v>2</v>
      </c>
      <c r="D140" t="str">
        <f>VLOOKUP(A140,PartCapability!$B:$Z,6,FALSE)</f>
        <v>1</v>
      </c>
      <c r="E140" t="str">
        <f>VLOOKUP(A140,PartCapability!$B:$Z,8,FALSE)</f>
        <v>8</v>
      </c>
      <c r="F140" t="str">
        <f>VLOOKUP(A140,PartCapability!$B:$Z,7,FALSE)</f>
        <v>225000</v>
      </c>
      <c r="G140" t="str">
        <f>VLOOKUP(A140,PartNumbers!$A:$E,3,FALSE)</f>
        <v>0</v>
      </c>
      <c r="H140" t="str">
        <f>VLOOKUP(A140,PartNumbers!$A:$E,4,FALSE)</f>
        <v>5540</v>
      </c>
      <c r="I140">
        <v>60</v>
      </c>
      <c r="J140" t="str">
        <f>VLOOKUP(A140,PartCapability!$B:$Z,17,FALSE) + 11 + 7</f>
        <v>48</v>
      </c>
      <c r="K140" t="str">
        <f>B140*I140*E140/(F140*POWER(10,G140))</f>
        <v>8.533333333333333</v>
      </c>
      <c r="L140" t="str">
        <f>ROUND(K140*J140/365, 2)</f>
        <v>1.12</v>
      </c>
      <c r="M140" t="str">
        <f>VLOOKUP(D140*1,Parameters!$B$9:$C$11,2,FALSE)</f>
        <v>0.98</v>
      </c>
      <c r="N140" t="str">
        <f>VLOOKUP(D140*1,Parameters!$B$9:$D$11,3,FALSE)</f>
        <v>0.1</v>
      </c>
      <c r="O140" t="str">
        <f>IF(K140&gt;N140, "Yes", "No")</f>
        <v>Yes</v>
      </c>
      <c r="P140" t="str">
        <f>LET(lambda, L140, target, M140-VLOOKUP(D140*1,Parameters!$F$1:$G$4,2,FALSE), n, SEQUENCE(100,1,0,1), INDEX(n,MATCH(TRUE,ROUND(POISSON(n,lambda,TRUE),2)&gt;=target,0)))</f>
        <v>4</v>
      </c>
      <c r="Q140" t="str">
        <f>POISSON(P140, L140, TRUE)</f>
        <v>0.9941477705724477</v>
      </c>
      <c r="R140" t="str">
        <f>ROUND(M140-Q140, 2)</f>
        <v>-0.01</v>
      </c>
      <c r="S140" t="str">
        <f>IF(R140 &gt; VLOOKUP(D140*1, Parameters!$F$1:$G$4, 2, FALSE), "Re-Calculate", "OK")</f>
        <v>OK</v>
      </c>
      <c r="T140" t="str">
        <f>IF(D140=1, L140, " ")</f>
        <v>1.12</v>
      </c>
      <c r="U140" t="str">
        <f>IF(D140=2, L140, " ")</f>
        <v xml:space="preserve"> </v>
      </c>
      <c r="V140" t="str">
        <f>IF(D140=3, L140, " ")</f>
        <v xml:space="preserve"> </v>
      </c>
      <c r="W140" t="str">
        <f>IF(D140=1, L140*Q140, " ")</f>
        <v>1.1134455030411416</v>
      </c>
      <c r="X140" t="str">
        <f>IF(D140=2, L140*Q140, " ")</f>
        <v xml:space="preserve"> </v>
      </c>
      <c r="Y140" t="str">
        <f>IF(D140=3, L140*Q140, " ")</f>
        <v xml:space="preserve"> </v>
      </c>
      <c r="Z140" t="str">
        <f>IF(D140=1, K140, " ")</f>
        <v>8.533333333333333</v>
      </c>
      <c r="AA140" t="str">
        <f>IF(D140=2, K140, " ")</f>
        <v xml:space="preserve"> </v>
      </c>
      <c r="AB140" t="str">
        <f>IF(D140=3, K140, " ")</f>
        <v xml:space="preserve"> </v>
      </c>
      <c r="AC140" t="str">
        <f>IF(D140=1, K140*Q140, " ")</f>
        <v>8.483394308884888</v>
      </c>
      <c r="AD140" t="str">
        <f>IF(D140=2, K140*Q140, " ")</f>
        <v xml:space="preserve"> </v>
      </c>
      <c r="AE140" t="str">
        <f>IF(D140=3, K140*Q140, " ")</f>
        <v xml:space="preserve"> </v>
      </c>
    </row>
    <row r="141">
      <c r="A141" t="str">
        <v>786A0000-14</v>
      </c>
      <c r="B141" t="str">
        <f>VLOOKUP(A141,PartNumbers!$A:$E,2,FALSE)</f>
        <v>4000</v>
      </c>
      <c r="C141" t="str">
        <f>VLOOKUP(A141,PartCapability!$B:$Z,5,FALSE)</f>
        <v>2</v>
      </c>
      <c r="D141" t="str">
        <f>VLOOKUP(A141,PartCapability!$B:$Z,6,FALSE)</f>
        <v>1</v>
      </c>
      <c r="E141" t="str">
        <f>VLOOKUP(A141,PartCapability!$B:$Z,8,FALSE)</f>
        <v>2</v>
      </c>
      <c r="F141" t="str">
        <f>VLOOKUP(A141,PartCapability!$B:$Z,7,FALSE)</f>
        <v>54000</v>
      </c>
      <c r="G141" t="str">
        <f>VLOOKUP(A141,PartNumbers!$A:$E,3,FALSE)</f>
        <v>0</v>
      </c>
      <c r="H141" t="str">
        <f>VLOOKUP(A141,PartNumbers!$A:$E,4,FALSE)</f>
        <v>131004.13599999998</v>
      </c>
      <c r="I141">
        <v>60</v>
      </c>
      <c r="J141" t="str">
        <f>VLOOKUP(A141,PartCapability!$B:$Z,17,FALSE) + 11 + 7</f>
        <v>48</v>
      </c>
      <c r="K141" t="str">
        <f>B141*I141*E141/(F141*POWER(10,G141))</f>
        <v>8.88888888888889</v>
      </c>
      <c r="L141" t="str">
        <f>ROUND(K141*J141/365, 2)</f>
        <v>1.17</v>
      </c>
      <c r="M141" t="str">
        <f>VLOOKUP(D141*1,Parameters!$B$9:$C$11,2,FALSE)</f>
        <v>0.98</v>
      </c>
      <c r="N141" t="str">
        <f>VLOOKUP(D141*1,Parameters!$B$9:$D$11,3,FALSE)</f>
        <v>0.1</v>
      </c>
      <c r="O141" t="str">
        <f>IF(K141&gt;N141, "Yes", "No")</f>
        <v>Yes</v>
      </c>
      <c r="P141" t="str">
        <f>LET(lambda, L141, target, M141-VLOOKUP(D141*1,Parameters!$F$1:$G$4,2,FALSE), n, SEQUENCE(100,1,0,1), INDEX(n,MATCH(TRUE,ROUND(POISSON(n,lambda,TRUE),2)&gt;=target,0)))</f>
        <v>4</v>
      </c>
      <c r="Q141" t="str">
        <f>POISSON(P141, L141, TRUE)</f>
        <v>0.9930078968806122</v>
      </c>
      <c r="R141" t="str">
        <f>ROUND(M141-Q141, 2)</f>
        <v>-0.01</v>
      </c>
      <c r="S141" t="str">
        <f>IF(R141 &gt; VLOOKUP(D141*1, Parameters!$F$1:$G$4, 2, FALSE), "Re-Calculate", "OK")</f>
        <v>OK</v>
      </c>
      <c r="T141" t="str">
        <f>IF(D141=1, L141, " ")</f>
        <v>1.17</v>
      </c>
      <c r="U141" t="str">
        <f>IF(D141=2, L141, " ")</f>
        <v xml:space="preserve"> </v>
      </c>
      <c r="V141" t="str">
        <f>IF(D141=3, L141, " ")</f>
        <v xml:space="preserve"> </v>
      </c>
      <c r="W141" t="str">
        <f>IF(D141=1, L141*Q141, " ")</f>
        <v>1.1618192393503162</v>
      </c>
      <c r="X141" t="str">
        <f>IF(D141=2, L141*Q141, " ")</f>
        <v xml:space="preserve"> </v>
      </c>
      <c r="Y141" t="str">
        <f>IF(D141=3, L141*Q141, " ")</f>
        <v xml:space="preserve"> </v>
      </c>
      <c r="Z141" t="str">
        <f>IF(D141=1, K141, " ")</f>
        <v>8.88888888888889</v>
      </c>
      <c r="AA141" t="str">
        <f>IF(D141=2, K141, " ")</f>
        <v xml:space="preserve"> </v>
      </c>
      <c r="AB141" t="str">
        <f>IF(D141=3, K141, " ")</f>
        <v xml:space="preserve"> </v>
      </c>
      <c r="AC141" t="str">
        <f>IF(D141=1, K141*Q141, " ")</f>
        <v>8.826736861160997</v>
      </c>
      <c r="AD141" t="str">
        <f>IF(D141=2, K141*Q141, " ")</f>
        <v xml:space="preserve"> </v>
      </c>
      <c r="AE141" t="str">
        <f>IF(D141=3, K141*Q141, " ")</f>
        <v xml:space="preserve"> </v>
      </c>
    </row>
    <row r="142">
      <c r="A142" t="str">
        <v>786A2000-03</v>
      </c>
      <c r="B142" t="str">
        <f>VLOOKUP(A142,PartNumbers!$A:$E,2,FALSE)</f>
        <v>4000</v>
      </c>
      <c r="C142" t="str">
        <f>VLOOKUP(A142,PartCapability!$B:$Z,5,FALSE)</f>
        <v>2</v>
      </c>
      <c r="D142" t="str">
        <f>VLOOKUP(A142,PartCapability!$B:$Z,6,FALSE)</f>
        <v>1</v>
      </c>
      <c r="E142" t="str">
        <f>VLOOKUP(A142,PartCapability!$B:$Z,8,FALSE)</f>
        <v>4</v>
      </c>
      <c r="F142" t="str">
        <f>VLOOKUP(A142,PartCapability!$B:$Z,7,FALSE)</f>
        <v>62100</v>
      </c>
      <c r="G142" t="str">
        <f>VLOOKUP(A142,PartNumbers!$A:$E,3,FALSE)</f>
        <v>0</v>
      </c>
      <c r="H142" t="str">
        <f>VLOOKUP(A142,PartNumbers!$A:$E,4,FALSE)</f>
        <v>13660</v>
      </c>
      <c r="I142">
        <v>60</v>
      </c>
      <c r="J142" t="str">
        <f>VLOOKUP(A142,PartCapability!$B:$Z,17,FALSE) + 11 + 7</f>
        <v>48</v>
      </c>
      <c r="K142" t="str">
        <f>B142*I142*E142/(F142*POWER(10,G142))</f>
        <v>15.458937198067632</v>
      </c>
      <c r="L142" t="str">
        <f>ROUND(K142*J142/365, 2)</f>
        <v>2.03</v>
      </c>
      <c r="M142" t="str">
        <f>VLOOKUP(D142*1,Parameters!$B$9:$C$11,2,FALSE)</f>
        <v>0.98</v>
      </c>
      <c r="N142" t="str">
        <f>VLOOKUP(D142*1,Parameters!$B$9:$D$11,3,FALSE)</f>
        <v>0.1</v>
      </c>
      <c r="O142" t="str">
        <f>IF(K142&gt;N142, "Yes", "No")</f>
        <v>Yes</v>
      </c>
      <c r="P142" t="str">
        <f>LET(lambda, L142, target, M142-VLOOKUP(D142*1,Parameters!$F$1:$G$4,2,FALSE), n, SEQUENCE(100,1,0,1), INDEX(n,MATCH(TRUE,ROUND(POISSON(n,lambda,TRUE),2)&gt;=target,0)))</f>
        <v>5</v>
      </c>
      <c r="Q142" t="str">
        <f>POISSON(P142, L142, TRUE)</f>
        <v>0.9823291877290493</v>
      </c>
      <c r="R142" t="str">
        <f>ROUND(M142-Q142, 2)</f>
        <v>0</v>
      </c>
      <c r="S142" t="str">
        <f>IF(R142 &gt; VLOOKUP(D142*1, Parameters!$F$1:$G$4, 2, FALSE), "Re-Calculate", "OK")</f>
        <v>OK</v>
      </c>
      <c r="T142" t="str">
        <f>IF(D142=1, L142, " ")</f>
        <v>2.03</v>
      </c>
      <c r="U142" t="str">
        <f>IF(D142=2, L142, " ")</f>
        <v xml:space="preserve"> </v>
      </c>
      <c r="V142" t="str">
        <f>IF(D142=3, L142, " ")</f>
        <v xml:space="preserve"> </v>
      </c>
      <c r="W142" t="str">
        <f>IF(D142=1, L142*Q142, " ")</f>
        <v>1.9941282510899698</v>
      </c>
      <c r="X142" t="str">
        <f>IF(D142=2, L142*Q142, " ")</f>
        <v xml:space="preserve"> </v>
      </c>
      <c r="Y142" t="str">
        <f>IF(D142=3, L142*Q142, " ")</f>
        <v xml:space="preserve"> </v>
      </c>
      <c r="Z142" t="str">
        <f>IF(D142=1, K142, " ")</f>
        <v>15.458937198067632</v>
      </c>
      <c r="AA142" t="str">
        <f>IF(D142=2, K142, " ")</f>
        <v xml:space="preserve"> </v>
      </c>
      <c r="AB142" t="str">
        <f>IF(D142=3, K142, " ")</f>
        <v xml:space="preserve"> </v>
      </c>
      <c r="AC142" t="str">
        <f>IF(D142=1, K142*Q142, " ")</f>
        <v>15.185765220932163</v>
      </c>
      <c r="AD142" t="str">
        <f>IF(D142=2, K142*Q142, " ")</f>
        <v xml:space="preserve"> </v>
      </c>
      <c r="AE142" t="str">
        <f>IF(D142=3, K142*Q142, " ")</f>
        <v xml:space="preserve"> </v>
      </c>
    </row>
    <row r="143">
      <c r="A143" t="str">
        <v>787A0000-11</v>
      </c>
      <c r="B143" t="str">
        <f>VLOOKUP(A143,PartNumbers!$A:$E,2,FALSE)</f>
        <v>4000</v>
      </c>
      <c r="C143" t="str">
        <f>VLOOKUP(A143,PartCapability!$B:$Z,5,FALSE)</f>
        <v>2</v>
      </c>
      <c r="D143" t="str">
        <f>VLOOKUP(A143,PartCapability!$B:$Z,6,FALSE)</f>
        <v>1</v>
      </c>
      <c r="E143" t="str">
        <f>VLOOKUP(A143,PartCapability!$B:$Z,8,FALSE)</f>
        <v>4</v>
      </c>
      <c r="F143" t="str">
        <f>VLOOKUP(A143,PartCapability!$B:$Z,7,FALSE)</f>
        <v>54000</v>
      </c>
      <c r="G143" t="str">
        <f>VLOOKUP(A143,PartNumbers!$A:$E,3,FALSE)</f>
        <v>0</v>
      </c>
      <c r="H143" t="str">
        <f>VLOOKUP(A143,PartNumbers!$A:$E,4,FALSE)</f>
        <v>53393.16</v>
      </c>
      <c r="I143">
        <v>60</v>
      </c>
      <c r="J143" t="str">
        <f>VLOOKUP(A143,PartCapability!$B:$Z,17,FALSE) + 11 + 7</f>
        <v>48</v>
      </c>
      <c r="K143" t="str">
        <f>B143*I143*E143/(F143*POWER(10,G143))</f>
        <v>17.77777777777778</v>
      </c>
      <c r="L143" t="str">
        <f>ROUND(K143*J143/365, 2)</f>
        <v>2.34</v>
      </c>
      <c r="M143" t="str">
        <f>VLOOKUP(D143*1,Parameters!$B$9:$C$11,2,FALSE)</f>
        <v>0.98</v>
      </c>
      <c r="N143" t="str">
        <f>VLOOKUP(D143*1,Parameters!$B$9:$D$11,3,FALSE)</f>
        <v>0.1</v>
      </c>
      <c r="O143" t="str">
        <f>IF(K143&gt;N143, "Yes", "No")</f>
        <v>Yes</v>
      </c>
      <c r="P143" t="str">
        <f>LET(lambda, L143, target, M143-VLOOKUP(D143*1,Parameters!$F$1:$G$4,2,FALSE), n, SEQUENCE(100,1,0,1), INDEX(n,MATCH(TRUE,ROUND(POISSON(n,lambda,TRUE),2)&gt;=target,0)))</f>
        <v>6</v>
      </c>
      <c r="Q143" t="str">
        <f>POISSON(P143, L143, TRUE)</f>
        <v>0.989786667815694</v>
      </c>
      <c r="R143" t="str">
        <f>ROUND(M143-Q143, 2)</f>
        <v>-0.01</v>
      </c>
      <c r="S143" t="str">
        <f>IF(R143 &gt; VLOOKUP(D143*1, Parameters!$F$1:$G$4, 2, FALSE), "Re-Calculate", "OK")</f>
        <v>OK</v>
      </c>
      <c r="T143" t="str">
        <f>IF(D143=1, L143, " ")</f>
        <v>2.34</v>
      </c>
      <c r="U143" t="str">
        <f>IF(D143=2, L143, " ")</f>
        <v xml:space="preserve"> </v>
      </c>
      <c r="V143" t="str">
        <f>IF(D143=3, L143, " ")</f>
        <v xml:space="preserve"> </v>
      </c>
      <c r="W143" t="str">
        <f>IF(D143=1, L143*Q143, " ")</f>
        <v>2.316100802688724</v>
      </c>
      <c r="X143" t="str">
        <f>IF(D143=2, L143*Q143, " ")</f>
        <v xml:space="preserve"> </v>
      </c>
      <c r="Y143" t="str">
        <f>IF(D143=3, L143*Q143, " ")</f>
        <v xml:space="preserve"> </v>
      </c>
      <c r="Z143" t="str">
        <f>IF(D143=1, K143, " ")</f>
        <v>17.77777777777778</v>
      </c>
      <c r="AA143" t="str">
        <f>IF(D143=2, K143, " ")</f>
        <v xml:space="preserve"> </v>
      </c>
      <c r="AB143" t="str">
        <f>IF(D143=3, K143, " ")</f>
        <v xml:space="preserve"> </v>
      </c>
      <c r="AC143" t="str">
        <f>IF(D143=1, K143*Q143, " ")</f>
        <v>17.59620742783456</v>
      </c>
      <c r="AD143" t="str">
        <f>IF(D143=2, K143*Q143, " ")</f>
        <v xml:space="preserve"> </v>
      </c>
      <c r="AE143" t="str">
        <f>IF(D143=3, K143*Q143, " ")</f>
        <v xml:space="preserve"> </v>
      </c>
    </row>
    <row r="144">
      <c r="A144" t="str">
        <v>812A0000-02</v>
      </c>
      <c r="B144" t="str">
        <f>VLOOKUP(A144,PartNumbers!$A:$E,2,FALSE)</f>
        <v>4000</v>
      </c>
      <c r="C144" t="str">
        <f>VLOOKUP(A144,PartCapability!$B:$Z,5,FALSE)</f>
        <v>2</v>
      </c>
      <c r="D144" t="str">
        <f>VLOOKUP(A144,PartCapability!$B:$Z,6,FALSE)</f>
        <v>1</v>
      </c>
      <c r="E144" t="str">
        <f>VLOOKUP(A144,PartCapability!$B:$Z,8,FALSE)</f>
        <v>3</v>
      </c>
      <c r="F144" t="str">
        <f>VLOOKUP(A144,PartCapability!$B:$Z,7,FALSE)</f>
        <v>184380</v>
      </c>
      <c r="G144" t="str">
        <f>VLOOKUP(A144,PartNumbers!$A:$E,3,FALSE)</f>
        <v>0</v>
      </c>
      <c r="H144" t="str">
        <f>VLOOKUP(A144,PartNumbers!$A:$E,4,FALSE)</f>
        <v>56090</v>
      </c>
      <c r="I144">
        <v>60</v>
      </c>
      <c r="J144" t="str">
        <f>VLOOKUP(A144,PartCapability!$B:$Z,17,FALSE) + 11 + 7</f>
        <v>48</v>
      </c>
      <c r="K144" t="str">
        <f>B144*I144*E144/(F144*POWER(10,G144))</f>
        <v>3.9049788480312397</v>
      </c>
      <c r="L144" t="str">
        <f>ROUND(K144*J144/365, 2)</f>
        <v>0.51</v>
      </c>
      <c r="M144" t="str">
        <f>VLOOKUP(D144*1,Parameters!$B$9:$C$11,2,FALSE)</f>
        <v>0.98</v>
      </c>
      <c r="N144" t="str">
        <f>VLOOKUP(D144*1,Parameters!$B$9:$D$11,3,FALSE)</f>
        <v>0.1</v>
      </c>
      <c r="O144" t="str">
        <f>IF(K144&gt;N144, "Yes", "No")</f>
        <v>Yes</v>
      </c>
      <c r="P144" t="str">
        <f>LET(lambda, L144, target, M144-VLOOKUP(D144*1,Parameters!$F$1:$G$4,2,FALSE), n, SEQUENCE(100,1,0,1), INDEX(n,MATCH(TRUE,ROUND(POISSON(n,lambda,TRUE),2)&gt;=target,0)))</f>
        <v>2</v>
      </c>
      <c r="Q144" t="str">
        <f>POISSON(P144, L144, TRUE)</f>
        <v>0.9848427740310567</v>
      </c>
      <c r="R144" t="str">
        <f>ROUND(M144-Q144, 2)</f>
        <v>0</v>
      </c>
      <c r="S144" t="str">
        <f>IF(R144 &gt; VLOOKUP(D144*1, Parameters!$F$1:$G$4, 2, FALSE), "Re-Calculate", "OK")</f>
        <v>OK</v>
      </c>
      <c r="T144" t="str">
        <f>IF(D144=1, L144, " ")</f>
        <v>0.51</v>
      </c>
      <c r="U144" t="str">
        <f>IF(D144=2, L144, " ")</f>
        <v xml:space="preserve"> </v>
      </c>
      <c r="V144" t="str">
        <f>IF(D144=3, L144, " ")</f>
        <v xml:space="preserve"> </v>
      </c>
      <c r="W144" t="str">
        <f>IF(D144=1, L144*Q144, " ")</f>
        <v>0.5022698147558389</v>
      </c>
      <c r="X144" t="str">
        <f>IF(D144=2, L144*Q144, " ")</f>
        <v xml:space="preserve"> </v>
      </c>
      <c r="Y144" t="str">
        <f>IF(D144=3, L144*Q144, " ")</f>
        <v xml:space="preserve"> </v>
      </c>
      <c r="Z144" t="str">
        <f>IF(D144=1, K144, " ")</f>
        <v>3.9049788480312397</v>
      </c>
      <c r="AA144" t="str">
        <f>IF(D144=2, K144, " ")</f>
        <v xml:space="preserve"> </v>
      </c>
      <c r="AB144" t="str">
        <f>IF(D144=3, K144, " ")</f>
        <v xml:space="preserve"> </v>
      </c>
      <c r="AC144" t="str">
        <f>IF(D144=1, K144*Q144, " ")</f>
        <v>3.845790201227686</v>
      </c>
      <c r="AD144" t="str">
        <f>IF(D144=2, K144*Q144, " ")</f>
        <v xml:space="preserve"> </v>
      </c>
      <c r="AE144" t="str">
        <f>IF(D144=3, K144*Q144, " ")</f>
        <v xml:space="preserve"> </v>
      </c>
    </row>
    <row r="145">
      <c r="A145" t="str">
        <v>812A0001-01</v>
      </c>
      <c r="B145" t="str">
        <f>VLOOKUP(A145,PartNumbers!$A:$E,2,FALSE)</f>
        <v>4000</v>
      </c>
      <c r="C145" t="str">
        <f>VLOOKUP(A145,PartCapability!$B:$Z,5,FALSE)</f>
        <v>2</v>
      </c>
      <c r="D145" t="str">
        <f>VLOOKUP(A145,PartCapability!$B:$Z,6,FALSE)</f>
        <v>2</v>
      </c>
      <c r="E145" t="str">
        <f>VLOOKUP(A145,PartCapability!$B:$Z,8,FALSE)</f>
        <v>3</v>
      </c>
      <c r="F145" t="str">
        <f>VLOOKUP(A145,PartCapability!$B:$Z,7,FALSE)</f>
        <v>98336</v>
      </c>
      <c r="G145" t="str">
        <f>VLOOKUP(A145,PartNumbers!$A:$E,3,FALSE)</f>
        <v>0</v>
      </c>
      <c r="H145" t="str">
        <f>VLOOKUP(A145,PartNumbers!$A:$E,4,FALSE)</f>
        <v>14990</v>
      </c>
      <c r="I145">
        <v>60</v>
      </c>
      <c r="J145" t="str">
        <f>VLOOKUP(A145,PartCapability!$B:$Z,17,FALSE) + 11 + 7</f>
        <v>48</v>
      </c>
      <c r="K145" t="str">
        <f>B145*I145*E145/(F145*POWER(10,G145))</f>
        <v>7.321835340058574</v>
      </c>
      <c r="L145" t="str">
        <f>ROUND(K145*J145/365, 2)</f>
        <v>0.96</v>
      </c>
      <c r="M145" t="str">
        <f>VLOOKUP(D145*1,Parameters!$B$9:$C$11,2,FALSE)</f>
        <v>0.93</v>
      </c>
      <c r="N145" t="str">
        <f>VLOOKUP(D145*1,Parameters!$B$9:$D$11,3,FALSE)</f>
        <v>0.1</v>
      </c>
      <c r="O145" t="str">
        <f>IF(K145&gt;N145, "Yes", "No")</f>
        <v>Yes</v>
      </c>
      <c r="P145" t="str">
        <f>LET(lambda, L145, target, M145-VLOOKUP(D145*1,Parameters!$F$1:$G$4,2,FALSE), n, SEQUENCE(100,1,0,1), INDEX(n,MATCH(TRUE,ROUND(POISSON(n,lambda,TRUE),2)&gt;=target,0)))</f>
        <v>2</v>
      </c>
      <c r="Q145" t="str">
        <f>POISSON(P145, L145, TRUE)</f>
        <v>0.9269070983685512</v>
      </c>
      <c r="R145" t="str">
        <f>ROUND(M145-Q145, 2)</f>
        <v>0</v>
      </c>
      <c r="S145" t="str">
        <f>IF(R145 &gt; VLOOKUP(D145*1, Parameters!$F$1:$G$4, 2, FALSE), "Re-Calculate", "OK")</f>
        <v>OK</v>
      </c>
      <c r="T145" t="str">
        <f>IF(D145=1, L145, " ")</f>
        <v xml:space="preserve"> </v>
      </c>
      <c r="U145" t="str">
        <f>IF(D145=2, L145, " ")</f>
        <v>0.96</v>
      </c>
      <c r="V145" t="str">
        <f>IF(D145=3, L145, " ")</f>
        <v xml:space="preserve"> </v>
      </c>
      <c r="W145" t="str">
        <f>IF(D145=1, L145*Q145, " ")</f>
        <v xml:space="preserve"> </v>
      </c>
      <c r="X145" t="str">
        <f>IF(D145=2, L145*Q145, " ")</f>
        <v>0.8898308144338092</v>
      </c>
      <c r="Y145" t="str">
        <f>IF(D145=3, L145*Q145, " ")</f>
        <v xml:space="preserve"> </v>
      </c>
      <c r="Z145" t="str">
        <f>IF(D145=1, K145, " ")</f>
        <v xml:space="preserve"> </v>
      </c>
      <c r="AA145" t="str">
        <f>IF(D145=2, K145, " ")</f>
        <v>7.321835340058574</v>
      </c>
      <c r="AB145" t="str">
        <f>IF(D145=3, K145, " ")</f>
        <v xml:space="preserve"> </v>
      </c>
      <c r="AC145" t="str">
        <f>IF(D145=1, K145*Q145, " ")</f>
        <v xml:space="preserve"> </v>
      </c>
      <c r="AD145" t="str">
        <f>IF(D145=2, K145*Q145, " ")</f>
        <v>6.786661149786008</v>
      </c>
      <c r="AE145" t="str">
        <f>IF(D145=3, K145*Q145, " ")</f>
        <v xml:space="preserve"> </v>
      </c>
    </row>
    <row r="146">
      <c r="A146" t="str">
        <v>829D0000-02</v>
      </c>
      <c r="B146" t="str">
        <f>VLOOKUP(A146,PartNumbers!$A:$E,2,FALSE)</f>
        <v>4000</v>
      </c>
      <c r="C146" t="str">
        <f>VLOOKUP(A146,PartCapability!$B:$Z,5,FALSE)</f>
        <v>2</v>
      </c>
      <c r="D146" t="str">
        <f>VLOOKUP(A146,PartCapability!$B:$Z,6,FALSE)</f>
        <v>1</v>
      </c>
      <c r="E146" t="str">
        <f>VLOOKUP(A146,PartCapability!$B:$Z,8,FALSE)</f>
        <v>4</v>
      </c>
      <c r="F146" t="str">
        <f>VLOOKUP(A146,PartCapability!$B:$Z,7,FALSE)</f>
        <v>54000</v>
      </c>
      <c r="G146" t="str">
        <f>VLOOKUP(A146,PartNumbers!$A:$E,3,FALSE)</f>
        <v>0</v>
      </c>
      <c r="H146" t="str">
        <f>VLOOKUP(A146,PartNumbers!$A:$E,4,FALSE)</f>
        <v>27930</v>
      </c>
      <c r="I146">
        <v>60</v>
      </c>
      <c r="J146" t="str">
        <f>VLOOKUP(A146,PartCapability!$B:$Z,17,FALSE) + 11 + 7</f>
        <v>48</v>
      </c>
      <c r="K146" t="str">
        <f>B146*I146*E146/(F146*POWER(10,G146))</f>
        <v>17.77777777777778</v>
      </c>
      <c r="L146" t="str">
        <f>ROUND(K146*J146/365, 2)</f>
        <v>2.34</v>
      </c>
      <c r="M146" t="str">
        <f>VLOOKUP(D146*1,Parameters!$B$9:$C$11,2,FALSE)</f>
        <v>0.98</v>
      </c>
      <c r="N146" t="str">
        <f>VLOOKUP(D146*1,Parameters!$B$9:$D$11,3,FALSE)</f>
        <v>0.1</v>
      </c>
      <c r="O146" t="str">
        <f>IF(K146&gt;N146, "Yes", "No")</f>
        <v>Yes</v>
      </c>
      <c r="P146" t="str">
        <f>LET(lambda, L146, target, M146-VLOOKUP(D146*1,Parameters!$F$1:$G$4,2,FALSE), n, SEQUENCE(100,1,0,1), INDEX(n,MATCH(TRUE,ROUND(POISSON(n,lambda,TRUE),2)&gt;=target,0)))</f>
        <v>6</v>
      </c>
      <c r="Q146" t="str">
        <f>POISSON(P146, L146, TRUE)</f>
        <v>0.989786667815694</v>
      </c>
      <c r="R146" t="str">
        <f>ROUND(M146-Q146, 2)</f>
        <v>-0.01</v>
      </c>
      <c r="S146" t="str">
        <f>IF(R146 &gt; VLOOKUP(D146*1, Parameters!$F$1:$G$4, 2, FALSE), "Re-Calculate", "OK")</f>
        <v>OK</v>
      </c>
      <c r="T146" t="str">
        <f>IF(D146=1, L146, " ")</f>
        <v>2.34</v>
      </c>
      <c r="U146" t="str">
        <f>IF(D146=2, L146, " ")</f>
        <v xml:space="preserve"> </v>
      </c>
      <c r="V146" t="str">
        <f>IF(D146=3, L146, " ")</f>
        <v xml:space="preserve"> </v>
      </c>
      <c r="W146" t="str">
        <f>IF(D146=1, L146*Q146, " ")</f>
        <v>2.316100802688724</v>
      </c>
      <c r="X146" t="str">
        <f>IF(D146=2, L146*Q146, " ")</f>
        <v xml:space="preserve"> </v>
      </c>
      <c r="Y146" t="str">
        <f>IF(D146=3, L146*Q146, " ")</f>
        <v xml:space="preserve"> </v>
      </c>
      <c r="Z146" t="str">
        <f>IF(D146=1, K146, " ")</f>
        <v>17.77777777777778</v>
      </c>
      <c r="AA146" t="str">
        <f>IF(D146=2, K146, " ")</f>
        <v xml:space="preserve"> </v>
      </c>
      <c r="AB146" t="str">
        <f>IF(D146=3, K146, " ")</f>
        <v xml:space="preserve"> </v>
      </c>
      <c r="AC146" t="str">
        <f>IF(D146=1, K146*Q146, " ")</f>
        <v>17.59620742783456</v>
      </c>
      <c r="AD146" t="str">
        <f>IF(D146=2, K146*Q146, " ")</f>
        <v xml:space="preserve"> </v>
      </c>
      <c r="AE146" t="str">
        <f>IF(D146=3, K146*Q146, " ")</f>
        <v xml:space="preserve"> </v>
      </c>
    </row>
    <row r="147">
      <c r="A147" t="str">
        <v>830E0000-01</v>
      </c>
      <c r="B147" t="str">
        <f>VLOOKUP(A147,PartNumbers!$A:$E,2,FALSE)</f>
        <v>4000</v>
      </c>
      <c r="C147" t="str">
        <f>VLOOKUP(A147,PartCapability!$B:$Z,5,FALSE)</f>
        <v>2</v>
      </c>
      <c r="D147" t="str">
        <f>VLOOKUP(A147,PartCapability!$B:$Z,6,FALSE)</f>
        <v>1</v>
      </c>
      <c r="E147" t="str">
        <f>VLOOKUP(A147,PartCapability!$B:$Z,8,FALSE)</f>
        <v>16</v>
      </c>
      <c r="F147" t="str">
        <f>VLOOKUP(A147,PartCapability!$B:$Z,7,FALSE)</f>
        <v>63000</v>
      </c>
      <c r="G147" t="str">
        <f>VLOOKUP(A147,PartNumbers!$A:$E,3,FALSE)</f>
        <v>0</v>
      </c>
      <c r="H147" t="str">
        <f>VLOOKUP(A147,PartNumbers!$A:$E,4,FALSE)</f>
        <v>23301.03</v>
      </c>
      <c r="I147">
        <v>60</v>
      </c>
      <c r="J147" t="str">
        <f>VLOOKUP(A147,PartCapability!$B:$Z,17,FALSE) + 11 + 7</f>
        <v>48</v>
      </c>
      <c r="K147" t="str">
        <f>B147*I147*E147/(F147*POWER(10,G147))</f>
        <v>60.95238095238095</v>
      </c>
      <c r="L147" t="str">
        <f>ROUND(K147*J147/365, 2)</f>
        <v>8.02</v>
      </c>
      <c r="M147" t="str">
        <f>VLOOKUP(D147*1,Parameters!$B$9:$C$11,2,FALSE)</f>
        <v>0.98</v>
      </c>
      <c r="N147" t="str">
        <f>VLOOKUP(D147*1,Parameters!$B$9:$D$11,3,FALSE)</f>
        <v>0.1</v>
      </c>
      <c r="O147" t="str">
        <f>IF(K147&gt;N147, "Yes", "No")</f>
        <v>Yes</v>
      </c>
      <c r="P147" t="str">
        <f>LET(lambda, L147, target, M147-VLOOKUP(D147*1,Parameters!$F$1:$G$4,2,FALSE), n, SEQUENCE(100,1,0,1), INDEX(n,MATCH(TRUE,ROUND(POISSON(n,lambda,TRUE),2)&gt;=target,0)))</f>
        <v>14</v>
      </c>
      <c r="Q147" t="str">
        <f>POISSON(P147, L147, TRUE)</f>
        <v>0.98240198906253</v>
      </c>
      <c r="R147" t="str">
        <f>ROUND(M147-Q147, 2)</f>
        <v>0</v>
      </c>
      <c r="S147" t="str">
        <f>IF(R147 &gt; VLOOKUP(D147*1, Parameters!$F$1:$G$4, 2, FALSE), "Re-Calculate", "OK")</f>
        <v>OK</v>
      </c>
      <c r="T147" t="str">
        <f>IF(D147=1, L147, " ")</f>
        <v>8.02</v>
      </c>
      <c r="U147" t="str">
        <f>IF(D147=2, L147, " ")</f>
        <v xml:space="preserve"> </v>
      </c>
      <c r="V147" t="str">
        <f>IF(D147=3, L147, " ")</f>
        <v xml:space="preserve"> </v>
      </c>
      <c r="W147" t="str">
        <f>IF(D147=1, L147*Q147, " ")</f>
        <v>7.87886395228149</v>
      </c>
      <c r="X147" t="str">
        <f>IF(D147=2, L147*Q147, " ")</f>
        <v xml:space="preserve"> </v>
      </c>
      <c r="Y147" t="str">
        <f>IF(D147=3, L147*Q147, " ")</f>
        <v xml:space="preserve"> </v>
      </c>
      <c r="Z147" t="str">
        <f>IF(D147=1, K147, " ")</f>
        <v>60.95238095238095</v>
      </c>
      <c r="AA147" t="str">
        <f>IF(D147=2, K147, " ")</f>
        <v xml:space="preserve"> </v>
      </c>
      <c r="AB147" t="str">
        <f>IF(D147=3, K147, " ")</f>
        <v xml:space="preserve"> </v>
      </c>
      <c r="AC147" t="str">
        <f>IF(D147=1, K147*Q147, " ")</f>
        <v>59.87974028571611</v>
      </c>
      <c r="AD147" t="str">
        <f>IF(D147=2, K147*Q147, " ")</f>
        <v xml:space="preserve"> </v>
      </c>
      <c r="AE147" t="str">
        <f>IF(D147=3, K147*Q147, " ")</f>
        <v xml:space="preserve"> </v>
      </c>
    </row>
    <row r="148">
      <c r="A148" t="str">
        <v>831C0000-03</v>
      </c>
      <c r="B148" t="str">
        <f>VLOOKUP(A148,PartNumbers!$A:$E,2,FALSE)</f>
        <v>4000</v>
      </c>
      <c r="C148" t="str">
        <f>VLOOKUP(A148,PartCapability!$B:$Z,5,FALSE)</f>
        <v>2</v>
      </c>
      <c r="D148" t="str">
        <f>VLOOKUP(A148,PartCapability!$B:$Z,6,FALSE)</f>
        <v>1</v>
      </c>
      <c r="E148" t="str">
        <f>VLOOKUP(A148,PartCapability!$B:$Z,8,FALSE)</f>
        <v>4</v>
      </c>
      <c r="F148" t="str">
        <f>VLOOKUP(A148,PartCapability!$B:$Z,7,FALSE)</f>
        <v>36000</v>
      </c>
      <c r="G148" t="str">
        <f>VLOOKUP(A148,PartNumbers!$A:$E,3,FALSE)</f>
        <v>0</v>
      </c>
      <c r="H148" t="str">
        <f>VLOOKUP(A148,PartNumbers!$A:$E,4,FALSE)</f>
        <v>25608.28</v>
      </c>
      <c r="I148">
        <v>60</v>
      </c>
      <c r="J148" t="str">
        <f>VLOOKUP(A148,PartCapability!$B:$Z,17,FALSE) + 11 + 7</f>
        <v>48</v>
      </c>
      <c r="K148" t="str">
        <f>B148*I148*E148/(F148*POWER(10,G148))</f>
        <v>26.666666666666668</v>
      </c>
      <c r="L148" t="str">
        <f>ROUND(K148*J148/365, 2)</f>
        <v>3.51</v>
      </c>
      <c r="M148" t="str">
        <f>VLOOKUP(D148*1,Parameters!$B$9:$C$11,2,FALSE)</f>
        <v>0.98</v>
      </c>
      <c r="N148" t="str">
        <f>VLOOKUP(D148*1,Parameters!$B$9:$D$11,3,FALSE)</f>
        <v>0.1</v>
      </c>
      <c r="O148" t="str">
        <f>IF(K148&gt;N148, "Yes", "No")</f>
        <v>Yes</v>
      </c>
      <c r="P148" t="str">
        <f>LET(lambda, L148, target, M148-VLOOKUP(D148*1,Parameters!$F$1:$G$4,2,FALSE), n, SEQUENCE(100,1,0,1), INDEX(n,MATCH(TRUE,ROUND(POISSON(n,lambda,TRUE),2)&gt;=target,0)))</f>
        <v>8</v>
      </c>
      <c r="Q148" t="str">
        <f>POISSON(P148, L148, TRUE)</f>
        <v>0.9899566022972761</v>
      </c>
      <c r="R148" t="str">
        <f>ROUND(M148-Q148, 2)</f>
        <v>-0.01</v>
      </c>
      <c r="S148" t="str">
        <f>IF(R148 &gt; VLOOKUP(D148*1, Parameters!$F$1:$G$4, 2, FALSE), "Re-Calculate", "OK")</f>
        <v>OK</v>
      </c>
      <c r="T148" t="str">
        <f>IF(D148=1, L148, " ")</f>
        <v>3.51</v>
      </c>
      <c r="U148" t="str">
        <f>IF(D148=2, L148, " ")</f>
        <v xml:space="preserve"> </v>
      </c>
      <c r="V148" t="str">
        <f>IF(D148=3, L148, " ")</f>
        <v xml:space="preserve"> </v>
      </c>
      <c r="W148" t="str">
        <f>IF(D148=1, L148*Q148, " ")</f>
        <v>3.474747674063439</v>
      </c>
      <c r="X148" t="str">
        <f>IF(D148=2, L148*Q148, " ")</f>
        <v xml:space="preserve"> </v>
      </c>
      <c r="Y148" t="str">
        <f>IF(D148=3, L148*Q148, " ")</f>
        <v xml:space="preserve"> </v>
      </c>
      <c r="Z148" t="str">
        <f>IF(D148=1, K148, " ")</f>
        <v>26.666666666666668</v>
      </c>
      <c r="AA148" t="str">
        <f>IF(D148=2, K148, " ")</f>
        <v xml:space="preserve"> </v>
      </c>
      <c r="AB148" t="str">
        <f>IF(D148=3, K148, " ")</f>
        <v xml:space="preserve"> </v>
      </c>
      <c r="AC148" t="str">
        <f>IF(D148=1, K148*Q148, " ")</f>
        <v>26.398842727927363</v>
      </c>
      <c r="AD148" t="str">
        <f>IF(D148=2, K148*Q148, " ")</f>
        <v xml:space="preserve"> </v>
      </c>
      <c r="AE148" t="str">
        <f>IF(D148=3, K148*Q148, " ")</f>
        <v xml:space="preserve"> </v>
      </c>
    </row>
    <row r="149">
      <c r="A149" t="str">
        <v>9028A0004-01</v>
      </c>
      <c r="B149" t="str">
        <f>VLOOKUP(A149,PartNumbers!$A:$E,2,FALSE)</f>
        <v>4000</v>
      </c>
      <c r="C149" t="str">
        <f>VLOOKUP(A149,PartCapability!$B:$Z,5,FALSE)</f>
        <v>2</v>
      </c>
      <c r="D149" t="str">
        <f>VLOOKUP(A149,PartCapability!$B:$Z,6,FALSE)</f>
        <v>1</v>
      </c>
      <c r="E149" t="str">
        <f>VLOOKUP(A149,PartCapability!$B:$Z,8,FALSE)</f>
        <v>8</v>
      </c>
      <c r="F149" t="str">
        <f>VLOOKUP(A149,PartCapability!$B:$Z,7,FALSE)</f>
        <v>60000</v>
      </c>
      <c r="G149" t="str">
        <f>VLOOKUP(A149,PartNumbers!$A:$E,3,FALSE)</f>
        <v>0</v>
      </c>
      <c r="H149" t="str">
        <f>VLOOKUP(A149,PartNumbers!$A:$E,4,FALSE)</f>
        <v>2032.7694736842104</v>
      </c>
      <c r="I149">
        <v>60</v>
      </c>
      <c r="J149" t="str">
        <f>VLOOKUP(A149,PartCapability!$B:$Z,17,FALSE) + 11 + 7</f>
        <v>45</v>
      </c>
      <c r="K149" t="str">
        <f>B149*I149*E149/(F149*POWER(10,G149))</f>
        <v>32</v>
      </c>
      <c r="L149" t="str">
        <f>ROUND(K149*J149/365, 2)</f>
        <v>3.95</v>
      </c>
      <c r="M149" t="str">
        <f>VLOOKUP(D149*1,Parameters!$B$9:$C$11,2,FALSE)</f>
        <v>0.98</v>
      </c>
      <c r="N149" t="str">
        <f>VLOOKUP(D149*1,Parameters!$B$9:$D$11,3,FALSE)</f>
        <v>0.1</v>
      </c>
      <c r="O149" t="str">
        <f>IF(K149&gt;N149, "Yes", "No")</f>
        <v>Yes</v>
      </c>
      <c r="P149" t="str">
        <f>LET(lambda, L149, target, M149-VLOOKUP(D149*1,Parameters!$F$1:$G$4,2,FALSE), n, SEQUENCE(100,1,0,1), INDEX(n,MATCH(TRUE,ROUND(POISSON(n,lambda,TRUE),2)&gt;=target,0)))</f>
        <v>8</v>
      </c>
      <c r="Q149" t="str">
        <f>POISSON(P149, L149, TRUE)</f>
        <v>0.9800881738607689</v>
      </c>
      <c r="R149" t="str">
        <f>ROUND(M149-Q149, 2)</f>
        <v>0</v>
      </c>
      <c r="S149" t="str">
        <f>IF(R149 &gt; VLOOKUP(D149*1, Parameters!$F$1:$G$4, 2, FALSE), "Re-Calculate", "OK")</f>
        <v>OK</v>
      </c>
      <c r="T149" t="str">
        <f>IF(D149=1, L149, " ")</f>
        <v>3.95</v>
      </c>
      <c r="U149" t="str">
        <f>IF(D149=2, L149, " ")</f>
        <v xml:space="preserve"> </v>
      </c>
      <c r="V149" t="str">
        <f>IF(D149=3, L149, " ")</f>
        <v xml:space="preserve"> </v>
      </c>
      <c r="W149" t="str">
        <f>IF(D149=1, L149*Q149, " ")</f>
        <v>3.8713482867500373</v>
      </c>
      <c r="X149" t="str">
        <f>IF(D149=2, L149*Q149, " ")</f>
        <v xml:space="preserve"> </v>
      </c>
      <c r="Y149" t="str">
        <f>IF(D149=3, L149*Q149, " ")</f>
        <v xml:space="preserve"> </v>
      </c>
      <c r="Z149" t="str">
        <f>IF(D149=1, K149, " ")</f>
        <v>32</v>
      </c>
      <c r="AA149" t="str">
        <f>IF(D149=2, K149, " ")</f>
        <v xml:space="preserve"> </v>
      </c>
      <c r="AB149" t="str">
        <f>IF(D149=3, K149, " ")</f>
        <v xml:space="preserve"> </v>
      </c>
      <c r="AC149" t="str">
        <f>IF(D149=1, K149*Q149, " ")</f>
        <v>31.362821563544603</v>
      </c>
      <c r="AD149" t="str">
        <f>IF(D149=2, K149*Q149, " ")</f>
        <v xml:space="preserve"> </v>
      </c>
      <c r="AE149" t="str">
        <f>IF(D149=3, K149*Q149, " ")</f>
        <v xml:space="preserve"> </v>
      </c>
    </row>
    <row r="150">
      <c r="A150" t="str">
        <v>S4-3402180</v>
      </c>
      <c r="B150" t="str">
        <f>VLOOKUP(A150,PartNumbers!$A:$E,2,FALSE)</f>
        <v>4000</v>
      </c>
      <c r="C150" t="str">
        <f>VLOOKUP(A150,PartCapability!$B:$Z,5,FALSE)</f>
        <v>2</v>
      </c>
      <c r="D150" t="str">
        <f>VLOOKUP(A150,PartCapability!$B:$Z,6,FALSE)</f>
        <v>2</v>
      </c>
      <c r="E150" t="str">
        <f>VLOOKUP(A150,PartCapability!$B:$Z,8,FALSE)</f>
        <v>1</v>
      </c>
      <c r="F150" t="str">
        <f>VLOOKUP(A150,PartCapability!$B:$Z,7,FALSE)</f>
        <v>120000</v>
      </c>
      <c r="G150" t="str">
        <f>VLOOKUP(A150,PartNumbers!$A:$E,3,FALSE)</f>
        <v>0</v>
      </c>
      <c r="H150" t="str">
        <f>VLOOKUP(A150,PartNumbers!$A:$E,4,FALSE)</f>
        <v>8707.61</v>
      </c>
      <c r="I150">
        <v>60</v>
      </c>
      <c r="J150" t="str">
        <f>VLOOKUP(A150,PartCapability!$B:$Z,17,FALSE) + 11 + 7</f>
        <v>48</v>
      </c>
      <c r="K150" t="str">
        <f>B150*I150*E150/(F150*POWER(10,G150))</f>
        <v>2</v>
      </c>
      <c r="L150" t="str">
        <f>ROUND(K150*J150/365, 2)</f>
        <v>0.26</v>
      </c>
      <c r="M150" t="str">
        <f>VLOOKUP(D150*1,Parameters!$B$9:$C$11,2,FALSE)</f>
        <v>0.93</v>
      </c>
      <c r="N150" t="str">
        <f>VLOOKUP(D150*1,Parameters!$B$9:$D$11,3,FALSE)</f>
        <v>0.1</v>
      </c>
      <c r="O150" t="str">
        <f>IF(K150&gt;N150, "Yes", "No")</f>
        <v>Yes</v>
      </c>
      <c r="P150" t="str">
        <f>LET(lambda, L150, target, M150-VLOOKUP(D150*1,Parameters!$F$1:$G$4,2,FALSE), n, SEQUENCE(100,1,0,1), INDEX(n,MATCH(TRUE,ROUND(POISSON(n,lambda,TRUE),2)&gt;=target,0)))</f>
        <v>1</v>
      </c>
      <c r="Q150" t="str">
        <f>POISSON(P150, L150, TRUE)</f>
        <v>0.9715249981124935</v>
      </c>
      <c r="R150" t="str">
        <f>ROUND(M150-Q150, 2)</f>
        <v>-0.04</v>
      </c>
      <c r="S150" t="str">
        <f>IF(R150 &gt; VLOOKUP(D150*1, Parameters!$F$1:$G$4, 2, FALSE), "Re-Calculate", "OK")</f>
        <v>OK</v>
      </c>
      <c r="T150" t="str">
        <f>IF(D150=1, L150, " ")</f>
        <v xml:space="preserve"> </v>
      </c>
      <c r="U150" t="str">
        <f>IF(D150=2, L150, " ")</f>
        <v>0.26</v>
      </c>
      <c r="V150" t="str">
        <f>IF(D150=3, L150, " ")</f>
        <v xml:space="preserve"> </v>
      </c>
      <c r="W150" t="str">
        <f>IF(D150=1, L150*Q150, " ")</f>
        <v xml:space="preserve"> </v>
      </c>
      <c r="X150" t="str">
        <f>IF(D150=2, L150*Q150, " ")</f>
        <v>0.25259649950924834</v>
      </c>
      <c r="Y150" t="str">
        <f>IF(D150=3, L150*Q150, " ")</f>
        <v xml:space="preserve"> </v>
      </c>
      <c r="Z150" t="str">
        <f>IF(D150=1, K150, " ")</f>
        <v xml:space="preserve"> </v>
      </c>
      <c r="AA150" t="str">
        <f>IF(D150=2, K150, " ")</f>
        <v>2</v>
      </c>
      <c r="AB150" t="str">
        <f>IF(D150=3, K150, " ")</f>
        <v xml:space="preserve"> </v>
      </c>
      <c r="AC150" t="str">
        <f>IF(D150=1, K150*Q150, " ")</f>
        <v xml:space="preserve"> </v>
      </c>
      <c r="AD150" t="str">
        <f>IF(D150=2, K150*Q150, " ")</f>
        <v>1.943049996224987</v>
      </c>
      <c r="AE150" t="str">
        <f>IF(D150=3, K150*Q150, " ")</f>
        <v xml:space="preserve"> </v>
      </c>
    </row>
    <row r="151">
      <c r="A151" t="str">
        <v>14330-375</v>
      </c>
      <c r="B151" t="str">
        <f>VLOOKUP(A151,PartNumbers!$A:$E,2,FALSE)</f>
        <v>4000</v>
      </c>
      <c r="C151" t="str">
        <f>VLOOKUP(A151,PartCapability!$B:$Z,5,FALSE)</f>
        <v>2</v>
      </c>
      <c r="D151" t="str">
        <f>VLOOKUP(A151,PartCapability!$B:$Z,6,FALSE)</f>
        <v>3</v>
      </c>
      <c r="E151" t="str">
        <f>VLOOKUP(A151,PartCapability!$B:$Z,8,FALSE)</f>
        <v>1</v>
      </c>
      <c r="F151" t="str">
        <f>VLOOKUP(A151,PartCapability!$B:$Z,7,FALSE)</f>
        <v>24800</v>
      </c>
      <c r="G151" t="str">
        <f>VLOOKUP(A151,PartNumbers!$A:$E,3,FALSE)</f>
        <v>0</v>
      </c>
      <c r="H151" t="str">
        <f>VLOOKUP(A151,PartNumbers!$A:$E,4,FALSE)</f>
        <v>32490</v>
      </c>
      <c r="I151">
        <v>60</v>
      </c>
      <c r="J151" t="str">
        <f>VLOOKUP(A151,PartCapability!$B:$Z,17,FALSE) + 11 + 7</f>
        <v>47</v>
      </c>
      <c r="K151" t="str">
        <f>B151*I151*E151/(F151*POWER(10,G151))</f>
        <v>9.67741935483871</v>
      </c>
      <c r="L151" t="str">
        <f>ROUND(K151*J151/365, 2)</f>
        <v>1.25</v>
      </c>
      <c r="M151" t="str">
        <f>VLOOKUP(D151*1,Parameters!$B$9:$C$11,2,FALSE)</f>
        <v>0.9</v>
      </c>
      <c r="N151" t="str">
        <f>VLOOKUP(D151*1,Parameters!$B$9:$D$11,3,FALSE)</f>
        <v>0.1</v>
      </c>
      <c r="O151" t="str">
        <f>IF(K151&gt;N151, "Yes", "No")</f>
        <v>Yes</v>
      </c>
      <c r="P151" t="str">
        <f>LET(lambda, L151, target, M151-VLOOKUP(D151*1,Parameters!$F$1:$G$4,2,FALSE), n, SEQUENCE(100,1,0,1), INDEX(n,MATCH(TRUE,ROUND(POISSON(n,lambda,TRUE),2)&gt;=target,0)))</f>
        <v>3</v>
      </c>
      <c r="Q151" t="str">
        <f>POISSON(P151, L151, TRUE)</f>
        <v>0.9617309457103778</v>
      </c>
      <c r="R151" t="str">
        <f>ROUND(M151-Q151, 2)</f>
        <v>-0.06</v>
      </c>
      <c r="S151" t="str">
        <f>IF(R151 &gt; VLOOKUP(D151*1, Parameters!$F$1:$G$4, 2, FALSE), "Re-Calculate", "OK")</f>
        <v>OK</v>
      </c>
      <c r="T151" t="str">
        <f>IF(D151=1, L151, " ")</f>
        <v xml:space="preserve"> </v>
      </c>
      <c r="U151" t="str">
        <f>IF(D151=2, L151, " ")</f>
        <v xml:space="preserve"> </v>
      </c>
      <c r="V151" t="str">
        <f>IF(D151=3, L151, " ")</f>
        <v>1.25</v>
      </c>
      <c r="W151" t="str">
        <f>IF(D151=1, L151*Q151, " ")</f>
        <v xml:space="preserve"> </v>
      </c>
      <c r="X151" t="str">
        <f>IF(D151=2, L151*Q151, " ")</f>
        <v xml:space="preserve"> </v>
      </c>
      <c r="Y151" t="str">
        <f>IF(D151=3, L151*Q151, " ")</f>
        <v>1.2021636821379722</v>
      </c>
      <c r="Z151" t="str">
        <f>IF(D151=1, K151, " ")</f>
        <v xml:space="preserve"> </v>
      </c>
      <c r="AA151" t="str">
        <f>IF(D151=2, K151, " ")</f>
        <v xml:space="preserve"> </v>
      </c>
      <c r="AB151" t="str">
        <f>IF(D151=3, K151, " ")</f>
        <v>9.67741935483871</v>
      </c>
      <c r="AC151" t="str">
        <f>IF(D151=1, K151*Q151, " ")</f>
        <v xml:space="preserve"> </v>
      </c>
      <c r="AD151" t="str">
        <f>IF(D151=2, K151*Q151, " ")</f>
        <v xml:space="preserve"> </v>
      </c>
      <c r="AE151" t="str">
        <f>IF(D151=3, K151*Q151, " ")</f>
        <v>9.307073668164946</v>
      </c>
    </row>
    <row r="152">
      <c r="A152" t="str">
        <v>14330-514-205</v>
      </c>
      <c r="B152" t="str">
        <f>VLOOKUP(A152,PartNumbers!$A:$E,2,FALSE)</f>
        <v>4000</v>
      </c>
      <c r="C152" t="str">
        <f>VLOOKUP(A152,PartCapability!$B:$Z,5,FALSE)</f>
        <v>2</v>
      </c>
      <c r="D152" t="str">
        <f>VLOOKUP(A152,PartCapability!$B:$Z,6,FALSE)</f>
        <v>2</v>
      </c>
      <c r="E152" t="str">
        <f>VLOOKUP(A152,PartCapability!$B:$Z,8,FALSE)</f>
        <v>2</v>
      </c>
      <c r="F152" t="str">
        <f>VLOOKUP(A152,PartCapability!$B:$Z,7,FALSE)</f>
        <v>16453</v>
      </c>
      <c r="G152" t="str">
        <f>VLOOKUP(A152,PartNumbers!$A:$E,3,FALSE)</f>
        <v>0</v>
      </c>
      <c r="H152" t="str">
        <f>VLOOKUP(A152,PartNumbers!$A:$E,4,FALSE)</f>
        <v>24310</v>
      </c>
      <c r="I152">
        <v>60</v>
      </c>
      <c r="J152" t="str">
        <f>VLOOKUP(A152,PartCapability!$B:$Z,17,FALSE) + 11 + 7</f>
        <v>48</v>
      </c>
      <c r="K152" t="str">
        <f>B152*I152*E152/(F152*POWER(10,G152))</f>
        <v>29.174010818695677</v>
      </c>
      <c r="L152" t="str">
        <f>ROUND(K152*J152/365, 2)</f>
        <v>3.84</v>
      </c>
      <c r="M152" t="str">
        <f>VLOOKUP(D152*1,Parameters!$B$9:$C$11,2,FALSE)</f>
        <v>0.93</v>
      </c>
      <c r="N152" t="str">
        <f>VLOOKUP(D152*1,Parameters!$B$9:$D$11,3,FALSE)</f>
        <v>0.1</v>
      </c>
      <c r="O152" t="str">
        <f>IF(K152&gt;N152, "Yes", "No")</f>
        <v>Yes</v>
      </c>
      <c r="P152" t="str">
        <f>LET(lambda, L152, target, M152-VLOOKUP(D152*1,Parameters!$F$1:$G$4,2,FALSE), n, SEQUENCE(100,1,0,1), INDEX(n,MATCH(TRUE,ROUND(POISSON(n,lambda,TRUE),2)&gt;=target,0)))</f>
        <v>7</v>
      </c>
      <c r="Q152" t="str">
        <f>POISSON(P152, L152, TRUE)</f>
        <v>0.9578268890180416</v>
      </c>
      <c r="R152" t="str">
        <f>ROUND(M152-Q152, 2)</f>
        <v>-0.03</v>
      </c>
      <c r="S152" t="str">
        <f>IF(R152 &gt; VLOOKUP(D152*1, Parameters!$F$1:$G$4, 2, FALSE), "Re-Calculate", "OK")</f>
        <v>OK</v>
      </c>
      <c r="T152" t="str">
        <f>IF(D152=1, L152, " ")</f>
        <v xml:space="preserve"> </v>
      </c>
      <c r="U152" t="str">
        <f>IF(D152=2, L152, " ")</f>
        <v>3.84</v>
      </c>
      <c r="V152" t="str">
        <f>IF(D152=3, L152, " ")</f>
        <v xml:space="preserve"> </v>
      </c>
      <c r="W152" t="str">
        <f>IF(D152=1, L152*Q152, " ")</f>
        <v xml:space="preserve"> </v>
      </c>
      <c r="X152" t="str">
        <f>IF(D152=2, L152*Q152, " ")</f>
        <v>3.6780552538292794</v>
      </c>
      <c r="Y152" t="str">
        <f>IF(D152=3, L152*Q152, " ")</f>
        <v xml:space="preserve"> </v>
      </c>
      <c r="Z152" t="str">
        <f>IF(D152=1, K152, " ")</f>
        <v xml:space="preserve"> </v>
      </c>
      <c r="AA152" t="str">
        <f>IF(D152=2, K152, " ")</f>
        <v>29.174010818695677</v>
      </c>
      <c r="AB152" t="str">
        <f>IF(D152=3, K152, " ")</f>
        <v xml:space="preserve"> </v>
      </c>
      <c r="AC152" t="str">
        <f>IF(D152=1, K152*Q152, " ")</f>
        <v xml:space="preserve"> </v>
      </c>
      <c r="AD152" t="str">
        <f>IF(D152=2, K152*Q152, " ")</f>
        <v>27.943652022649967</v>
      </c>
      <c r="AE152" t="str">
        <f>IF(D152=3, K152*Q152, " ")</f>
        <v xml:space="preserve"> </v>
      </c>
    </row>
    <row r="153">
      <c r="A153" t="str">
        <v>14330-514-206</v>
      </c>
      <c r="B153" t="str">
        <f>VLOOKUP(A153,PartNumbers!$A:$E,2,FALSE)</f>
        <v>4000</v>
      </c>
      <c r="C153" t="str">
        <f>VLOOKUP(A153,PartCapability!$B:$Z,5,FALSE)</f>
        <v>2</v>
      </c>
      <c r="D153" t="str">
        <f>VLOOKUP(A153,PartCapability!$B:$Z,6,FALSE)</f>
        <v>2</v>
      </c>
      <c r="E153" t="str">
        <f>VLOOKUP(A153,PartCapability!$B:$Z,8,FALSE)</f>
        <v>2</v>
      </c>
      <c r="F153" t="str">
        <f>VLOOKUP(A153,PartCapability!$B:$Z,7,FALSE)</f>
        <v>16453</v>
      </c>
      <c r="G153" t="str">
        <f>VLOOKUP(A153,PartNumbers!$A:$E,3,FALSE)</f>
        <v>0</v>
      </c>
      <c r="H153" t="str">
        <f>VLOOKUP(A153,PartNumbers!$A:$E,4,FALSE)</f>
        <v>23326.523999999998</v>
      </c>
      <c r="I153">
        <v>30</v>
      </c>
      <c r="J153" t="str">
        <f>VLOOKUP(A153,PartCapability!$B:$Z,17,FALSE) + 11 + 7</f>
        <v>48</v>
      </c>
      <c r="K153" t="str">
        <f>B153*I153*E153/(F153*POWER(10,G153))</f>
        <v>14.587005409347839</v>
      </c>
      <c r="L153" t="str">
        <f>ROUND(K153*J153/365, 2)</f>
        <v>1.92</v>
      </c>
      <c r="M153" t="str">
        <f>VLOOKUP(D153*1,Parameters!$B$9:$C$11,2,FALSE)</f>
        <v>0.93</v>
      </c>
      <c r="N153" t="str">
        <f>VLOOKUP(D153*1,Parameters!$B$9:$D$11,3,FALSE)</f>
        <v>0.1</v>
      </c>
      <c r="O153" t="str">
        <f>IF(K153&gt;N153, "Yes", "No")</f>
        <v>Yes</v>
      </c>
      <c r="P153" t="str">
        <f>LET(lambda, L153, target, M153-VLOOKUP(D153*1,Parameters!$F$1:$G$4,2,FALSE), n, SEQUENCE(100,1,0,1), INDEX(n,MATCH(TRUE,ROUND(POISSON(n,lambda,TRUE),2)&gt;=target,0)))</f>
        <v>4</v>
      </c>
      <c r="Q153" t="str">
        <f>POISSON(P153, L153, TRUE)</f>
        <v>0.954276304320736</v>
      </c>
      <c r="R153" t="str">
        <f>ROUND(M153-Q153, 2)</f>
        <v>-0.02</v>
      </c>
      <c r="S153" t="str">
        <f>IF(R153 &gt; VLOOKUP(D153*1, Parameters!$F$1:$G$4, 2, FALSE), "Re-Calculate", "OK")</f>
        <v>OK</v>
      </c>
      <c r="T153" t="str">
        <f>IF(D153=1, L153, " ")</f>
        <v xml:space="preserve"> </v>
      </c>
      <c r="U153" t="str">
        <f>IF(D153=2, L153, " ")</f>
        <v>1.92</v>
      </c>
      <c r="V153" t="str">
        <f>IF(D153=3, L153, " ")</f>
        <v xml:space="preserve"> </v>
      </c>
      <c r="W153" t="str">
        <f>IF(D153=1, L153*Q153, " ")</f>
        <v xml:space="preserve"> </v>
      </c>
      <c r="X153" t="str">
        <f>IF(D153=2, L153*Q153, " ")</f>
        <v>1.832210504295813</v>
      </c>
      <c r="Y153" t="str">
        <f>IF(D153=3, L153*Q153, " ")</f>
        <v xml:space="preserve"> </v>
      </c>
      <c r="Z153" t="str">
        <f>IF(D153=1, K153, " ")</f>
        <v xml:space="preserve"> </v>
      </c>
      <c r="AA153" t="str">
        <f>IF(D153=2, K153, " ")</f>
        <v>14.587005409347839</v>
      </c>
      <c r="AB153" t="str">
        <f>IF(D153=3, K153, " ")</f>
        <v xml:space="preserve"> </v>
      </c>
      <c r="AC153" t="str">
        <f>IF(D153=1, K153*Q153, " ")</f>
        <v xml:space="preserve"> </v>
      </c>
      <c r="AD153" t="str">
        <f>IF(D153=2, K153*Q153, " ")</f>
        <v>13.92003361313904</v>
      </c>
      <c r="AE153" t="str">
        <f>IF(D153=3, K153*Q153, " ")</f>
        <v xml:space="preserve"> </v>
      </c>
    </row>
    <row r="154">
      <c r="A154" t="str">
        <v>14330-514-208</v>
      </c>
      <c r="B154" t="str">
        <f>VLOOKUP(A154,PartNumbers!$A:$E,2,FALSE)</f>
        <v>4000</v>
      </c>
      <c r="C154" t="str">
        <f>VLOOKUP(A154,PartCapability!$B:$Z,5,FALSE)</f>
        <v>2</v>
      </c>
      <c r="D154" t="str">
        <f>VLOOKUP(A154,PartCapability!$B:$Z,6,FALSE)</f>
        <v>2</v>
      </c>
      <c r="E154" t="str">
        <f>VLOOKUP(A154,PartCapability!$B:$Z,8,FALSE)</f>
        <v>2</v>
      </c>
      <c r="F154" t="str">
        <f>VLOOKUP(A154,PartCapability!$B:$Z,7,FALSE)</f>
        <v>16453</v>
      </c>
      <c r="G154" t="str">
        <f>VLOOKUP(A154,PartNumbers!$A:$E,3,FALSE)</f>
        <v>0</v>
      </c>
      <c r="H154" t="str">
        <f>VLOOKUP(A154,PartNumbers!$A:$E,4,FALSE)</f>
        <v>24310</v>
      </c>
      <c r="I154">
        <v>30</v>
      </c>
      <c r="J154" t="str">
        <f>VLOOKUP(A154,PartCapability!$B:$Z,17,FALSE) + 11 + 7</f>
        <v>48</v>
      </c>
      <c r="K154" t="str">
        <f>B154*I154*E154/(F154*POWER(10,G154))</f>
        <v>14.587005409347839</v>
      </c>
      <c r="L154" t="str">
        <f>ROUND(K154*J154/365, 2)</f>
        <v>1.92</v>
      </c>
      <c r="M154" t="str">
        <f>VLOOKUP(D154*1,Parameters!$B$9:$C$11,2,FALSE)</f>
        <v>0.93</v>
      </c>
      <c r="N154" t="str">
        <f>VLOOKUP(D154*1,Parameters!$B$9:$D$11,3,FALSE)</f>
        <v>0.1</v>
      </c>
      <c r="O154" t="str">
        <f>IF(K154&gt;N154, "Yes", "No")</f>
        <v>Yes</v>
      </c>
      <c r="P154" t="str">
        <f>LET(lambda, L154, target, M154-VLOOKUP(D154*1,Parameters!$F$1:$G$4,2,FALSE), n, SEQUENCE(100,1,0,1), INDEX(n,MATCH(TRUE,ROUND(POISSON(n,lambda,TRUE),2)&gt;=target,0)))</f>
        <v>4</v>
      </c>
      <c r="Q154" t="str">
        <f>POISSON(P154, L154, TRUE)</f>
        <v>0.954276304320736</v>
      </c>
      <c r="R154" t="str">
        <f>ROUND(M154-Q154, 2)</f>
        <v>-0.02</v>
      </c>
      <c r="S154" t="str">
        <f>IF(R154 &gt; VLOOKUP(D154*1, Parameters!$F$1:$G$4, 2, FALSE), "Re-Calculate", "OK")</f>
        <v>OK</v>
      </c>
      <c r="T154" t="str">
        <f>IF(D154=1, L154, " ")</f>
        <v xml:space="preserve"> </v>
      </c>
      <c r="U154" t="str">
        <f>IF(D154=2, L154, " ")</f>
        <v>1.92</v>
      </c>
      <c r="V154" t="str">
        <f>IF(D154=3, L154, " ")</f>
        <v xml:space="preserve"> </v>
      </c>
      <c r="W154" t="str">
        <f>IF(D154=1, L154*Q154, " ")</f>
        <v xml:space="preserve"> </v>
      </c>
      <c r="X154" t="str">
        <f>IF(D154=2, L154*Q154, " ")</f>
        <v>1.832210504295813</v>
      </c>
      <c r="Y154" t="str">
        <f>IF(D154=3, L154*Q154, " ")</f>
        <v xml:space="preserve"> </v>
      </c>
      <c r="Z154" t="str">
        <f>IF(D154=1, K154, " ")</f>
        <v xml:space="preserve"> </v>
      </c>
      <c r="AA154" t="str">
        <f>IF(D154=2, K154, " ")</f>
        <v>14.587005409347839</v>
      </c>
      <c r="AB154" t="str">
        <f>IF(D154=3, K154, " ")</f>
        <v xml:space="preserve"> </v>
      </c>
      <c r="AC154" t="str">
        <f>IF(D154=1, K154*Q154, " ")</f>
        <v xml:space="preserve"> </v>
      </c>
      <c r="AD154" t="str">
        <f>IF(D154=2, K154*Q154, " ")</f>
        <v>13.92003361313904</v>
      </c>
      <c r="AE154" t="str">
        <f>IF(D154=3, K154*Q154, " ")</f>
        <v xml:space="preserve"> </v>
      </c>
    </row>
    <row r="155">
      <c r="A155" t="str">
        <v>14403-125</v>
      </c>
      <c r="B155" t="str">
        <f>VLOOKUP(A155,PartNumbers!$A:$E,2,FALSE)</f>
        <v>4000</v>
      </c>
      <c r="C155" t="str">
        <f>VLOOKUP(A155,PartCapability!$B:$Z,5,FALSE)</f>
        <v>2</v>
      </c>
      <c r="D155" t="str">
        <f>VLOOKUP(A155,PartCapability!$B:$Z,6,FALSE)</f>
        <v>3</v>
      </c>
      <c r="E155" t="str">
        <f>VLOOKUP(A155,PartCapability!$B:$Z,8,FALSE)</f>
        <v>1</v>
      </c>
      <c r="F155" t="str">
        <f>VLOOKUP(A155,PartCapability!$B:$Z,7,FALSE)</f>
        <v>22500</v>
      </c>
      <c r="G155" t="str">
        <f>VLOOKUP(A155,PartNumbers!$A:$E,3,FALSE)</f>
        <v>0</v>
      </c>
      <c r="H155" t="str">
        <f>VLOOKUP(A155,PartNumbers!$A:$E,4,FALSE)</f>
        <v>6430</v>
      </c>
      <c r="I155">
        <v>60</v>
      </c>
      <c r="J155" t="str">
        <f>VLOOKUP(A155,PartCapability!$B:$Z,17,FALSE) + 11 + 7</f>
        <v>48</v>
      </c>
      <c r="K155" t="str">
        <f>B155*I155*E155/(F155*POWER(10,G155))</f>
        <v>10.666666666666666</v>
      </c>
      <c r="L155" t="str">
        <f>ROUND(K155*J155/365, 2)</f>
        <v>1.4</v>
      </c>
      <c r="M155" t="str">
        <f>VLOOKUP(D155*1,Parameters!$B$9:$C$11,2,FALSE)</f>
        <v>0.9</v>
      </c>
      <c r="N155" t="str">
        <f>VLOOKUP(D155*1,Parameters!$B$9:$D$11,3,FALSE)</f>
        <v>0.1</v>
      </c>
      <c r="O155" t="str">
        <f>IF(K155&gt;N155, "Yes", "No")</f>
        <v>Yes</v>
      </c>
      <c r="P155" t="str">
        <f>LET(lambda, L155, target, M155-VLOOKUP(D155*1,Parameters!$F$1:$G$4,2,FALSE), n, SEQUENCE(100,1,0,1), INDEX(n,MATCH(TRUE,ROUND(POISSON(n,lambda,TRUE),2)&gt;=target,0)))</f>
        <v>3</v>
      </c>
      <c r="Q155" t="str">
        <f>POISSON(P155, L155, TRUE)</f>
        <v>0.9462747496319245</v>
      </c>
      <c r="R155" t="str">
        <f>ROUND(M155-Q155, 2)</f>
        <v>-0.05</v>
      </c>
      <c r="S155" t="str">
        <f>IF(R155 &gt; VLOOKUP(D155*1, Parameters!$F$1:$G$4, 2, FALSE), "Re-Calculate", "OK")</f>
        <v>OK</v>
      </c>
      <c r="T155" t="str">
        <f>IF(D155=1, L155, " ")</f>
        <v xml:space="preserve"> </v>
      </c>
      <c r="U155" t="str">
        <f>IF(D155=2, L155, " ")</f>
        <v xml:space="preserve"> </v>
      </c>
      <c r="V155" t="str">
        <f>IF(D155=3, L155, " ")</f>
        <v>1.4</v>
      </c>
      <c r="W155" t="str">
        <f>IF(D155=1, L155*Q155, " ")</f>
        <v xml:space="preserve"> </v>
      </c>
      <c r="X155" t="str">
        <f>IF(D155=2, L155*Q155, " ")</f>
        <v xml:space="preserve"> </v>
      </c>
      <c r="Y155" t="str">
        <f>IF(D155=3, L155*Q155, " ")</f>
        <v>1.3247846494846942</v>
      </c>
      <c r="Z155" t="str">
        <f>IF(D155=1, K155, " ")</f>
        <v xml:space="preserve"> </v>
      </c>
      <c r="AA155" t="str">
        <f>IF(D155=2, K155, " ")</f>
        <v xml:space="preserve"> </v>
      </c>
      <c r="AB155" t="str">
        <f>IF(D155=3, K155, " ")</f>
        <v>10.666666666666666</v>
      </c>
      <c r="AC155" t="str">
        <f>IF(D155=1, K155*Q155, " ")</f>
        <v xml:space="preserve"> </v>
      </c>
      <c r="AD155" t="str">
        <f>IF(D155=2, K155*Q155, " ")</f>
        <v xml:space="preserve"> </v>
      </c>
      <c r="AE155" t="str">
        <f>IF(D155=3, K155*Q155, " ")</f>
        <v>10.093597329407194</v>
      </c>
    </row>
    <row r="156">
      <c r="A156" t="str">
        <v>A68793-007</v>
      </c>
      <c r="B156" t="str">
        <f>VLOOKUP(A156,PartNumbers!$A:$E,2,FALSE)</f>
        <v>4000</v>
      </c>
      <c r="C156" t="str">
        <f>VLOOKUP(A156,PartCapability!$B:$Z,5,FALSE)</f>
        <v>2</v>
      </c>
      <c r="D156" t="str">
        <f>VLOOKUP(A156,PartCapability!$B:$Z,6,FALSE)</f>
        <v>1</v>
      </c>
      <c r="E156" t="str">
        <f>VLOOKUP(A156,PartCapability!$B:$Z,8,FALSE)</f>
        <v>4</v>
      </c>
      <c r="F156" t="str">
        <f>VLOOKUP(A156,PartCapability!$B:$Z,7,FALSE)</f>
        <v>300000</v>
      </c>
      <c r="G156" t="str">
        <f>VLOOKUP(A156,PartNumbers!$A:$E,3,FALSE)</f>
        <v>0</v>
      </c>
      <c r="H156" t="str">
        <f>VLOOKUP(A156,PartNumbers!$A:$E,4,FALSE)</f>
        <v>13570</v>
      </c>
      <c r="I156">
        <v>60</v>
      </c>
      <c r="J156" t="str">
        <f>VLOOKUP(A156,PartCapability!$B:$Z,17,FALSE) + 11 + 7</f>
        <v>47</v>
      </c>
      <c r="K156" t="str">
        <f>B156*I156*E156/(F156*POWER(10,G156))</f>
        <v>3.2</v>
      </c>
      <c r="L156" t="str">
        <f>ROUND(K156*J156/365, 2)</f>
        <v>0.41</v>
      </c>
      <c r="M156" t="str">
        <f>VLOOKUP(D156*1,Parameters!$B$9:$C$11,2,FALSE)</f>
        <v>0.98</v>
      </c>
      <c r="N156" t="str">
        <f>VLOOKUP(D156*1,Parameters!$B$9:$D$11,3,FALSE)</f>
        <v>0.1</v>
      </c>
      <c r="O156" t="str">
        <f>IF(K156&gt;N156, "Yes", "No")</f>
        <v>Yes</v>
      </c>
      <c r="P156" t="str">
        <f>LET(lambda, L156, target, M156-VLOOKUP(D156*1,Parameters!$F$1:$G$4,2,FALSE), n, SEQUENCE(100,1,0,1), INDEX(n,MATCH(TRUE,ROUND(POISSON(n,lambda,TRUE),2)&gt;=target,0)))</f>
        <v>2</v>
      </c>
      <c r="Q156" t="str">
        <f>POISSON(P156, L156, TRUE)</f>
        <v>0.991526656216168</v>
      </c>
      <c r="R156" t="str">
        <f>ROUND(M156-Q156, 2)</f>
        <v>-0.01</v>
      </c>
      <c r="S156" t="str">
        <f>IF(R156 &gt; VLOOKUP(D156*1, Parameters!$F$1:$G$4, 2, FALSE), "Re-Calculate", "OK")</f>
        <v>OK</v>
      </c>
      <c r="T156" t="str">
        <f>IF(D156=1, L156, " ")</f>
        <v>0.41</v>
      </c>
      <c r="U156" t="str">
        <f>IF(D156=2, L156, " ")</f>
        <v xml:space="preserve"> </v>
      </c>
      <c r="V156" t="str">
        <f>IF(D156=3, L156, " ")</f>
        <v xml:space="preserve"> </v>
      </c>
      <c r="W156" t="str">
        <f>IF(D156=1, L156*Q156, " ")</f>
        <v>0.40652592904862883</v>
      </c>
      <c r="X156" t="str">
        <f>IF(D156=2, L156*Q156, " ")</f>
        <v xml:space="preserve"> </v>
      </c>
      <c r="Y156" t="str">
        <f>IF(D156=3, L156*Q156, " ")</f>
        <v xml:space="preserve"> </v>
      </c>
      <c r="Z156" t="str">
        <f>IF(D156=1, K156, " ")</f>
        <v>3.2</v>
      </c>
      <c r="AA156" t="str">
        <f>IF(D156=2, K156, " ")</f>
        <v xml:space="preserve"> </v>
      </c>
      <c r="AB156" t="str">
        <f>IF(D156=3, K156, " ")</f>
        <v xml:space="preserve"> </v>
      </c>
      <c r="AC156" t="str">
        <f>IF(D156=1, K156*Q156, " ")</f>
        <v>3.1728852998917376</v>
      </c>
      <c r="AD156" t="str">
        <f>IF(D156=2, K156*Q156, " ")</f>
        <v xml:space="preserve"> </v>
      </c>
      <c r="AE156" t="str">
        <f>IF(D156=3, K156*Q156, " ")</f>
        <v xml:space="preserve"> </v>
      </c>
    </row>
    <row r="157">
      <c r="A157" t="str">
        <v>A68982-004</v>
      </c>
      <c r="B157" t="str">
        <f>VLOOKUP(A157,PartNumbers!$A:$E,2,FALSE)</f>
        <v>4000</v>
      </c>
      <c r="C157" t="str">
        <f>VLOOKUP(A157,PartCapability!$B:$Z,5,FALSE)</f>
        <v>2</v>
      </c>
      <c r="D157" t="str">
        <f>VLOOKUP(A157,PartCapability!$B:$Z,6,FALSE)</f>
        <v>2</v>
      </c>
      <c r="E157" t="str">
        <f>VLOOKUP(A157,PartCapability!$B:$Z,8,FALSE)</f>
        <v>1</v>
      </c>
      <c r="F157" t="str">
        <f>VLOOKUP(A157,PartCapability!$B:$Z,7,FALSE)</f>
        <v>15000</v>
      </c>
      <c r="G157" t="str">
        <f>VLOOKUP(A157,PartNumbers!$A:$E,3,FALSE)</f>
        <v>0</v>
      </c>
      <c r="H157" t="str">
        <f>VLOOKUP(A157,PartNumbers!$A:$E,4,FALSE)</f>
        <v>7666.666666666667</v>
      </c>
      <c r="I157">
        <v>60</v>
      </c>
      <c r="J157" t="str">
        <f>VLOOKUP(A157,PartCapability!$B:$Z,17,FALSE) + 11 + 7</f>
        <v>45</v>
      </c>
      <c r="K157" t="str">
        <f>B157*I157*E157/(F157*POWER(10,G157))</f>
        <v>16</v>
      </c>
      <c r="L157" t="str">
        <f>ROUND(K157*J157/365, 2)</f>
        <v>1.97</v>
      </c>
      <c r="M157" t="str">
        <f>VLOOKUP(D157*1,Parameters!$B$9:$C$11,2,FALSE)</f>
        <v>0.93</v>
      </c>
      <c r="N157" t="str">
        <f>VLOOKUP(D157*1,Parameters!$B$9:$D$11,3,FALSE)</f>
        <v>0.1</v>
      </c>
      <c r="O157" t="str">
        <f>IF(K157&gt;N157, "Yes", "No")</f>
        <v>Yes</v>
      </c>
      <c r="P157" t="str">
        <f>LET(lambda, L157, target, M157-VLOOKUP(D157*1,Parameters!$F$1:$G$4,2,FALSE), n, SEQUENCE(100,1,0,1), INDEX(n,MATCH(TRUE,ROUND(POISSON(n,lambda,TRUE),2)&gt;=target,0)))</f>
        <v>4</v>
      </c>
      <c r="Q157" t="str">
        <f>POISSON(P157, L157, TRUE)</f>
        <v>0.9500130907900906</v>
      </c>
      <c r="R157" t="str">
        <f>ROUND(M157-Q157, 2)</f>
        <v>-0.02</v>
      </c>
      <c r="S157" t="str">
        <f>IF(R157 &gt; VLOOKUP(D157*1, Parameters!$F$1:$G$4, 2, FALSE), "Re-Calculate", "OK")</f>
        <v>OK</v>
      </c>
      <c r="T157" t="str">
        <f>IF(D157=1, L157, " ")</f>
        <v xml:space="preserve"> </v>
      </c>
      <c r="U157" t="str">
        <f>IF(D157=2, L157, " ")</f>
        <v>1.97</v>
      </c>
      <c r="V157" t="str">
        <f>IF(D157=3, L157, " ")</f>
        <v xml:space="preserve"> </v>
      </c>
      <c r="W157" t="str">
        <f>IF(D157=1, L157*Q157, " ")</f>
        <v xml:space="preserve"> </v>
      </c>
      <c r="X157" t="str">
        <f>IF(D157=2, L157*Q157, " ")</f>
        <v>1.8715257888564785</v>
      </c>
      <c r="Y157" t="str">
        <f>IF(D157=3, L157*Q157, " ")</f>
        <v xml:space="preserve"> </v>
      </c>
      <c r="Z157" t="str">
        <f>IF(D157=1, K157, " ")</f>
        <v xml:space="preserve"> </v>
      </c>
      <c r="AA157" t="str">
        <f>IF(D157=2, K157, " ")</f>
        <v>16</v>
      </c>
      <c r="AB157" t="str">
        <f>IF(D157=3, K157, " ")</f>
        <v xml:space="preserve"> </v>
      </c>
      <c r="AC157" t="str">
        <f>IF(D157=1, K157*Q157, " ")</f>
        <v xml:space="preserve"> </v>
      </c>
      <c r="AD157" t="str">
        <f>IF(D157=2, K157*Q157, " ")</f>
        <v>15.200209452641449</v>
      </c>
      <c r="AE157" t="str">
        <f>IF(D157=3, K157*Q157, " ")</f>
        <v xml:space="preserve"> </v>
      </c>
    </row>
    <row r="158">
      <c r="A158" t="str">
        <v>A88004-005</v>
      </c>
      <c r="B158" t="str">
        <f>VLOOKUP(A158,PartNumbers!$A:$E,2,FALSE)</f>
        <v>4000</v>
      </c>
      <c r="C158" t="str">
        <f>VLOOKUP(A158,PartCapability!$B:$Z,5,FALSE)</f>
        <v>2</v>
      </c>
      <c r="D158" t="str">
        <f>VLOOKUP(A158,PartCapability!$B:$Z,6,FALSE)</f>
        <v>2</v>
      </c>
      <c r="E158" t="str">
        <f>VLOOKUP(A158,PartCapability!$B:$Z,8,FALSE)</f>
        <v>10</v>
      </c>
      <c r="F158" t="str">
        <f>VLOOKUP(A158,PartCapability!$B:$Z,7,FALSE)</f>
        <v>104319</v>
      </c>
      <c r="G158" t="str">
        <f>VLOOKUP(A158,PartNumbers!$A:$E,3,FALSE)</f>
        <v>0</v>
      </c>
      <c r="H158" t="str">
        <f>VLOOKUP(A158,PartNumbers!$A:$E,4,FALSE)</f>
        <v>6180</v>
      </c>
      <c r="I158">
        <v>60</v>
      </c>
      <c r="J158" t="str">
        <f>VLOOKUP(A158,PartCapability!$B:$Z,17,FALSE) + 11 + 7</f>
        <v>48</v>
      </c>
      <c r="K158" t="str">
        <f>B158*I158*E158/(F158*POWER(10,G158))</f>
        <v>23.006355505708452</v>
      </c>
      <c r="L158" t="str">
        <f>ROUND(K158*J158/365, 2)</f>
        <v>3.03</v>
      </c>
      <c r="M158" t="str">
        <f>VLOOKUP(D158*1,Parameters!$B$9:$C$11,2,FALSE)</f>
        <v>0.93</v>
      </c>
      <c r="N158" t="str">
        <f>VLOOKUP(D158*1,Parameters!$B$9:$D$11,3,FALSE)</f>
        <v>0.1</v>
      </c>
      <c r="O158" t="str">
        <f>IF(K158&gt;N158, "Yes", "No")</f>
        <v>Yes</v>
      </c>
      <c r="P158" t="str">
        <f>LET(lambda, L158, target, M158-VLOOKUP(D158*1,Parameters!$F$1:$G$4,2,FALSE), n, SEQUENCE(100,1,0,1), INDEX(n,MATCH(TRUE,ROUND(POISSON(n,lambda,TRUE),2)&gt;=target,0)))</f>
        <v>6</v>
      </c>
      <c r="Q158" t="str">
        <f>POISSON(P158, L158, TRUE)</f>
        <v>0.9649564235908852</v>
      </c>
      <c r="R158" t="str">
        <f>ROUND(M158-Q158, 2)</f>
        <v>-0.03</v>
      </c>
      <c r="S158" t="str">
        <f>IF(R158 &gt; VLOOKUP(D158*1, Parameters!$F$1:$G$4, 2, FALSE), "Re-Calculate", "OK")</f>
        <v>OK</v>
      </c>
      <c r="T158" t="str">
        <f>IF(D158=1, L158, " ")</f>
        <v xml:space="preserve"> </v>
      </c>
      <c r="U158" t="str">
        <f>IF(D158=2, L158, " ")</f>
        <v>3.03</v>
      </c>
      <c r="V158" t="str">
        <f>IF(D158=3, L158, " ")</f>
        <v xml:space="preserve"> </v>
      </c>
      <c r="W158" t="str">
        <f>IF(D158=1, L158*Q158, " ")</f>
        <v xml:space="preserve"> </v>
      </c>
      <c r="X158" t="str">
        <f>IF(D158=2, L158*Q158, " ")</f>
        <v>2.923817963480382</v>
      </c>
      <c r="Y158" t="str">
        <f>IF(D158=3, L158*Q158, " ")</f>
        <v xml:space="preserve"> </v>
      </c>
      <c r="Z158" t="str">
        <f>IF(D158=1, K158, " ")</f>
        <v xml:space="preserve"> </v>
      </c>
      <c r="AA158" t="str">
        <f>IF(D158=2, K158, " ")</f>
        <v>23.006355505708452</v>
      </c>
      <c r="AB158" t="str">
        <f>IF(D158=3, K158, " ")</f>
        <v xml:space="preserve"> </v>
      </c>
      <c r="AC158" t="str">
        <f>IF(D158=1, K158*Q158, " ")</f>
        <v xml:space="preserve"> </v>
      </c>
      <c r="AD158" t="str">
        <f>IF(D158=2, K158*Q158, " ")</f>
        <v>22.2001305286489</v>
      </c>
      <c r="AE158" t="str">
        <f>IF(D158=3, K158*Q158, " ")</f>
        <v xml:space="preserve"> </v>
      </c>
    </row>
    <row r="159">
      <c r="A159" t="str">
        <v>20781-02</v>
      </c>
      <c r="B159" t="str">
        <f>VLOOKUP(A159,PartNumbers!$A:$E,2,FALSE)</f>
        <v>4000</v>
      </c>
      <c r="C159" t="str">
        <f>VLOOKUP(A159,PartCapability!$B:$Z,5,FALSE)</f>
        <v>2</v>
      </c>
      <c r="D159" t="str">
        <f>VLOOKUP(A159,PartCapability!$B:$Z,6,FALSE)</f>
        <v>1</v>
      </c>
      <c r="E159" t="str">
        <f>VLOOKUP(A159,PartCapability!$B:$Z,8,FALSE)</f>
        <v>2</v>
      </c>
      <c r="F159" t="str">
        <f>VLOOKUP(A159,PartCapability!$B:$Z,7,FALSE)</f>
        <v>150000</v>
      </c>
      <c r="G159" t="str">
        <f>VLOOKUP(A159,PartNumbers!$A:$E,3,FALSE)</f>
        <v>0</v>
      </c>
      <c r="H159" t="str">
        <f>VLOOKUP(A159,PartNumbers!$A:$E,4,FALSE)</f>
        <v>12368.05</v>
      </c>
      <c r="I159">
        <v>60</v>
      </c>
      <c r="J159" t="str">
        <f>VLOOKUP(A159,PartCapability!$B:$Z,17,FALSE) + 11 + 7</f>
        <v>48</v>
      </c>
      <c r="K159" t="str">
        <f>B159*I159*E159/(F159*POWER(10,G159))</f>
        <v>3.2</v>
      </c>
      <c r="L159" t="str">
        <f>ROUND(K159*J159/365, 2)</f>
        <v>0.42</v>
      </c>
      <c r="M159" t="str">
        <f>VLOOKUP(D159*1,Parameters!$B$9:$C$11,2,FALSE)</f>
        <v>0.98</v>
      </c>
      <c r="N159" t="str">
        <f>VLOOKUP(D159*1,Parameters!$B$9:$D$11,3,FALSE)</f>
        <v>0.1</v>
      </c>
      <c r="O159" t="str">
        <f>IF(K159&gt;N159, "Yes", "No")</f>
        <v>Yes</v>
      </c>
      <c r="P159" t="str">
        <f>LET(lambda, L159, target, M159-VLOOKUP(D159*1,Parameters!$F$1:$G$4,2,FALSE), n, SEQUENCE(100,1,0,1), INDEX(n,MATCH(TRUE,ROUND(POISSON(n,lambda,TRUE),2)&gt;=target,0)))</f>
        <v>2</v>
      </c>
      <c r="Q159" t="str">
        <f>POISSON(P159, L159, TRUE)</f>
        <v>0.9909580136450686</v>
      </c>
      <c r="R159" t="str">
        <f>ROUND(M159-Q159, 2)</f>
        <v>-0.01</v>
      </c>
      <c r="S159" t="str">
        <f>IF(R159 &gt; VLOOKUP(D159*1, Parameters!$F$1:$G$4, 2, FALSE), "Re-Calculate", "OK")</f>
        <v>OK</v>
      </c>
      <c r="T159" t="str">
        <f>IF(D159=1, L159, " ")</f>
        <v>0.42</v>
      </c>
      <c r="U159" t="str">
        <f>IF(D159=2, L159, " ")</f>
        <v xml:space="preserve"> </v>
      </c>
      <c r="V159" t="str">
        <f>IF(D159=3, L159, " ")</f>
        <v xml:space="preserve"> </v>
      </c>
      <c r="W159" t="str">
        <f>IF(D159=1, L159*Q159, " ")</f>
        <v>0.41620236573092884</v>
      </c>
      <c r="X159" t="str">
        <f>IF(D159=2, L159*Q159, " ")</f>
        <v xml:space="preserve"> </v>
      </c>
      <c r="Y159" t="str">
        <f>IF(D159=3, L159*Q159, " ")</f>
        <v xml:space="preserve"> </v>
      </c>
      <c r="Z159" t="str">
        <f>IF(D159=1, K159, " ")</f>
        <v>3.2</v>
      </c>
      <c r="AA159" t="str">
        <f>IF(D159=2, K159, " ")</f>
        <v xml:space="preserve"> </v>
      </c>
      <c r="AB159" t="str">
        <f>IF(D159=3, K159, " ")</f>
        <v xml:space="preserve"> </v>
      </c>
      <c r="AC159" t="str">
        <f>IF(D159=1, K159*Q159, " ")</f>
        <v>3.1710656436642197</v>
      </c>
      <c r="AD159" t="str">
        <f>IF(D159=2, K159*Q159, " ")</f>
        <v xml:space="preserve"> </v>
      </c>
      <c r="AE159" t="str">
        <f>IF(D159=3, K159*Q159, " ")</f>
        <v xml:space="preserve"> </v>
      </c>
    </row>
    <row r="160">
      <c r="A160" t="str">
        <v>20790-20BA</v>
      </c>
      <c r="B160" t="str">
        <f>VLOOKUP(A160,PartNumbers!$A:$E,2,FALSE)</f>
        <v>4000</v>
      </c>
      <c r="C160" t="str">
        <f>VLOOKUP(A160,PartCapability!$B:$Z,5,FALSE)</f>
        <v>2</v>
      </c>
      <c r="D160" t="str">
        <f>VLOOKUP(A160,PartCapability!$B:$Z,6,FALSE)</f>
        <v>1</v>
      </c>
      <c r="E160" t="str">
        <f>VLOOKUP(A160,PartCapability!$B:$Z,8,FALSE)</f>
        <v>1</v>
      </c>
      <c r="F160" t="str">
        <f>VLOOKUP(A160,PartCapability!$B:$Z,7,FALSE)</f>
        <v>18000</v>
      </c>
      <c r="G160" t="str">
        <f>VLOOKUP(A160,PartNumbers!$A:$E,3,FALSE)</f>
        <v>0</v>
      </c>
      <c r="H160" t="str">
        <f>VLOOKUP(A160,PartNumbers!$A:$E,4,FALSE)</f>
        <v>101975</v>
      </c>
      <c r="I160">
        <v>60</v>
      </c>
      <c r="J160" t="str">
        <f>VLOOKUP(A160,PartCapability!$B:$Z,17,FALSE) + 11 + 7</f>
        <v>33</v>
      </c>
      <c r="K160" t="str">
        <f>B160*I160*E160/(F160*POWER(10,G160))</f>
        <v>13.333333333333334</v>
      </c>
      <c r="L160" t="str">
        <f>ROUND(K160*J160/365, 2)</f>
        <v>1.21</v>
      </c>
      <c r="M160" t="str">
        <f>VLOOKUP(D160*1,Parameters!$B$9:$C$11,2,FALSE)</f>
        <v>0.98</v>
      </c>
      <c r="N160" t="str">
        <f>VLOOKUP(D160*1,Parameters!$B$9:$D$11,3,FALSE)</f>
        <v>0.1</v>
      </c>
      <c r="O160" t="str">
        <f>IF(K160&gt;N160, "Yes", "No")</f>
        <v>Yes</v>
      </c>
      <c r="P160" t="str">
        <f>LET(lambda, L160, target, M160-VLOOKUP(D160*1,Parameters!$F$1:$G$4,2,FALSE), n, SEQUENCE(100,1,0,1), INDEX(n,MATCH(TRUE,ROUND(POISSON(n,lambda,TRUE),2)&gt;=target,0)))</f>
        <v>4</v>
      </c>
      <c r="Q160" t="str">
        <f>POISSON(P160, L160, TRUE)</f>
        <v>0.9919909323439797</v>
      </c>
      <c r="R160" t="str">
        <f>ROUND(M160-Q160, 2)</f>
        <v>-0.01</v>
      </c>
      <c r="S160" t="str">
        <f>IF(R160 &gt; VLOOKUP(D160*1, Parameters!$F$1:$G$4, 2, FALSE), "Re-Calculate", "OK")</f>
        <v>OK</v>
      </c>
      <c r="T160" t="str">
        <f>IF(D160=1, L160, " ")</f>
        <v>1.21</v>
      </c>
      <c r="U160" t="str">
        <f>IF(D160=2, L160, " ")</f>
        <v xml:space="preserve"> </v>
      </c>
      <c r="V160" t="str">
        <f>IF(D160=3, L160, " ")</f>
        <v xml:space="preserve"> </v>
      </c>
      <c r="W160" t="str">
        <f>IF(D160=1, L160*Q160, " ")</f>
        <v>1.2003090281362154</v>
      </c>
      <c r="X160" t="str">
        <f>IF(D160=2, L160*Q160, " ")</f>
        <v xml:space="preserve"> </v>
      </c>
      <c r="Y160" t="str">
        <f>IF(D160=3, L160*Q160, " ")</f>
        <v xml:space="preserve"> </v>
      </c>
      <c r="Z160" t="str">
        <f>IF(D160=1, K160, " ")</f>
        <v>13.333333333333334</v>
      </c>
      <c r="AA160" t="str">
        <f>IF(D160=2, K160, " ")</f>
        <v xml:space="preserve"> </v>
      </c>
      <c r="AB160" t="str">
        <f>IF(D160=3, K160, " ")</f>
        <v xml:space="preserve"> </v>
      </c>
      <c r="AC160" t="str">
        <f>IF(D160=1, K160*Q160, " ")</f>
        <v>13.226545764586398</v>
      </c>
      <c r="AD160" t="str">
        <f>IF(D160=2, K160*Q160, " ")</f>
        <v xml:space="preserve"> </v>
      </c>
      <c r="AE160" t="str">
        <f>IF(D160=3, K160*Q160, " ")</f>
        <v xml:space="preserve"> </v>
      </c>
    </row>
    <row r="161">
      <c r="A161" t="str">
        <v>23545-01BA</v>
      </c>
      <c r="B161" t="str">
        <f>VLOOKUP(A161,PartNumbers!$A:$E,2,FALSE)</f>
        <v>4000</v>
      </c>
      <c r="C161" t="str">
        <f>VLOOKUP(A161,PartCapability!$B:$Z,5,FALSE)</f>
        <v>2</v>
      </c>
      <c r="D161" t="str">
        <f>VLOOKUP(A161,PartCapability!$B:$Z,6,FALSE)</f>
        <v>1</v>
      </c>
      <c r="E161" t="str">
        <f>VLOOKUP(A161,PartCapability!$B:$Z,8,FALSE)</f>
        <v>2</v>
      </c>
      <c r="F161" t="str">
        <f>VLOOKUP(A161,PartCapability!$B:$Z,7,FALSE)</f>
        <v>75000</v>
      </c>
      <c r="G161" t="str">
        <f>VLOOKUP(A161,PartNumbers!$A:$E,3,FALSE)</f>
        <v>0</v>
      </c>
      <c r="H161" t="str">
        <f>VLOOKUP(A161,PartNumbers!$A:$E,4,FALSE)</f>
        <v>29452.11</v>
      </c>
      <c r="I161">
        <v>60</v>
      </c>
      <c r="J161" t="str">
        <f>VLOOKUP(A161,PartCapability!$B:$Z,17,FALSE) + 11 + 7</f>
        <v>48</v>
      </c>
      <c r="K161" t="str">
        <f>B161*I161*E161/(F161*POWER(10,G161))</f>
        <v>6.4</v>
      </c>
      <c r="L161" t="str">
        <f>ROUND(K161*J161/365, 2)</f>
        <v>0.84</v>
      </c>
      <c r="M161" t="str">
        <f>VLOOKUP(D161*1,Parameters!$B$9:$C$11,2,FALSE)</f>
        <v>0.98</v>
      </c>
      <c r="N161" t="str">
        <f>VLOOKUP(D161*1,Parameters!$B$9:$D$11,3,FALSE)</f>
        <v>0.1</v>
      </c>
      <c r="O161" t="str">
        <f>IF(K161&gt;N161, "Yes", "No")</f>
        <v>Yes</v>
      </c>
      <c r="P161" t="str">
        <f>LET(lambda, L161, target, M161-VLOOKUP(D161*1,Parameters!$F$1:$G$4,2,FALSE), n, SEQUENCE(100,1,0,1), INDEX(n,MATCH(TRUE,ROUND(POISSON(n,lambda,TRUE),2)&gt;=target,0)))</f>
        <v>3</v>
      </c>
      <c r="Q161" t="str">
        <f>POISSON(P161, L161, TRUE)</f>
        <v>0.9893009281217042</v>
      </c>
      <c r="R161" t="str">
        <f>ROUND(M161-Q161, 2)</f>
        <v>-0.01</v>
      </c>
      <c r="S161" t="str">
        <f>IF(R161 &gt; VLOOKUP(D161*1, Parameters!$F$1:$G$4, 2, FALSE), "Re-Calculate", "OK")</f>
        <v>OK</v>
      </c>
      <c r="T161" t="str">
        <f>IF(D161=1, L161, " ")</f>
        <v>0.84</v>
      </c>
      <c r="U161" t="str">
        <f>IF(D161=2, L161, " ")</f>
        <v xml:space="preserve"> </v>
      </c>
      <c r="V161" t="str">
        <f>IF(D161=3, L161, " ")</f>
        <v xml:space="preserve"> </v>
      </c>
      <c r="W161" t="str">
        <f>IF(D161=1, L161*Q161, " ")</f>
        <v>0.8310127796222315</v>
      </c>
      <c r="X161" t="str">
        <f>IF(D161=2, L161*Q161, " ")</f>
        <v xml:space="preserve"> </v>
      </c>
      <c r="Y161" t="str">
        <f>IF(D161=3, L161*Q161, " ")</f>
        <v xml:space="preserve"> </v>
      </c>
      <c r="Z161" t="str">
        <f>IF(D161=1, K161, " ")</f>
        <v>6.4</v>
      </c>
      <c r="AA161" t="str">
        <f>IF(D161=2, K161, " ")</f>
        <v xml:space="preserve"> </v>
      </c>
      <c r="AB161" t="str">
        <f>IF(D161=3, K161, " ")</f>
        <v xml:space="preserve"> </v>
      </c>
      <c r="AC161" t="str">
        <f>IF(D161=1, K161*Q161, " ")</f>
        <v>6.331525939978907</v>
      </c>
      <c r="AD161" t="str">
        <f>IF(D161=2, K161*Q161, " ")</f>
        <v xml:space="preserve"> </v>
      </c>
      <c r="AE161" t="str">
        <f>IF(D161=3, K161*Q161, " ")</f>
        <v xml:space="preserve"> </v>
      </c>
    </row>
    <row r="162">
      <c r="A162" t="str">
        <v>23948-01AA</v>
      </c>
      <c r="B162" t="str">
        <f>VLOOKUP(A162,PartNumbers!$A:$E,2,FALSE)</f>
        <v>4000</v>
      </c>
      <c r="C162" t="str">
        <f>VLOOKUP(A162,PartCapability!$B:$Z,5,FALSE)</f>
        <v>2</v>
      </c>
      <c r="D162" t="str">
        <f>VLOOKUP(A162,PartCapability!$B:$Z,6,FALSE)</f>
        <v>2</v>
      </c>
      <c r="E162" t="str">
        <f>VLOOKUP(A162,PartCapability!$B:$Z,8,FALSE)</f>
        <v>1</v>
      </c>
      <c r="F162" t="str">
        <f>VLOOKUP(A162,PartCapability!$B:$Z,7,FALSE)</f>
        <v>45000</v>
      </c>
      <c r="G162" t="str">
        <f>VLOOKUP(A162,PartNumbers!$A:$E,3,FALSE)</f>
        <v>0</v>
      </c>
      <c r="H162" t="str">
        <f>VLOOKUP(A162,PartNumbers!$A:$E,4,FALSE)</f>
        <v>35079.365000000005</v>
      </c>
      <c r="I162">
        <v>60</v>
      </c>
      <c r="J162" t="str">
        <f>VLOOKUP(A162,PartCapability!$B:$Z,17,FALSE) + 11 + 7</f>
        <v>48</v>
      </c>
      <c r="K162" t="str">
        <f>B162*I162*E162/(F162*POWER(10,G162))</f>
        <v>5.333333333333333</v>
      </c>
      <c r="L162" t="str">
        <f>ROUND(K162*J162/365, 2)</f>
        <v>0.7</v>
      </c>
      <c r="M162" t="str">
        <f>VLOOKUP(D162*1,Parameters!$B$9:$C$11,2,FALSE)</f>
        <v>0.93</v>
      </c>
      <c r="N162" t="str">
        <f>VLOOKUP(D162*1,Parameters!$B$9:$D$11,3,FALSE)</f>
        <v>0.1</v>
      </c>
      <c r="O162" t="str">
        <f>IF(K162&gt;N162, "Yes", "No")</f>
        <v>Yes</v>
      </c>
      <c r="P162" t="str">
        <f>LET(lambda, L162, target, M162-VLOOKUP(D162*1,Parameters!$F$1:$G$4,2,FALSE), n, SEQUENCE(100,1,0,1), INDEX(n,MATCH(TRUE,ROUND(POISSON(n,lambda,TRUE),2)&gt;=target,0)))</f>
        <v>2</v>
      </c>
      <c r="Q162" t="str">
        <f>POISSON(P162, L162, TRUE)</f>
        <v>0.9658584158742916</v>
      </c>
      <c r="R162" t="str">
        <f>ROUND(M162-Q162, 2)</f>
        <v>-0.04</v>
      </c>
      <c r="S162" t="str">
        <f>IF(R162 &gt; VLOOKUP(D162*1, Parameters!$F$1:$G$4, 2, FALSE), "Re-Calculate", "OK")</f>
        <v>OK</v>
      </c>
      <c r="T162" t="str">
        <f>IF(D162=1, L162, " ")</f>
        <v xml:space="preserve"> </v>
      </c>
      <c r="U162" t="str">
        <f>IF(D162=2, L162, " ")</f>
        <v>0.7</v>
      </c>
      <c r="V162" t="str">
        <f>IF(D162=3, L162, " ")</f>
        <v xml:space="preserve"> </v>
      </c>
      <c r="W162" t="str">
        <f>IF(D162=1, L162*Q162, " ")</f>
        <v xml:space="preserve"> </v>
      </c>
      <c r="X162" t="str">
        <f>IF(D162=2, L162*Q162, " ")</f>
        <v>0.676100891112004</v>
      </c>
      <c r="Y162" t="str">
        <f>IF(D162=3, L162*Q162, " ")</f>
        <v xml:space="preserve"> </v>
      </c>
      <c r="Z162" t="str">
        <f>IF(D162=1, K162, " ")</f>
        <v xml:space="preserve"> </v>
      </c>
      <c r="AA162" t="str">
        <f>IF(D162=2, K162, " ")</f>
        <v>5.333333333333333</v>
      </c>
      <c r="AB162" t="str">
        <f>IF(D162=3, K162, " ")</f>
        <v xml:space="preserve"> </v>
      </c>
      <c r="AC162" t="str">
        <f>IF(D162=1, K162*Q162, " ")</f>
        <v xml:space="preserve"> </v>
      </c>
      <c r="AD162" t="str">
        <f>IF(D162=2, K162*Q162, " ")</f>
        <v>5.151244884662888</v>
      </c>
      <c r="AE162" t="str">
        <f>IF(D162=3, K162*Q162, " ")</f>
        <v xml:space="preserve"> </v>
      </c>
    </row>
    <row r="163">
      <c r="A163" t="str">
        <v>24441-01AB</v>
      </c>
      <c r="B163" t="str">
        <f>VLOOKUP(A163,PartNumbers!$A:$E,2,FALSE)</f>
        <v>4000</v>
      </c>
      <c r="C163" t="str">
        <f>VLOOKUP(A163,PartCapability!$B:$Z,5,FALSE)</f>
        <v>2</v>
      </c>
      <c r="D163" t="str">
        <f>VLOOKUP(A163,PartCapability!$B:$Z,6,FALSE)</f>
        <v>2</v>
      </c>
      <c r="E163" t="str">
        <f>VLOOKUP(A163,PartCapability!$B:$Z,8,FALSE)</f>
        <v>2</v>
      </c>
      <c r="F163" t="str">
        <f>VLOOKUP(A163,PartCapability!$B:$Z,7,FALSE)</f>
        <v>18000</v>
      </c>
      <c r="G163" t="str">
        <f>VLOOKUP(A163,PartNumbers!$A:$E,3,FALSE)</f>
        <v>0</v>
      </c>
      <c r="H163" t="str">
        <f>VLOOKUP(A163,PartNumbers!$A:$E,4,FALSE)</f>
        <v>67620.5025</v>
      </c>
      <c r="I163">
        <v>60</v>
      </c>
      <c r="J163" t="str">
        <f>VLOOKUP(A163,PartCapability!$B:$Z,17,FALSE) + 11 + 7</f>
        <v>48</v>
      </c>
      <c r="K163" t="str">
        <f>B163*I163*E163/(F163*POWER(10,G163))</f>
        <v>26.666666666666668</v>
      </c>
      <c r="L163" t="str">
        <f>ROUND(K163*J163/365, 2)</f>
        <v>3.51</v>
      </c>
      <c r="M163" t="str">
        <f>VLOOKUP(D163*1,Parameters!$B$9:$C$11,2,FALSE)</f>
        <v>0.93</v>
      </c>
      <c r="N163" t="str">
        <f>VLOOKUP(D163*1,Parameters!$B$9:$D$11,3,FALSE)</f>
        <v>0.1</v>
      </c>
      <c r="O163" t="str">
        <f>IF(K163&gt;N163, "Yes", "No")</f>
        <v>Yes</v>
      </c>
      <c r="P163" t="str">
        <f>LET(lambda, L163, target, M163-VLOOKUP(D163*1,Parameters!$F$1:$G$4,2,FALSE), n, SEQUENCE(100,1,0,1), INDEX(n,MATCH(TRUE,ROUND(POISSON(n,lambda,TRUE),2)&gt;=target,0)))</f>
        <v>6</v>
      </c>
      <c r="Q163" t="str">
        <f>POISSON(P163, L163, TRUE)</f>
        <v>0.9339381657105745</v>
      </c>
      <c r="R163" t="str">
        <f>ROUND(M163-Q163, 2)</f>
        <v>0</v>
      </c>
      <c r="S163" t="str">
        <f>IF(R163 &gt; VLOOKUP(D163*1, Parameters!$F$1:$G$4, 2, FALSE), "Re-Calculate", "OK")</f>
        <v>OK</v>
      </c>
      <c r="T163" t="str">
        <f>IF(D163=1, L163, " ")</f>
        <v xml:space="preserve"> </v>
      </c>
      <c r="U163" t="str">
        <f>IF(D163=2, L163, " ")</f>
        <v>3.51</v>
      </c>
      <c r="V163" t="str">
        <f>IF(D163=3, L163, " ")</f>
        <v xml:space="preserve"> </v>
      </c>
      <c r="W163" t="str">
        <f>IF(D163=1, L163*Q163, " ")</f>
        <v xml:space="preserve"> </v>
      </c>
      <c r="X163" t="str">
        <f>IF(D163=2, L163*Q163, " ")</f>
        <v>3.2781229616441165</v>
      </c>
      <c r="Y163" t="str">
        <f>IF(D163=3, L163*Q163, " ")</f>
        <v xml:space="preserve"> </v>
      </c>
      <c r="Z163" t="str">
        <f>IF(D163=1, K163, " ")</f>
        <v xml:space="preserve"> </v>
      </c>
      <c r="AA163" t="str">
        <f>IF(D163=2, K163, " ")</f>
        <v>26.666666666666668</v>
      </c>
      <c r="AB163" t="str">
        <f>IF(D163=3, K163, " ")</f>
        <v xml:space="preserve"> </v>
      </c>
      <c r="AC163" t="str">
        <f>IF(D163=1, K163*Q163, " ")</f>
        <v xml:space="preserve"> </v>
      </c>
      <c r="AD163" t="str">
        <f>IF(D163=2, K163*Q163, " ")</f>
        <v>24.90501775228199</v>
      </c>
      <c r="AE163" t="str">
        <f>IF(D163=3, K163*Q163, " ")</f>
        <v xml:space="preserve"> </v>
      </c>
    </row>
    <row r="164">
      <c r="A164" t="str">
        <v>25225-01</v>
      </c>
      <c r="B164" t="str">
        <f>VLOOKUP(A164,PartNumbers!$A:$E,2,FALSE)</f>
        <v>4000</v>
      </c>
      <c r="C164" t="str">
        <f>VLOOKUP(A164,PartCapability!$B:$Z,5,FALSE)</f>
        <v>2</v>
      </c>
      <c r="D164" t="str">
        <f>VLOOKUP(A164,PartCapability!$B:$Z,6,FALSE)</f>
        <v>3</v>
      </c>
      <c r="E164" t="str">
        <f>VLOOKUP(A164,PartCapability!$B:$Z,8,FALSE)</f>
        <v>2</v>
      </c>
      <c r="F164" t="str">
        <f>VLOOKUP(A164,PartCapability!$B:$Z,7,FALSE)</f>
        <v>48000</v>
      </c>
      <c r="G164" t="str">
        <f>VLOOKUP(A164,PartNumbers!$A:$E,3,FALSE)</f>
        <v>0</v>
      </c>
      <c r="H164" t="str">
        <f>VLOOKUP(A164,PartNumbers!$A:$E,4,FALSE)</f>
        <v>19030</v>
      </c>
      <c r="I164">
        <v>60</v>
      </c>
      <c r="J164" t="str">
        <f>VLOOKUP(A164,PartCapability!$B:$Z,17,FALSE) + 11 + 7</f>
        <v>48</v>
      </c>
      <c r="K164" t="str">
        <f>B164*I164*E164/(F164*POWER(10,G164))</f>
        <v>10</v>
      </c>
      <c r="L164" t="str">
        <f>ROUND(K164*J164/365, 2)</f>
        <v>1.32</v>
      </c>
      <c r="M164" t="str">
        <f>VLOOKUP(D164*1,Parameters!$B$9:$C$11,2,FALSE)</f>
        <v>0.9</v>
      </c>
      <c r="N164" t="str">
        <f>VLOOKUP(D164*1,Parameters!$B$9:$D$11,3,FALSE)</f>
        <v>0.1</v>
      </c>
      <c r="O164" t="str">
        <f>IF(K164&gt;N164, "Yes", "No")</f>
        <v>Yes</v>
      </c>
      <c r="P164" t="str">
        <f>LET(lambda, L164, target, M164-VLOOKUP(D164*1,Parameters!$F$1:$G$4,2,FALSE), n, SEQUENCE(100,1,0,1), INDEX(n,MATCH(TRUE,ROUND(POISSON(n,lambda,TRUE),2)&gt;=target,0)))</f>
        <v>3</v>
      </c>
      <c r="Q164" t="str">
        <f>POISSON(P164, L164, TRUE)</f>
        <v>0.9548826166653871</v>
      </c>
      <c r="R164" t="str">
        <f>ROUND(M164-Q164, 2)</f>
        <v>-0.05</v>
      </c>
      <c r="S164" t="str">
        <f>IF(R164 &gt; VLOOKUP(D164*1, Parameters!$F$1:$G$4, 2, FALSE), "Re-Calculate", "OK")</f>
        <v>OK</v>
      </c>
      <c r="T164" t="str">
        <f>IF(D164=1, L164, " ")</f>
        <v xml:space="preserve"> </v>
      </c>
      <c r="U164" t="str">
        <f>IF(D164=2, L164, " ")</f>
        <v xml:space="preserve"> </v>
      </c>
      <c r="V164" t="str">
        <f>IF(D164=3, L164, " ")</f>
        <v>1.32</v>
      </c>
      <c r="W164" t="str">
        <f>IF(D164=1, L164*Q164, " ")</f>
        <v xml:space="preserve"> </v>
      </c>
      <c r="X164" t="str">
        <f>IF(D164=2, L164*Q164, " ")</f>
        <v xml:space="preserve"> </v>
      </c>
      <c r="Y164" t="str">
        <f>IF(D164=3, L164*Q164, " ")</f>
        <v>1.260445053998311</v>
      </c>
      <c r="Z164" t="str">
        <f>IF(D164=1, K164, " ")</f>
        <v xml:space="preserve"> </v>
      </c>
      <c r="AA164" t="str">
        <f>IF(D164=2, K164, " ")</f>
        <v xml:space="preserve"> </v>
      </c>
      <c r="AB164" t="str">
        <f>IF(D164=3, K164, " ")</f>
        <v>10</v>
      </c>
      <c r="AC164" t="str">
        <f>IF(D164=1, K164*Q164, " ")</f>
        <v xml:space="preserve"> </v>
      </c>
      <c r="AD164" t="str">
        <f>IF(D164=2, K164*Q164, " ")</f>
        <v xml:space="preserve"> </v>
      </c>
      <c r="AE164" t="str">
        <f>IF(D164=3, K164*Q164, " ")</f>
        <v>9.548826166653871</v>
      </c>
    </row>
    <row r="165">
      <c r="A165" t="str">
        <v>25226-01AA</v>
      </c>
      <c r="B165" t="str">
        <f>VLOOKUP(A165,PartNumbers!$A:$E,2,FALSE)</f>
        <v>4000</v>
      </c>
      <c r="C165" t="str">
        <f>VLOOKUP(A165,PartCapability!$B:$Z,5,FALSE)</f>
        <v>2</v>
      </c>
      <c r="D165" t="str">
        <f>VLOOKUP(A165,PartCapability!$B:$Z,6,FALSE)</f>
        <v>2</v>
      </c>
      <c r="E165" t="str">
        <f>VLOOKUP(A165,PartCapability!$B:$Z,8,FALSE)</f>
        <v>2</v>
      </c>
      <c r="F165" t="str">
        <f>VLOOKUP(A165,PartCapability!$B:$Z,7,FALSE)</f>
        <v>60000</v>
      </c>
      <c r="G165" t="str">
        <f>VLOOKUP(A165,PartNumbers!$A:$E,3,FALSE)</f>
        <v>0</v>
      </c>
      <c r="H165" t="str">
        <f>VLOOKUP(A165,PartNumbers!$A:$E,4,FALSE)</f>
        <v>19370</v>
      </c>
      <c r="I165">
        <v>60</v>
      </c>
      <c r="J165" t="str">
        <f>VLOOKUP(A165,PartCapability!$B:$Z,17,FALSE) + 11 + 7</f>
        <v>48</v>
      </c>
      <c r="K165" t="str">
        <f>B165*I165*E165/(F165*POWER(10,G165))</f>
        <v>8</v>
      </c>
      <c r="L165" t="str">
        <f>ROUND(K165*J165/365, 2)</f>
        <v>1.05</v>
      </c>
      <c r="M165" t="str">
        <f>VLOOKUP(D165*1,Parameters!$B$9:$C$11,2,FALSE)</f>
        <v>0.93</v>
      </c>
      <c r="N165" t="str">
        <f>VLOOKUP(D165*1,Parameters!$B$9:$D$11,3,FALSE)</f>
        <v>0.1</v>
      </c>
      <c r="O165" t="str">
        <f>IF(K165&gt;N165, "Yes", "No")</f>
        <v>Yes</v>
      </c>
      <c r="P165" t="str">
        <f>LET(lambda, L165, target, M165-VLOOKUP(D165*1,Parameters!$F$1:$G$4,2,FALSE), n, SEQUENCE(100,1,0,1), INDEX(n,MATCH(TRUE,ROUND(POISSON(n,lambda,TRUE),2)&gt;=target,0)))</f>
        <v>3</v>
      </c>
      <c r="Q165" t="str">
        <f>POISSON(P165, L165, TRUE)</f>
        <v>0.9777916843445263</v>
      </c>
      <c r="R165" t="str">
        <f>ROUND(M165-Q165, 2)</f>
        <v>-0.05</v>
      </c>
      <c r="S165" t="str">
        <f>IF(R165 &gt; VLOOKUP(D165*1, Parameters!$F$1:$G$4, 2, FALSE), "Re-Calculate", "OK")</f>
        <v>OK</v>
      </c>
      <c r="T165" t="str">
        <f>IF(D165=1, L165, " ")</f>
        <v xml:space="preserve"> </v>
      </c>
      <c r="U165" t="str">
        <f>IF(D165=2, L165, " ")</f>
        <v>1.05</v>
      </c>
      <c r="V165" t="str">
        <f>IF(D165=3, L165, " ")</f>
        <v xml:space="preserve"> </v>
      </c>
      <c r="W165" t="str">
        <f>IF(D165=1, L165*Q165, " ")</f>
        <v xml:space="preserve"> </v>
      </c>
      <c r="X165" t="str">
        <f>IF(D165=2, L165*Q165, " ")</f>
        <v>1.0266812685617528</v>
      </c>
      <c r="Y165" t="str">
        <f>IF(D165=3, L165*Q165, " ")</f>
        <v xml:space="preserve"> </v>
      </c>
      <c r="Z165" t="str">
        <f>IF(D165=1, K165, " ")</f>
        <v xml:space="preserve"> </v>
      </c>
      <c r="AA165" t="str">
        <f>IF(D165=2, K165, " ")</f>
        <v>8</v>
      </c>
      <c r="AB165" t="str">
        <f>IF(D165=3, K165, " ")</f>
        <v xml:space="preserve"> </v>
      </c>
      <c r="AC165" t="str">
        <f>IF(D165=1, K165*Q165, " ")</f>
        <v xml:space="preserve"> </v>
      </c>
      <c r="AD165" t="str">
        <f>IF(D165=2, K165*Q165, " ")</f>
        <v>7.822333474756211</v>
      </c>
      <c r="AE165" t="str">
        <f>IF(D165=3, K165*Q165, " ")</f>
        <v xml:space="preserve"> </v>
      </c>
    </row>
    <row r="166">
      <c r="A166" t="str">
        <v>4063-16082-3</v>
      </c>
      <c r="B166" t="str">
        <f>VLOOKUP(A166,PartNumbers!$A:$E,2,FALSE)</f>
        <v>4000</v>
      </c>
      <c r="C166" t="str">
        <f>VLOOKUP(A166,PartCapability!$B:$Z,5,FALSE)</f>
        <v>2</v>
      </c>
      <c r="D166" t="str">
        <f>VLOOKUP(A166,PartCapability!$B:$Z,6,FALSE)</f>
        <v>2</v>
      </c>
      <c r="E166" t="str">
        <f>VLOOKUP(A166,PartCapability!$B:$Z,8,FALSE)</f>
        <v>1</v>
      </c>
      <c r="F166" t="str">
        <f>VLOOKUP(A166,PartCapability!$B:$Z,7,FALSE)</f>
        <v>37500</v>
      </c>
      <c r="G166" t="str">
        <f>VLOOKUP(A166,PartNumbers!$A:$E,3,FALSE)</f>
        <v>0</v>
      </c>
      <c r="H166" t="str">
        <f>VLOOKUP(A166,PartNumbers!$A:$E,4,FALSE)</f>
        <v>8493.160273972604</v>
      </c>
      <c r="I166">
        <v>60</v>
      </c>
      <c r="J166" t="str">
        <f>VLOOKUP(A166,PartCapability!$B:$Z,17,FALSE) + 11 + 7</f>
        <v>48</v>
      </c>
      <c r="K166" t="str">
        <f>B166*I166*E166/(F166*POWER(10,G166))</f>
        <v>6.4</v>
      </c>
      <c r="L166" t="str">
        <f>ROUND(K166*J166/365, 2)</f>
        <v>0.84</v>
      </c>
      <c r="M166" t="str">
        <f>VLOOKUP(D166*1,Parameters!$B$9:$C$11,2,FALSE)</f>
        <v>0.93</v>
      </c>
      <c r="N166" t="str">
        <f>VLOOKUP(D166*1,Parameters!$B$9:$D$11,3,FALSE)</f>
        <v>0.1</v>
      </c>
      <c r="O166" t="str">
        <f>IF(K166&gt;N166, "Yes", "No")</f>
        <v>Yes</v>
      </c>
      <c r="P166" t="str">
        <f>LET(lambda, L166, target, M166-VLOOKUP(D166*1,Parameters!$F$1:$G$4,2,FALSE), n, SEQUENCE(100,1,0,1), INDEX(n,MATCH(TRUE,ROUND(POISSON(n,lambda,TRUE),2)&gt;=target,0)))</f>
        <v>2</v>
      </c>
      <c r="Q166" t="str">
        <f>POISSON(P166, L166, TRUE)</f>
        <v>0.946654835775286</v>
      </c>
      <c r="R166" t="str">
        <f>ROUND(M166-Q166, 2)</f>
        <v>-0.02</v>
      </c>
      <c r="S166" t="str">
        <f>IF(R166 &gt; VLOOKUP(D166*1, Parameters!$F$1:$G$4, 2, FALSE), "Re-Calculate", "OK")</f>
        <v>OK</v>
      </c>
      <c r="T166" t="str">
        <f>IF(D166=1, L166, " ")</f>
        <v xml:space="preserve"> </v>
      </c>
      <c r="U166" t="str">
        <f>IF(D166=2, L166, " ")</f>
        <v>0.84</v>
      </c>
      <c r="V166" t="str">
        <f>IF(D166=3, L166, " ")</f>
        <v xml:space="preserve"> </v>
      </c>
      <c r="W166" t="str">
        <f>IF(D166=1, L166*Q166, " ")</f>
        <v xml:space="preserve"> </v>
      </c>
      <c r="X166" t="str">
        <f>IF(D166=2, L166*Q166, " ")</f>
        <v>0.7951900620512402</v>
      </c>
      <c r="Y166" t="str">
        <f>IF(D166=3, L166*Q166, " ")</f>
        <v xml:space="preserve"> </v>
      </c>
      <c r="Z166" t="str">
        <f>IF(D166=1, K166, " ")</f>
        <v xml:space="preserve"> </v>
      </c>
      <c r="AA166" t="str">
        <f>IF(D166=2, K166, " ")</f>
        <v>6.4</v>
      </c>
      <c r="AB166" t="str">
        <f>IF(D166=3, K166, " ")</f>
        <v xml:space="preserve"> </v>
      </c>
      <c r="AC166" t="str">
        <f>IF(D166=1, K166*Q166, " ")</f>
        <v xml:space="preserve"> </v>
      </c>
      <c r="AD166" t="str">
        <f>IF(D166=2, K166*Q166, " ")</f>
        <v>6.058590948961831</v>
      </c>
      <c r="AE166" t="str">
        <f>IF(D166=3, K166*Q166, " ")</f>
        <v xml:space="preserve"> </v>
      </c>
    </row>
    <row r="167">
      <c r="A167" t="str">
        <v>600615-00-503</v>
      </c>
      <c r="B167" t="str">
        <f>VLOOKUP(A167,PartNumbers!$A:$E,2,FALSE)</f>
        <v>4000</v>
      </c>
      <c r="C167" t="str">
        <f>VLOOKUP(A167,PartCapability!$B:$Z,5,FALSE)</f>
        <v>2</v>
      </c>
      <c r="D167" t="str">
        <f>VLOOKUP(A167,PartCapability!$B:$Z,6,FALSE)</f>
        <v>2</v>
      </c>
      <c r="E167" t="str">
        <f>VLOOKUP(A167,PartCapability!$B:$Z,8,FALSE)</f>
        <v>1</v>
      </c>
      <c r="F167" t="str">
        <f>VLOOKUP(A167,PartCapability!$B:$Z,7,FALSE)</f>
        <v>75000</v>
      </c>
      <c r="G167" t="str">
        <f>VLOOKUP(A167,PartNumbers!$A:$E,3,FALSE)</f>
        <v>0</v>
      </c>
      <c r="H167" t="str">
        <f>VLOOKUP(A167,PartNumbers!$A:$E,4,FALSE)</f>
        <v>20731.33</v>
      </c>
      <c r="I167">
        <v>60</v>
      </c>
      <c r="J167" t="str">
        <f>VLOOKUP(A167,PartCapability!$B:$Z,17,FALSE) + 11 + 7</f>
        <v>28</v>
      </c>
      <c r="K167" t="str">
        <f>B167*I167*E167/(F167*POWER(10,G167))</f>
        <v>3.2</v>
      </c>
      <c r="L167" t="str">
        <f>ROUND(K167*J167/365, 2)</f>
        <v>0.25</v>
      </c>
      <c r="M167" t="str">
        <f>VLOOKUP(D167*1,Parameters!$B$9:$C$11,2,FALSE)</f>
        <v>0.93</v>
      </c>
      <c r="N167" t="str">
        <f>VLOOKUP(D167*1,Parameters!$B$9:$D$11,3,FALSE)</f>
        <v>0.1</v>
      </c>
      <c r="O167" t="str">
        <f>IF(K167&gt;N167, "Yes", "No")</f>
        <v>Yes</v>
      </c>
      <c r="P167" t="str">
        <f>LET(lambda, L167, target, M167-VLOOKUP(D167*1,Parameters!$F$1:$G$4,2,FALSE), n, SEQUENCE(100,1,0,1), INDEX(n,MATCH(TRUE,ROUND(POISSON(n,lambda,TRUE),2)&gt;=target,0)))</f>
        <v>1</v>
      </c>
      <c r="Q167" t="str">
        <f>POISSON(P167, L167, TRUE)</f>
        <v>0.9735009788392561</v>
      </c>
      <c r="R167" t="str">
        <f>ROUND(M167-Q167, 2)</f>
        <v>-0.04</v>
      </c>
      <c r="S167" t="str">
        <f>IF(R167 &gt; VLOOKUP(D167*1, Parameters!$F$1:$G$4, 2, FALSE), "Re-Calculate", "OK")</f>
        <v>OK</v>
      </c>
      <c r="T167" t="str">
        <f>IF(D167=1, L167, " ")</f>
        <v xml:space="preserve"> </v>
      </c>
      <c r="U167" t="str">
        <f>IF(D167=2, L167, " ")</f>
        <v>0.25</v>
      </c>
      <c r="V167" t="str">
        <f>IF(D167=3, L167, " ")</f>
        <v xml:space="preserve"> </v>
      </c>
      <c r="W167" t="str">
        <f>IF(D167=1, L167*Q167, " ")</f>
        <v xml:space="preserve"> </v>
      </c>
      <c r="X167" t="str">
        <f>IF(D167=2, L167*Q167, " ")</f>
        <v>0.24337524470981403</v>
      </c>
      <c r="Y167" t="str">
        <f>IF(D167=3, L167*Q167, " ")</f>
        <v xml:space="preserve"> </v>
      </c>
      <c r="Z167" t="str">
        <f>IF(D167=1, K167, " ")</f>
        <v xml:space="preserve"> </v>
      </c>
      <c r="AA167" t="str">
        <f>IF(D167=2, K167, " ")</f>
        <v>3.2</v>
      </c>
      <c r="AB167" t="str">
        <f>IF(D167=3, K167, " ")</f>
        <v xml:space="preserve"> </v>
      </c>
      <c r="AC167" t="str">
        <f>IF(D167=1, K167*Q167, " ")</f>
        <v xml:space="preserve"> </v>
      </c>
      <c r="AD167" t="str">
        <f>IF(D167=2, K167*Q167, " ")</f>
        <v>3.11520313228562</v>
      </c>
      <c r="AE167" t="str">
        <f>IF(D167=3, K167*Q167, " ")</f>
        <v xml:space="preserve"> </v>
      </c>
    </row>
    <row r="168">
      <c r="A168" t="str">
        <v>600629-00-501</v>
      </c>
      <c r="B168" t="str">
        <f>VLOOKUP(A168,PartNumbers!$A:$E,2,FALSE)</f>
        <v>4000</v>
      </c>
      <c r="C168" t="str">
        <f>VLOOKUP(A168,PartCapability!$B:$Z,5,FALSE)</f>
        <v>2</v>
      </c>
      <c r="D168" t="str">
        <f>VLOOKUP(A168,PartCapability!$B:$Z,6,FALSE)</f>
        <v>3</v>
      </c>
      <c r="E168" t="str">
        <f>VLOOKUP(A168,PartCapability!$B:$Z,8,FALSE)</f>
        <v>2</v>
      </c>
      <c r="F168" t="str">
        <f>VLOOKUP(A168,PartCapability!$B:$Z,7,FALSE)</f>
        <v>90000</v>
      </c>
      <c r="G168" t="str">
        <f>VLOOKUP(A168,PartNumbers!$A:$E,3,FALSE)</f>
        <v>0</v>
      </c>
      <c r="H168" t="str">
        <f>VLOOKUP(A168,PartNumbers!$A:$E,4,FALSE)</f>
        <v>10512.55</v>
      </c>
      <c r="I168">
        <v>60</v>
      </c>
      <c r="J168" t="str">
        <f>VLOOKUP(A168,PartCapability!$B:$Z,17,FALSE) + 11 + 7</f>
        <v>39</v>
      </c>
      <c r="K168" t="str">
        <f>B168*I168*E168/(F168*POWER(10,G168))</f>
        <v>5.333333333333333</v>
      </c>
      <c r="L168" t="str">
        <f>ROUND(K168*J168/365, 2)</f>
        <v>0.57</v>
      </c>
      <c r="M168" t="str">
        <f>VLOOKUP(D168*1,Parameters!$B$9:$C$11,2,FALSE)</f>
        <v>0.9</v>
      </c>
      <c r="N168" t="str">
        <f>VLOOKUP(D168*1,Parameters!$B$9:$D$11,3,FALSE)</f>
        <v>0.1</v>
      </c>
      <c r="O168" t="str">
        <f>IF(K168&gt;N168, "Yes", "No")</f>
        <v>Yes</v>
      </c>
      <c r="P168" t="str">
        <f>LET(lambda, L168, target, M168-VLOOKUP(D168*1,Parameters!$F$1:$G$4,2,FALSE), n, SEQUENCE(100,1,0,1), INDEX(n,MATCH(TRUE,ROUND(POISSON(n,lambda,TRUE),2)&gt;=target,0)))</f>
        <v>2</v>
      </c>
      <c r="Q168" t="str">
        <f>POISSON(P168, L168, TRUE)</f>
        <v>0.979744546275013</v>
      </c>
      <c r="R168" t="str">
        <f>ROUND(M168-Q168, 2)</f>
        <v>-0.08</v>
      </c>
      <c r="S168" t="str">
        <f>IF(R168 &gt; VLOOKUP(D168*1, Parameters!$F$1:$G$4, 2, FALSE), "Re-Calculate", "OK")</f>
        <v>OK</v>
      </c>
      <c r="T168" t="str">
        <f>IF(D168=1, L168, " ")</f>
        <v xml:space="preserve"> </v>
      </c>
      <c r="U168" t="str">
        <f>IF(D168=2, L168, " ")</f>
        <v xml:space="preserve"> </v>
      </c>
      <c r="V168" t="str">
        <f>IF(D168=3, L168, " ")</f>
        <v>0.57</v>
      </c>
      <c r="W168" t="str">
        <f>IF(D168=1, L168*Q168, " ")</f>
        <v xml:space="preserve"> </v>
      </c>
      <c r="X168" t="str">
        <f>IF(D168=2, L168*Q168, " ")</f>
        <v xml:space="preserve"> </v>
      </c>
      <c r="Y168" t="str">
        <f>IF(D168=3, L168*Q168, " ")</f>
        <v>0.5584543913767573</v>
      </c>
      <c r="Z168" t="str">
        <f>IF(D168=1, K168, " ")</f>
        <v xml:space="preserve"> </v>
      </c>
      <c r="AA168" t="str">
        <f>IF(D168=2, K168, " ")</f>
        <v xml:space="preserve"> </v>
      </c>
      <c r="AB168" t="str">
        <f>IF(D168=3, K168, " ")</f>
        <v>5.333333333333333</v>
      </c>
      <c r="AC168" t="str">
        <f>IF(D168=1, K168*Q168, " ")</f>
        <v xml:space="preserve"> </v>
      </c>
      <c r="AD168" t="str">
        <f>IF(D168=2, K168*Q168, " ")</f>
        <v xml:space="preserve"> </v>
      </c>
      <c r="AE168" t="str">
        <f>IF(D168=3, K168*Q168, " ")</f>
        <v>5.225304246800069</v>
      </c>
    </row>
    <row r="169">
      <c r="A169" t="str">
        <v>600700-00-502</v>
      </c>
      <c r="B169" t="str">
        <f>VLOOKUP(A169,PartNumbers!$A:$E,2,FALSE)</f>
        <v>4000</v>
      </c>
      <c r="C169" t="str">
        <f>VLOOKUP(A169,PartCapability!$B:$Z,5,FALSE)</f>
        <v>2</v>
      </c>
      <c r="D169" t="str">
        <f>VLOOKUP(A169,PartCapability!$B:$Z,6,FALSE)</f>
        <v>2</v>
      </c>
      <c r="E169" t="str">
        <f>VLOOKUP(A169,PartCapability!$B:$Z,8,FALSE)</f>
        <v>1</v>
      </c>
      <c r="F169" t="str">
        <f>VLOOKUP(A169,PartCapability!$B:$Z,7,FALSE)</f>
        <v>30000</v>
      </c>
      <c r="G169" t="str">
        <f>VLOOKUP(A169,PartNumbers!$A:$E,3,FALSE)</f>
        <v>0</v>
      </c>
      <c r="H169" t="str">
        <f>VLOOKUP(A169,PartNumbers!$A:$E,4,FALSE)</f>
        <v>15990</v>
      </c>
      <c r="I169">
        <v>60</v>
      </c>
      <c r="J169" t="str">
        <f>VLOOKUP(A169,PartCapability!$B:$Z,17,FALSE) + 11 + 7</f>
        <v>48</v>
      </c>
      <c r="K169" t="str">
        <f>B169*I169*E169/(F169*POWER(10,G169))</f>
        <v>8</v>
      </c>
      <c r="L169" t="str">
        <f>ROUND(K169*J169/365, 2)</f>
        <v>1.05</v>
      </c>
      <c r="M169" t="str">
        <f>VLOOKUP(D169*1,Parameters!$B$9:$C$11,2,FALSE)</f>
        <v>0.93</v>
      </c>
      <c r="N169" t="str">
        <f>VLOOKUP(D169*1,Parameters!$B$9:$D$11,3,FALSE)</f>
        <v>0.1</v>
      </c>
      <c r="O169" t="str">
        <f>IF(K169&gt;N169, "Yes", "No")</f>
        <v>Yes</v>
      </c>
      <c r="P169" t="str">
        <f>LET(lambda, L169, target, M169-VLOOKUP(D169*1,Parameters!$F$1:$G$4,2,FALSE), n, SEQUENCE(100,1,0,1), INDEX(n,MATCH(TRUE,ROUND(POISSON(n,lambda,TRUE),2)&gt;=target,0)))</f>
        <v>3</v>
      </c>
      <c r="Q169" t="str">
        <f>POISSON(P169, L169, TRUE)</f>
        <v>0.9777916843445263</v>
      </c>
      <c r="R169" t="str">
        <f>ROUND(M169-Q169, 2)</f>
        <v>-0.05</v>
      </c>
      <c r="S169" t="str">
        <f>IF(R169 &gt; VLOOKUP(D169*1, Parameters!$F$1:$G$4, 2, FALSE), "Re-Calculate", "OK")</f>
        <v>OK</v>
      </c>
      <c r="T169" t="str">
        <f>IF(D169=1, L169, " ")</f>
        <v xml:space="preserve"> </v>
      </c>
      <c r="U169" t="str">
        <f>IF(D169=2, L169, " ")</f>
        <v>1.05</v>
      </c>
      <c r="V169" t="str">
        <f>IF(D169=3, L169, " ")</f>
        <v xml:space="preserve"> </v>
      </c>
      <c r="W169" t="str">
        <f>IF(D169=1, L169*Q169, " ")</f>
        <v xml:space="preserve"> </v>
      </c>
      <c r="X169" t="str">
        <f>IF(D169=2, L169*Q169, " ")</f>
        <v>1.0266812685617528</v>
      </c>
      <c r="Y169" t="str">
        <f>IF(D169=3, L169*Q169, " ")</f>
        <v xml:space="preserve"> </v>
      </c>
      <c r="Z169" t="str">
        <f>IF(D169=1, K169, " ")</f>
        <v xml:space="preserve"> </v>
      </c>
      <c r="AA169" t="str">
        <f>IF(D169=2, K169, " ")</f>
        <v>8</v>
      </c>
      <c r="AB169" t="str">
        <f>IF(D169=3, K169, " ")</f>
        <v xml:space="preserve"> </v>
      </c>
      <c r="AC169" t="str">
        <f>IF(D169=1, K169*Q169, " ")</f>
        <v xml:space="preserve"> </v>
      </c>
      <c r="AD169" t="str">
        <f>IF(D169=2, K169*Q169, " ")</f>
        <v>7.822333474756211</v>
      </c>
      <c r="AE169" t="str">
        <f>IF(D169=3, K169*Q169, " ")</f>
        <v xml:space="preserve"> </v>
      </c>
    </row>
    <row r="170">
      <c r="A170" t="str">
        <v>6610-15946-2</v>
      </c>
      <c r="B170" t="str">
        <f>VLOOKUP(A170,PartNumbers!$A:$E,2,FALSE)</f>
        <v>4000</v>
      </c>
      <c r="C170" t="str">
        <f>VLOOKUP(A170,PartCapability!$B:$Z,5,FALSE)</f>
        <v>2</v>
      </c>
      <c r="D170" t="str">
        <f>VLOOKUP(A170,PartCapability!$B:$Z,6,FALSE)</f>
        <v>2</v>
      </c>
      <c r="E170" t="str">
        <f>VLOOKUP(A170,PartCapability!$B:$Z,8,FALSE)</f>
        <v>1</v>
      </c>
      <c r="F170" t="str">
        <f>VLOOKUP(A170,PartCapability!$B:$Z,7,FALSE)</f>
        <v>10588</v>
      </c>
      <c r="G170" t="str">
        <f>VLOOKUP(A170,PartNumbers!$A:$E,3,FALSE)</f>
        <v>0</v>
      </c>
      <c r="H170" t="str">
        <f>VLOOKUP(A170,PartNumbers!$A:$E,4,FALSE)</f>
        <v>7910</v>
      </c>
      <c r="I170">
        <v>60</v>
      </c>
      <c r="J170" t="str">
        <f>VLOOKUP(A170,PartCapability!$B:$Z,17,FALSE) + 11 + 7</f>
        <v>48</v>
      </c>
      <c r="K170" t="str">
        <f>B170*I170*E170/(F170*POWER(10,G170))</f>
        <v>22.667170381564034</v>
      </c>
      <c r="L170" t="str">
        <f>ROUND(K170*J170/365, 2)</f>
        <v>2.98</v>
      </c>
      <c r="M170" t="str">
        <f>VLOOKUP(D170*1,Parameters!$B$9:$C$11,2,FALSE)</f>
        <v>0.93</v>
      </c>
      <c r="N170" t="str">
        <f>VLOOKUP(D170*1,Parameters!$B$9:$D$11,3,FALSE)</f>
        <v>0.1</v>
      </c>
      <c r="O170" t="str">
        <f>IF(K170&gt;N170, "Yes", "No")</f>
        <v>Yes</v>
      </c>
      <c r="P170" t="str">
        <f>LET(lambda, L170, target, M170-VLOOKUP(D170*1,Parameters!$F$1:$G$4,2,FALSE), n, SEQUENCE(100,1,0,1), INDEX(n,MATCH(TRUE,ROUND(POISSON(n,lambda,TRUE),2)&gt;=target,0)))</f>
        <v>6</v>
      </c>
      <c r="Q170" t="str">
        <f>POISSON(P170, L170, TRUE)</f>
        <v>0.9674895935346939</v>
      </c>
      <c r="R170" t="str">
        <f>ROUND(M170-Q170, 2)</f>
        <v>-0.04</v>
      </c>
      <c r="S170" t="str">
        <f>IF(R170 &gt; VLOOKUP(D170*1, Parameters!$F$1:$G$4, 2, FALSE), "Re-Calculate", "OK")</f>
        <v>OK</v>
      </c>
      <c r="T170" t="str">
        <f>IF(D170=1, L170, " ")</f>
        <v xml:space="preserve"> </v>
      </c>
      <c r="U170" t="str">
        <f>IF(D170=2, L170, " ")</f>
        <v>2.98</v>
      </c>
      <c r="V170" t="str">
        <f>IF(D170=3, L170, " ")</f>
        <v xml:space="preserve"> </v>
      </c>
      <c r="W170" t="str">
        <f>IF(D170=1, L170*Q170, " ")</f>
        <v xml:space="preserve"> </v>
      </c>
      <c r="X170" t="str">
        <f>IF(D170=2, L170*Q170, " ")</f>
        <v>2.8831189887333877</v>
      </c>
      <c r="Y170" t="str">
        <f>IF(D170=3, L170*Q170, " ")</f>
        <v xml:space="preserve"> </v>
      </c>
      <c r="Z170" t="str">
        <f>IF(D170=1, K170, " ")</f>
        <v xml:space="preserve"> </v>
      </c>
      <c r="AA170" t="str">
        <f>IF(D170=2, K170, " ")</f>
        <v>22.667170381564034</v>
      </c>
      <c r="AB170" t="str">
        <f>IF(D170=3, K170, " ")</f>
        <v xml:space="preserve"> </v>
      </c>
      <c r="AC170" t="str">
        <f>IF(D170=1, K170*Q170, " ")</f>
        <v xml:space="preserve"> </v>
      </c>
      <c r="AD170" t="str">
        <f>IF(D170=2, K170*Q170, " ")</f>
        <v>21.93025145904104</v>
      </c>
      <c r="AE170" t="str">
        <f>IF(D170=3, K170*Q170, " ")</f>
        <v xml:space="preserve"> </v>
      </c>
    </row>
    <row r="171">
      <c r="A171" t="str">
        <v>6610-18520</v>
      </c>
      <c r="B171" t="str">
        <f>VLOOKUP(A171,PartNumbers!$A:$E,2,FALSE)</f>
        <v>4000</v>
      </c>
      <c r="C171" t="str">
        <f>VLOOKUP(A171,PartCapability!$B:$Z,5,FALSE)</f>
        <v>2</v>
      </c>
      <c r="D171" t="str">
        <f>VLOOKUP(A171,PartCapability!$B:$Z,6,FALSE)</f>
        <v>2</v>
      </c>
      <c r="E171" t="str">
        <f>VLOOKUP(A171,PartCapability!$B:$Z,8,FALSE)</f>
        <v>2</v>
      </c>
      <c r="F171" t="str">
        <f>VLOOKUP(A171,PartCapability!$B:$Z,7,FALSE)</f>
        <v>120000</v>
      </c>
      <c r="G171" t="str">
        <f>VLOOKUP(A171,PartNumbers!$A:$E,3,FALSE)</f>
        <v>0</v>
      </c>
      <c r="H171" t="str">
        <f>VLOOKUP(A171,PartNumbers!$A:$E,4,FALSE)</f>
        <v>7710</v>
      </c>
      <c r="I171">
        <v>60</v>
      </c>
      <c r="J171" t="str">
        <f>VLOOKUP(A171,PartCapability!$B:$Z,17,FALSE) + 11 + 7</f>
        <v>48</v>
      </c>
      <c r="K171" t="str">
        <f>B171*I171*E171/(F171*POWER(10,G171))</f>
        <v>4</v>
      </c>
      <c r="L171" t="str">
        <f>ROUND(K171*J171/365, 2)</f>
        <v>0.53</v>
      </c>
      <c r="M171" t="str">
        <f>VLOOKUP(D171*1,Parameters!$B$9:$C$11,2,FALSE)</f>
        <v>0.93</v>
      </c>
      <c r="N171" t="str">
        <f>VLOOKUP(D171*1,Parameters!$B$9:$D$11,3,FALSE)</f>
        <v>0.1</v>
      </c>
      <c r="O171" t="str">
        <f>IF(K171&gt;N171, "Yes", "No")</f>
        <v>Yes</v>
      </c>
      <c r="P171" t="str">
        <f>LET(lambda, L171, target, M171-VLOOKUP(D171*1,Parameters!$F$1:$G$4,2,FALSE), n, SEQUENCE(100,1,0,1), INDEX(n,MATCH(TRUE,ROUND(POISSON(n,lambda,TRUE),2)&gt;=target,0)))</f>
        <v>2</v>
      </c>
      <c r="Q171" t="str">
        <f>POISSON(P171, L171, TRUE)</f>
        <v>0.9832351715992085</v>
      </c>
      <c r="R171" t="str">
        <f>ROUND(M171-Q171, 2)</f>
        <v>-0.05</v>
      </c>
      <c r="S171" t="str">
        <f>IF(R171 &gt; VLOOKUP(D171*1, Parameters!$F$1:$G$4, 2, FALSE), "Re-Calculate", "OK")</f>
        <v>OK</v>
      </c>
      <c r="T171" t="str">
        <f>IF(D171=1, L171, " ")</f>
        <v xml:space="preserve"> </v>
      </c>
      <c r="U171" t="str">
        <f>IF(D171=2, L171, " ")</f>
        <v>0.53</v>
      </c>
      <c r="V171" t="str">
        <f>IF(D171=3, L171, " ")</f>
        <v xml:space="preserve"> </v>
      </c>
      <c r="W171" t="str">
        <f>IF(D171=1, L171*Q171, " ")</f>
        <v xml:space="preserve"> </v>
      </c>
      <c r="X171" t="str">
        <f>IF(D171=2, L171*Q171, " ")</f>
        <v>0.5211146409475805</v>
      </c>
      <c r="Y171" t="str">
        <f>IF(D171=3, L171*Q171, " ")</f>
        <v xml:space="preserve"> </v>
      </c>
      <c r="Z171" t="str">
        <f>IF(D171=1, K171, " ")</f>
        <v xml:space="preserve"> </v>
      </c>
      <c r="AA171" t="str">
        <f>IF(D171=2, K171, " ")</f>
        <v>4</v>
      </c>
      <c r="AB171" t="str">
        <f>IF(D171=3, K171, " ")</f>
        <v xml:space="preserve"> </v>
      </c>
      <c r="AC171" t="str">
        <f>IF(D171=1, K171*Q171, " ")</f>
        <v xml:space="preserve"> </v>
      </c>
      <c r="AD171" t="str">
        <f>IF(D171=2, K171*Q171, " ")</f>
        <v>3.932940686396834</v>
      </c>
      <c r="AE171" t="str">
        <f>IF(D171=3, K171*Q171, " ")</f>
        <v xml:space="preserve"> </v>
      </c>
    </row>
    <row r="172">
      <c r="A172" t="str">
        <v>6610-20560-01</v>
      </c>
      <c r="B172" t="str">
        <f>VLOOKUP(A172,PartNumbers!$A:$E,2,FALSE)</f>
        <v>4000</v>
      </c>
      <c r="C172" t="str">
        <f>VLOOKUP(A172,PartCapability!$B:$Z,5,FALSE)</f>
        <v>2</v>
      </c>
      <c r="D172" t="str">
        <f>VLOOKUP(A172,PartCapability!$B:$Z,6,FALSE)</f>
        <v>2</v>
      </c>
      <c r="E172" t="str">
        <f>VLOOKUP(A172,PartCapability!$B:$Z,8,FALSE)</f>
        <v>1</v>
      </c>
      <c r="F172" t="str">
        <f>VLOOKUP(A172,PartCapability!$B:$Z,7,FALSE)</f>
        <v>120000</v>
      </c>
      <c r="G172" t="str">
        <f>VLOOKUP(A172,PartNumbers!$A:$E,3,FALSE)</f>
        <v>0</v>
      </c>
      <c r="H172" t="str">
        <f>VLOOKUP(A172,PartNumbers!$A:$E,4,FALSE)</f>
        <v>8093.48</v>
      </c>
      <c r="I172">
        <v>60</v>
      </c>
      <c r="J172" t="str">
        <f>VLOOKUP(A172,PartCapability!$B:$Z,17,FALSE) + 11 + 7</f>
        <v>30</v>
      </c>
      <c r="K172" t="str">
        <f>B172*I172*E172/(F172*POWER(10,G172))</f>
        <v>2</v>
      </c>
      <c r="L172" t="str">
        <f>ROUND(K172*J172/365, 2)</f>
        <v>0.16</v>
      </c>
      <c r="M172" t="str">
        <f>VLOOKUP(D172*1,Parameters!$B$9:$C$11,2,FALSE)</f>
        <v>0.93</v>
      </c>
      <c r="N172" t="str">
        <f>VLOOKUP(D172*1,Parameters!$B$9:$D$11,3,FALSE)</f>
        <v>0.1</v>
      </c>
      <c r="O172" t="str">
        <f>IF(K172&gt;N172, "Yes", "No")</f>
        <v>Yes</v>
      </c>
      <c r="P172" t="str">
        <f>LET(lambda, L172, target, M172-VLOOKUP(D172*1,Parameters!$F$1:$G$4,2,FALSE), n, SEQUENCE(100,1,0,1), INDEX(n,MATCH(TRUE,ROUND(POISSON(n,lambda,TRUE),2)&gt;=target,0)))</f>
        <v>1</v>
      </c>
      <c r="Q172" t="str">
        <f>POISSON(P172, L172, TRUE)</f>
        <v>0.9884867952008052</v>
      </c>
      <c r="R172" t="str">
        <f>ROUND(M172-Q172, 2)</f>
        <v>-0.06</v>
      </c>
      <c r="S172" t="str">
        <f>IF(R172 &gt; VLOOKUP(D172*1, Parameters!$F$1:$G$4, 2, FALSE), "Re-Calculate", "OK")</f>
        <v>OK</v>
      </c>
      <c r="T172" t="str">
        <f>IF(D172=1, L172, " ")</f>
        <v xml:space="preserve"> </v>
      </c>
      <c r="U172" t="str">
        <f>IF(D172=2, L172, " ")</f>
        <v>0.16</v>
      </c>
      <c r="V172" t="str">
        <f>IF(D172=3, L172, " ")</f>
        <v xml:space="preserve"> </v>
      </c>
      <c r="W172" t="str">
        <f>IF(D172=1, L172*Q172, " ")</f>
        <v xml:space="preserve"> </v>
      </c>
      <c r="X172" t="str">
        <f>IF(D172=2, L172*Q172, " ")</f>
        <v>0.15815788723212884</v>
      </c>
      <c r="Y172" t="str">
        <f>IF(D172=3, L172*Q172, " ")</f>
        <v xml:space="preserve"> </v>
      </c>
      <c r="Z172" t="str">
        <f>IF(D172=1, K172, " ")</f>
        <v xml:space="preserve"> </v>
      </c>
      <c r="AA172" t="str">
        <f>IF(D172=2, K172, " ")</f>
        <v>2</v>
      </c>
      <c r="AB172" t="str">
        <f>IF(D172=3, K172, " ")</f>
        <v xml:space="preserve"> </v>
      </c>
      <c r="AC172" t="str">
        <f>IF(D172=1, K172*Q172, " ")</f>
        <v xml:space="preserve"> </v>
      </c>
      <c r="AD172" t="str">
        <f>IF(D172=2, K172*Q172, " ")</f>
        <v>1.9769735904016104</v>
      </c>
      <c r="AE172" t="str">
        <f>IF(D172=3, K172*Q172, " ")</f>
        <v xml:space="preserve"> </v>
      </c>
    </row>
    <row r="173">
      <c r="A173" t="str">
        <v>9024-15704-03</v>
      </c>
      <c r="B173" t="str">
        <f>VLOOKUP(A173,PartNumbers!$A:$E,2,FALSE)</f>
        <v>4000</v>
      </c>
      <c r="C173" t="str">
        <f>VLOOKUP(A173,PartCapability!$B:$Z,5,FALSE)</f>
        <v>2</v>
      </c>
      <c r="D173" t="str">
        <f>VLOOKUP(A173,PartCapability!$B:$Z,6,FALSE)</f>
        <v>2</v>
      </c>
      <c r="E173" t="str">
        <f>VLOOKUP(A173,PartCapability!$B:$Z,8,FALSE)</f>
        <v>2</v>
      </c>
      <c r="F173" t="str">
        <f>VLOOKUP(A173,PartCapability!$B:$Z,7,FALSE)</f>
        <v>27000</v>
      </c>
      <c r="G173" t="str">
        <f>VLOOKUP(A173,PartNumbers!$A:$E,3,FALSE)</f>
        <v>0</v>
      </c>
      <c r="H173" t="str">
        <f>VLOOKUP(A173,PartNumbers!$A:$E,4,FALSE)</f>
        <v>7891.337333333333</v>
      </c>
      <c r="I173">
        <v>60</v>
      </c>
      <c r="J173" t="str">
        <f>VLOOKUP(A173,PartCapability!$B:$Z,17,FALSE) + 11 + 7</f>
        <v>37</v>
      </c>
      <c r="K173" t="str">
        <f>B173*I173*E173/(F173*POWER(10,G173))</f>
        <v>17.77777777777778</v>
      </c>
      <c r="L173" t="str">
        <f>ROUND(K173*J173/365, 2)</f>
        <v>1.8</v>
      </c>
      <c r="M173" t="str">
        <f>VLOOKUP(D173*1,Parameters!$B$9:$C$11,2,FALSE)</f>
        <v>0.93</v>
      </c>
      <c r="N173" t="str">
        <f>VLOOKUP(D173*1,Parameters!$B$9:$D$11,3,FALSE)</f>
        <v>0.1</v>
      </c>
      <c r="O173" t="str">
        <f>IF(K173&gt;N173, "Yes", "No")</f>
        <v>Yes</v>
      </c>
      <c r="P173" t="str">
        <f>LET(lambda, L173, target, M173-VLOOKUP(D173*1,Parameters!$F$1:$G$4,2,FALSE), n, SEQUENCE(100,1,0,1), INDEX(n,MATCH(TRUE,ROUND(POISSON(n,lambda,TRUE),2)&gt;=target,0)))</f>
        <v>4</v>
      </c>
      <c r="Q173" t="str">
        <f>POISSON(P173, L173, TRUE)</f>
        <v>0.9635933389989166</v>
      </c>
      <c r="R173" t="str">
        <f>ROUND(M173-Q173, 2)</f>
        <v>-0.03</v>
      </c>
      <c r="S173" t="str">
        <f>IF(R173 &gt; VLOOKUP(D173*1, Parameters!$F$1:$G$4, 2, FALSE), "Re-Calculate", "OK")</f>
        <v>OK</v>
      </c>
      <c r="T173" t="str">
        <f>IF(D173=1, L173, " ")</f>
        <v xml:space="preserve"> </v>
      </c>
      <c r="U173" t="str">
        <f>IF(D173=2, L173, " ")</f>
        <v>1.8</v>
      </c>
      <c r="V173" t="str">
        <f>IF(D173=3, L173, " ")</f>
        <v xml:space="preserve"> </v>
      </c>
      <c r="W173" t="str">
        <f>IF(D173=1, L173*Q173, " ")</f>
        <v xml:space="preserve"> </v>
      </c>
      <c r="X173" t="str">
        <f>IF(D173=2, L173*Q173, " ")</f>
        <v>1.73446801019805</v>
      </c>
      <c r="Y173" t="str">
        <f>IF(D173=3, L173*Q173, " ")</f>
        <v xml:space="preserve"> </v>
      </c>
      <c r="Z173" t="str">
        <f>IF(D173=1, K173, " ")</f>
        <v xml:space="preserve"> </v>
      </c>
      <c r="AA173" t="str">
        <f>IF(D173=2, K173, " ")</f>
        <v>17.77777777777778</v>
      </c>
      <c r="AB173" t="str">
        <f>IF(D173=3, K173, " ")</f>
        <v xml:space="preserve"> </v>
      </c>
      <c r="AC173" t="str">
        <f>IF(D173=1, K173*Q173, " ")</f>
        <v xml:space="preserve"> </v>
      </c>
      <c r="AD173" t="str">
        <f>IF(D173=2, K173*Q173, " ")</f>
        <v>17.13054824886963</v>
      </c>
      <c r="AE173" t="str">
        <f>IF(D173=3, K173*Q173, " ")</f>
        <v xml:space="preserve"> </v>
      </c>
    </row>
    <row r="174">
      <c r="A174" t="str">
        <v>FE412000208</v>
      </c>
      <c r="B174" t="str">
        <f>VLOOKUP(A174,PartNumbers!$A:$E,2,FALSE)</f>
        <v>4000</v>
      </c>
      <c r="C174" t="str">
        <f>VLOOKUP(A174,PartCapability!$B:$Z,5,FALSE)</f>
        <v>2</v>
      </c>
      <c r="D174" t="str">
        <f>VLOOKUP(A174,PartCapability!$B:$Z,6,FALSE)</f>
        <v>1</v>
      </c>
      <c r="E174" t="str">
        <f>VLOOKUP(A174,PartCapability!$B:$Z,8,FALSE)</f>
        <v>1</v>
      </c>
      <c r="F174" t="str">
        <f>VLOOKUP(A174,PartCapability!$B:$Z,7,FALSE)</f>
        <v>97500</v>
      </c>
      <c r="G174" t="str">
        <f>VLOOKUP(A174,PartNumbers!$A:$E,3,FALSE)</f>
        <v>0</v>
      </c>
      <c r="H174" t="str">
        <f>VLOOKUP(A174,PartNumbers!$A:$E,4,FALSE)</f>
        <v>93880</v>
      </c>
      <c r="I174">
        <v>60</v>
      </c>
      <c r="J174" t="str">
        <f>VLOOKUP(A174,PartCapability!$B:$Z,17,FALSE) + 11 + 7</f>
        <v>48</v>
      </c>
      <c r="K174" t="str">
        <f>B174*I174*E174/(F174*POWER(10,G174))</f>
        <v>2.4615384615384617</v>
      </c>
      <c r="L174" t="str">
        <f>ROUND(K174*J174/365, 2)</f>
        <v>0.32</v>
      </c>
      <c r="M174" t="str">
        <f>VLOOKUP(D174*1,Parameters!$B$9:$C$11,2,FALSE)</f>
        <v>0.98</v>
      </c>
      <c r="N174" t="str">
        <f>VLOOKUP(D174*1,Parameters!$B$9:$D$11,3,FALSE)</f>
        <v>0.1</v>
      </c>
      <c r="O174" t="str">
        <f>IF(K174&gt;N174, "Yes", "No")</f>
        <v>Yes</v>
      </c>
      <c r="P174" t="str">
        <f>LET(lambda, L174, target, M174-VLOOKUP(D174*1,Parameters!$F$1:$G$4,2,FALSE), n, SEQUENCE(100,1,0,1), INDEX(n,MATCH(TRUE,ROUND(POISSON(n,lambda,TRUE),2)&gt;=target,0)))</f>
        <v>2</v>
      </c>
      <c r="Q174" t="str">
        <f>POISSON(P174, L174, TRUE)</f>
        <v>0.995695559635445</v>
      </c>
      <c r="R174" t="str">
        <f>ROUND(M174-Q174, 2)</f>
        <v>-0.02</v>
      </c>
      <c r="S174" t="str">
        <f>IF(R174 &gt; VLOOKUP(D174*1, Parameters!$F$1:$G$4, 2, FALSE), "Re-Calculate", "OK")</f>
        <v>OK</v>
      </c>
      <c r="T174" t="str">
        <f>IF(D174=1, L174, " ")</f>
        <v>0.32</v>
      </c>
      <c r="U174" t="str">
        <f>IF(D174=2, L174, " ")</f>
        <v xml:space="preserve"> </v>
      </c>
      <c r="V174" t="str">
        <f>IF(D174=3, L174, " ")</f>
        <v xml:space="preserve"> </v>
      </c>
      <c r="W174" t="str">
        <f>IF(D174=1, L174*Q174, " ")</f>
        <v>0.3186225790833424</v>
      </c>
      <c r="X174" t="str">
        <f>IF(D174=2, L174*Q174, " ")</f>
        <v xml:space="preserve"> </v>
      </c>
      <c r="Y174" t="str">
        <f>IF(D174=3, L174*Q174, " ")</f>
        <v xml:space="preserve"> </v>
      </c>
      <c r="Z174" t="str">
        <f>IF(D174=1, K174, " ")</f>
        <v>2.4615384615384617</v>
      </c>
      <c r="AA174" t="str">
        <f>IF(D174=2, K174, " ")</f>
        <v xml:space="preserve"> </v>
      </c>
      <c r="AB174" t="str">
        <f>IF(D174=3, K174, " ")</f>
        <v xml:space="preserve"> </v>
      </c>
      <c r="AC174" t="str">
        <f>IF(D174=1, K174*Q174, " ")</f>
        <v>2.450942916025711</v>
      </c>
      <c r="AD174" t="str">
        <f>IF(D174=2, K174*Q174, " ")</f>
        <v xml:space="preserve"> </v>
      </c>
      <c r="AE174" t="str">
        <f>IF(D174=3, K174*Q174, " ")</f>
        <v xml:space="preserve"> </v>
      </c>
    </row>
    <row r="175">
      <c r="A175" t="str">
        <v>FE412000209</v>
      </c>
      <c r="B175" t="str">
        <f>VLOOKUP(A175,PartNumbers!$A:$E,2,FALSE)</f>
        <v>4000</v>
      </c>
      <c r="C175" t="str">
        <f>VLOOKUP(A175,PartCapability!$B:$Z,5,FALSE)</f>
        <v>2</v>
      </c>
      <c r="D175" t="str">
        <f>VLOOKUP(A175,PartCapability!$B:$Z,6,FALSE)</f>
        <v>1</v>
      </c>
      <c r="E175" t="str">
        <f>VLOOKUP(A175,PartCapability!$B:$Z,8,FALSE)</f>
        <v>1</v>
      </c>
      <c r="F175" t="str">
        <f>VLOOKUP(A175,PartCapability!$B:$Z,7,FALSE)</f>
        <v>97500</v>
      </c>
      <c r="G175" t="str">
        <f>VLOOKUP(A175,PartNumbers!$A:$E,3,FALSE)</f>
        <v>0</v>
      </c>
      <c r="H175" t="str">
        <f>VLOOKUP(A175,PartNumbers!$A:$E,4,FALSE)</f>
        <v>93880</v>
      </c>
      <c r="I175">
        <v>60</v>
      </c>
      <c r="J175" t="str">
        <f>VLOOKUP(A175,PartCapability!$B:$Z,17,FALSE) + 11 + 7</f>
        <v>48</v>
      </c>
      <c r="K175" t="str">
        <f>B175*I175*E175/(F175*POWER(10,G175))</f>
        <v>2.4615384615384617</v>
      </c>
      <c r="L175" t="str">
        <f>ROUND(K175*J175/365, 2)</f>
        <v>0.32</v>
      </c>
      <c r="M175" t="str">
        <f>VLOOKUP(D175*1,Parameters!$B$9:$C$11,2,FALSE)</f>
        <v>0.98</v>
      </c>
      <c r="N175" t="str">
        <f>VLOOKUP(D175*1,Parameters!$B$9:$D$11,3,FALSE)</f>
        <v>0.1</v>
      </c>
      <c r="O175" t="str">
        <f>IF(K175&gt;N175, "Yes", "No")</f>
        <v>Yes</v>
      </c>
      <c r="P175" t="str">
        <f>LET(lambda, L175, target, M175-VLOOKUP(D175*1,Parameters!$F$1:$G$4,2,FALSE), n, SEQUENCE(100,1,0,1), INDEX(n,MATCH(TRUE,ROUND(POISSON(n,lambda,TRUE),2)&gt;=target,0)))</f>
        <v>2</v>
      </c>
      <c r="Q175" t="str">
        <f>POISSON(P175, L175, TRUE)</f>
        <v>0.995695559635445</v>
      </c>
      <c r="R175" t="str">
        <f>ROUND(M175-Q175, 2)</f>
        <v>-0.02</v>
      </c>
      <c r="S175" t="str">
        <f>IF(R175 &gt; VLOOKUP(D175*1, Parameters!$F$1:$G$4, 2, FALSE), "Re-Calculate", "OK")</f>
        <v>OK</v>
      </c>
      <c r="T175" t="str">
        <f>IF(D175=1, L175, " ")</f>
        <v>0.32</v>
      </c>
      <c r="U175" t="str">
        <f>IF(D175=2, L175, " ")</f>
        <v xml:space="preserve"> </v>
      </c>
      <c r="V175" t="str">
        <f>IF(D175=3, L175, " ")</f>
        <v xml:space="preserve"> </v>
      </c>
      <c r="W175" t="str">
        <f>IF(D175=1, L175*Q175, " ")</f>
        <v>0.3186225790833424</v>
      </c>
      <c r="X175" t="str">
        <f>IF(D175=2, L175*Q175, " ")</f>
        <v xml:space="preserve"> </v>
      </c>
      <c r="Y175" t="str">
        <f>IF(D175=3, L175*Q175, " ")</f>
        <v xml:space="preserve"> </v>
      </c>
      <c r="Z175" t="str">
        <f>IF(D175=1, K175, " ")</f>
        <v>2.4615384615384617</v>
      </c>
      <c r="AA175" t="str">
        <f>IF(D175=2, K175, " ")</f>
        <v xml:space="preserve"> </v>
      </c>
      <c r="AB175" t="str">
        <f>IF(D175=3, K175, " ")</f>
        <v xml:space="preserve"> </v>
      </c>
      <c r="AC175" t="str">
        <f>IF(D175=1, K175*Q175, " ")</f>
        <v>2.450942916025711</v>
      </c>
      <c r="AD175" t="str">
        <f>IF(D175=2, K175*Q175, " ")</f>
        <v xml:space="preserve"> </v>
      </c>
      <c r="AE175" t="str">
        <f>IF(D175=3, K175*Q175, " ")</f>
        <v xml:space="preserve"> </v>
      </c>
    </row>
    <row r="176">
      <c r="A176" t="str">
        <v>FE459100002</v>
      </c>
      <c r="B176" t="str">
        <f>VLOOKUP(A176,PartNumbers!$A:$E,2,FALSE)</f>
        <v>4000</v>
      </c>
      <c r="C176" t="str">
        <f>VLOOKUP(A176,PartCapability!$B:$Z,5,FALSE)</f>
        <v>2</v>
      </c>
      <c r="D176" t="str">
        <f>VLOOKUP(A176,PartCapability!$B:$Z,6,FALSE)</f>
        <v>2</v>
      </c>
      <c r="E176" t="str">
        <f>VLOOKUP(A176,PartCapability!$B:$Z,8,FALSE)</f>
        <v>1</v>
      </c>
      <c r="F176" t="str">
        <f>VLOOKUP(A176,PartCapability!$B:$Z,7,FALSE)</f>
        <v>37800</v>
      </c>
      <c r="G176" t="str">
        <f>VLOOKUP(A176,PartNumbers!$A:$E,3,FALSE)</f>
        <v>0</v>
      </c>
      <c r="H176" t="str">
        <f>VLOOKUP(A176,PartNumbers!$A:$E,4,FALSE)</f>
        <v>107810</v>
      </c>
      <c r="I176">
        <v>60</v>
      </c>
      <c r="J176" t="str">
        <f>VLOOKUP(A176,PartCapability!$B:$Z,17,FALSE) + 11 + 7</f>
        <v>48</v>
      </c>
      <c r="K176" t="str">
        <f>B176*I176*E176/(F176*POWER(10,G176))</f>
        <v>6.349206349206349</v>
      </c>
      <c r="L176" t="str">
        <f>ROUND(K176*J176/365, 2)</f>
        <v>0.83</v>
      </c>
      <c r="M176" t="str">
        <f>VLOOKUP(D176*1,Parameters!$B$9:$C$11,2,FALSE)</f>
        <v>0.93</v>
      </c>
      <c r="N176" t="str">
        <f>VLOOKUP(D176*1,Parameters!$B$9:$D$11,3,FALSE)</f>
        <v>0.1</v>
      </c>
      <c r="O176" t="str">
        <f>IF(K176&gt;N176, "Yes", "No")</f>
        <v>Yes</v>
      </c>
      <c r="P176" t="str">
        <f>LET(lambda, L176, target, M176-VLOOKUP(D176*1,Parameters!$F$1:$G$4,2,FALSE), n, SEQUENCE(100,1,0,1), INDEX(n,MATCH(TRUE,ROUND(POISSON(n,lambda,TRUE),2)&gt;=target,0)))</f>
        <v>2</v>
      </c>
      <c r="Q176" t="str">
        <f>POISSON(P176, L176, TRUE)</f>
        <v>0.9481673706418632</v>
      </c>
      <c r="R176" t="str">
        <f>ROUND(M176-Q176, 2)</f>
        <v>-0.02</v>
      </c>
      <c r="S176" t="str">
        <f>IF(R176 &gt; VLOOKUP(D176*1, Parameters!$F$1:$G$4, 2, FALSE), "Re-Calculate", "OK")</f>
        <v>OK</v>
      </c>
      <c r="T176" t="str">
        <f>IF(D176=1, L176, " ")</f>
        <v xml:space="preserve"> </v>
      </c>
      <c r="U176" t="str">
        <f>IF(D176=2, L176, " ")</f>
        <v>0.83</v>
      </c>
      <c r="V176" t="str">
        <f>IF(D176=3, L176, " ")</f>
        <v xml:space="preserve"> </v>
      </c>
      <c r="W176" t="str">
        <f>IF(D176=1, L176*Q176, " ")</f>
        <v xml:space="preserve"> </v>
      </c>
      <c r="X176" t="str">
        <f>IF(D176=2, L176*Q176, " ")</f>
        <v>0.7869789176327464</v>
      </c>
      <c r="Y176" t="str">
        <f>IF(D176=3, L176*Q176, " ")</f>
        <v xml:space="preserve"> </v>
      </c>
      <c r="Z176" t="str">
        <f>IF(D176=1, K176, " ")</f>
        <v xml:space="preserve"> </v>
      </c>
      <c r="AA176" t="str">
        <f>IF(D176=2, K176, " ")</f>
        <v>6.349206349206349</v>
      </c>
      <c r="AB176" t="str">
        <f>IF(D176=3, K176, " ")</f>
        <v xml:space="preserve"> </v>
      </c>
      <c r="AC176" t="str">
        <f>IF(D176=1, K176*Q176, " ")</f>
        <v xml:space="preserve"> </v>
      </c>
      <c r="AD176" t="str">
        <f>IF(D176=2, K176*Q176, " ")</f>
        <v>6.020110289789607</v>
      </c>
      <c r="AE176" t="str">
        <f>IF(D176=3, K176*Q176, " ")</f>
        <v xml:space="preserve"> </v>
      </c>
    </row>
    <row r="177">
      <c r="A177" t="str">
        <v>FE459200002</v>
      </c>
      <c r="B177" t="str">
        <f>VLOOKUP(A177,PartNumbers!$A:$E,2,FALSE)</f>
        <v>4000</v>
      </c>
      <c r="C177" t="str">
        <f>VLOOKUP(A177,PartCapability!$B:$Z,5,FALSE)</f>
        <v>2</v>
      </c>
      <c r="D177" t="str">
        <f>VLOOKUP(A177,PartCapability!$B:$Z,6,FALSE)</f>
        <v>2</v>
      </c>
      <c r="E177" t="str">
        <f>VLOOKUP(A177,PartCapability!$B:$Z,8,FALSE)</f>
        <v>1</v>
      </c>
      <c r="F177" t="str">
        <f>VLOOKUP(A177,PartCapability!$B:$Z,7,FALSE)</f>
        <v>86400</v>
      </c>
      <c r="G177" t="str">
        <f>VLOOKUP(A177,PartNumbers!$A:$E,3,FALSE)</f>
        <v>0</v>
      </c>
      <c r="H177" t="str">
        <f>VLOOKUP(A177,PartNumbers!$A:$E,4,FALSE)</f>
        <v>68100</v>
      </c>
      <c r="I177">
        <v>60</v>
      </c>
      <c r="J177" t="str">
        <f>VLOOKUP(A177,PartCapability!$B:$Z,17,FALSE) + 11 + 7</f>
        <v>48</v>
      </c>
      <c r="K177" t="str">
        <f>B177*I177*E177/(F177*POWER(10,G177))</f>
        <v>2.7777777777777777</v>
      </c>
      <c r="L177" t="str">
        <f>ROUND(K177*J177/365, 2)</f>
        <v>0.37</v>
      </c>
      <c r="M177" t="str">
        <f>VLOOKUP(D177*1,Parameters!$B$9:$C$11,2,FALSE)</f>
        <v>0.93</v>
      </c>
      <c r="N177" t="str">
        <f>VLOOKUP(D177*1,Parameters!$B$9:$D$11,3,FALSE)</f>
        <v>0.1</v>
      </c>
      <c r="O177" t="str">
        <f>IF(K177&gt;N177, "Yes", "No")</f>
        <v>Yes</v>
      </c>
      <c r="P177" t="str">
        <f>LET(lambda, L177, target, M177-VLOOKUP(D177*1,Parameters!$F$1:$G$4,2,FALSE), n, SEQUENCE(100,1,0,1), INDEX(n,MATCH(TRUE,ROUND(POISSON(n,lambda,TRUE),2)&gt;=target,0)))</f>
        <v>1</v>
      </c>
      <c r="Q177" t="str">
        <f>POISSON(P177, L177, TRUE)</f>
        <v>0.9463060329731758</v>
      </c>
      <c r="R177" t="str">
        <f>ROUND(M177-Q177, 2)</f>
        <v>-0.02</v>
      </c>
      <c r="S177" t="str">
        <f>IF(R177 &gt; VLOOKUP(D177*1, Parameters!$F$1:$G$4, 2, FALSE), "Re-Calculate", "OK")</f>
        <v>OK</v>
      </c>
      <c r="T177" t="str">
        <f>IF(D177=1, L177, " ")</f>
        <v xml:space="preserve"> </v>
      </c>
      <c r="U177" t="str">
        <f>IF(D177=2, L177, " ")</f>
        <v>0.37</v>
      </c>
      <c r="V177" t="str">
        <f>IF(D177=3, L177, " ")</f>
        <v xml:space="preserve"> </v>
      </c>
      <c r="W177" t="str">
        <f>IF(D177=1, L177*Q177, " ")</f>
        <v xml:space="preserve"> </v>
      </c>
      <c r="X177" t="str">
        <f>IF(D177=2, L177*Q177, " ")</f>
        <v>0.35013323220007503</v>
      </c>
      <c r="Y177" t="str">
        <f>IF(D177=3, L177*Q177, " ")</f>
        <v xml:space="preserve"> </v>
      </c>
      <c r="Z177" t="str">
        <f>IF(D177=1, K177, " ")</f>
        <v xml:space="preserve"> </v>
      </c>
      <c r="AA177" t="str">
        <f>IF(D177=2, K177, " ")</f>
        <v>2.7777777777777777</v>
      </c>
      <c r="AB177" t="str">
        <f>IF(D177=3, K177, " ")</f>
        <v xml:space="preserve"> </v>
      </c>
      <c r="AC177" t="str">
        <f>IF(D177=1, K177*Q177, " ")</f>
        <v xml:space="preserve"> </v>
      </c>
      <c r="AD177" t="str">
        <f>IF(D177=2, K177*Q177, " ")</f>
        <v>2.6286278693699328</v>
      </c>
      <c r="AE177" t="str">
        <f>IF(D177=3, K177*Q177, " ")</f>
        <v xml:space="preserve"> </v>
      </c>
    </row>
    <row r="178">
      <c r="A178" t="str">
        <v>FE520000000</v>
      </c>
      <c r="B178" t="str">
        <f>VLOOKUP(A178,PartNumbers!$A:$E,2,FALSE)</f>
        <v>4000</v>
      </c>
      <c r="C178" t="str">
        <f>VLOOKUP(A178,PartCapability!$B:$Z,5,FALSE)</f>
        <v>2</v>
      </c>
      <c r="D178" t="str">
        <f>VLOOKUP(A178,PartCapability!$B:$Z,6,FALSE)</f>
        <v>2</v>
      </c>
      <c r="E178" t="str">
        <f>VLOOKUP(A178,PartCapability!$B:$Z,8,FALSE)</f>
        <v>4</v>
      </c>
      <c r="F178" t="str">
        <f>VLOOKUP(A178,PartCapability!$B:$Z,7,FALSE)</f>
        <v>105000</v>
      </c>
      <c r="G178" t="str">
        <f>VLOOKUP(A178,PartNumbers!$A:$E,3,FALSE)</f>
        <v>0</v>
      </c>
      <c r="H178" t="str">
        <f>VLOOKUP(A178,PartNumbers!$A:$E,4,FALSE)</f>
        <v>31560</v>
      </c>
      <c r="I178">
        <v>60</v>
      </c>
      <c r="J178" t="str">
        <f>VLOOKUP(A178,PartCapability!$B:$Z,17,FALSE) + 11 + 7</f>
        <v>48</v>
      </c>
      <c r="K178" t="str">
        <f>B178*I178*E178/(F178*POWER(10,G178))</f>
        <v>9.142857142857142</v>
      </c>
      <c r="L178" t="str">
        <f>ROUND(K178*J178/365, 2)</f>
        <v>1.2</v>
      </c>
      <c r="M178" t="str">
        <f>VLOOKUP(D178*1,Parameters!$B$9:$C$11,2,FALSE)</f>
        <v>0.93</v>
      </c>
      <c r="N178" t="str">
        <f>VLOOKUP(D178*1,Parameters!$B$9:$D$11,3,FALSE)</f>
        <v>0.1</v>
      </c>
      <c r="O178" t="str">
        <f>IF(K178&gt;N178, "Yes", "No")</f>
        <v>Yes</v>
      </c>
      <c r="P178" t="str">
        <f>LET(lambda, L178, target, M178-VLOOKUP(D178*1,Parameters!$F$1:$G$4,2,FALSE), n, SEQUENCE(100,1,0,1), INDEX(n,MATCH(TRUE,ROUND(POISSON(n,lambda,TRUE),2)&gt;=target,0)))</f>
        <v>3</v>
      </c>
      <c r="Q178" t="str">
        <f>POISSON(P178, L178, TRUE)</f>
        <v>0.9662310318143443</v>
      </c>
      <c r="R178" t="str">
        <f>ROUND(M178-Q178, 2)</f>
        <v>-0.04</v>
      </c>
      <c r="S178" t="str">
        <f>IF(R178 &gt; VLOOKUP(D178*1, Parameters!$F$1:$G$4, 2, FALSE), "Re-Calculate", "OK")</f>
        <v>OK</v>
      </c>
      <c r="T178" t="str">
        <f>IF(D178=1, L178, " ")</f>
        <v xml:space="preserve"> </v>
      </c>
      <c r="U178" t="str">
        <f>IF(D178=2, L178, " ")</f>
        <v>1.2</v>
      </c>
      <c r="V178" t="str">
        <f>IF(D178=3, L178, " ")</f>
        <v xml:space="preserve"> </v>
      </c>
      <c r="W178" t="str">
        <f>IF(D178=1, L178*Q178, " ")</f>
        <v xml:space="preserve"> </v>
      </c>
      <c r="X178" t="str">
        <f>IF(D178=2, L178*Q178, " ")</f>
        <v>1.1594772381772132</v>
      </c>
      <c r="Y178" t="str">
        <f>IF(D178=3, L178*Q178, " ")</f>
        <v xml:space="preserve"> </v>
      </c>
      <c r="Z178" t="str">
        <f>IF(D178=1, K178, " ")</f>
        <v xml:space="preserve"> </v>
      </c>
      <c r="AA178" t="str">
        <f>IF(D178=2, K178, " ")</f>
        <v>9.142857142857142</v>
      </c>
      <c r="AB178" t="str">
        <f>IF(D178=3, K178, " ")</f>
        <v xml:space="preserve"> </v>
      </c>
      <c r="AC178" t="str">
        <f>IF(D178=1, K178*Q178, " ")</f>
        <v xml:space="preserve"> </v>
      </c>
      <c r="AD178" t="str">
        <f>IF(D178=2, K178*Q178, " ")</f>
        <v>8.834112290874005</v>
      </c>
      <c r="AE178" t="str">
        <f>IF(D178=3, K178*Q178, " ")</f>
        <v xml:space="preserve"> </v>
      </c>
    </row>
    <row r="179">
      <c r="A179" t="str">
        <v>622-5130-830</v>
      </c>
      <c r="B179" t="str">
        <f>VLOOKUP(A179,PartNumbers!$A:$E,2,FALSE)</f>
        <v>4000</v>
      </c>
      <c r="C179" t="str">
        <f>VLOOKUP(A179,PartCapability!$B:$Z,5,FALSE)</f>
        <v>2</v>
      </c>
      <c r="D179" t="str">
        <f>VLOOKUP(A179,PartCapability!$B:$Z,6,FALSE)</f>
        <v>2</v>
      </c>
      <c r="E179" t="str">
        <f>VLOOKUP(A179,PartCapability!$B:$Z,8,FALSE)</f>
        <v>1</v>
      </c>
      <c r="F179" t="str">
        <f>VLOOKUP(A179,PartCapability!$B:$Z,7,FALSE)</f>
        <v>27000</v>
      </c>
      <c r="G179" t="str">
        <f>VLOOKUP(A179,PartNumbers!$A:$E,3,FALSE)</f>
        <v>0</v>
      </c>
      <c r="H179" t="str">
        <f>VLOOKUP(A179,PartNumbers!$A:$E,4,FALSE)</f>
        <v>17500</v>
      </c>
      <c r="I179">
        <v>60</v>
      </c>
      <c r="J179" t="str">
        <f>VLOOKUP(A179,PartCapability!$B:$Z,17,FALSE) + 11 + 7</f>
        <v>48</v>
      </c>
      <c r="K179" t="str">
        <f>B179*I179*E179/(F179*POWER(10,G179))</f>
        <v>8.88888888888889</v>
      </c>
      <c r="L179" t="str">
        <f>ROUND(K179*J179/365, 2)</f>
        <v>1.17</v>
      </c>
      <c r="M179" t="str">
        <f>VLOOKUP(D179*1,Parameters!$B$9:$C$11,2,FALSE)</f>
        <v>0.93</v>
      </c>
      <c r="N179" t="str">
        <f>VLOOKUP(D179*1,Parameters!$B$9:$D$11,3,FALSE)</f>
        <v>0.1</v>
      </c>
      <c r="O179" t="str">
        <f>IF(K179&gt;N179, "Yes", "No")</f>
        <v>Yes</v>
      </c>
      <c r="P179" t="str">
        <f>LET(lambda, L179, target, M179-VLOOKUP(D179*1,Parameters!$F$1:$G$4,2,FALSE), n, SEQUENCE(100,1,0,1), INDEX(n,MATCH(TRUE,ROUND(POISSON(n,lambda,TRUE),2)&gt;=target,0)))</f>
        <v>3</v>
      </c>
      <c r="Q179" t="str">
        <f>POISSON(P179, L179, TRUE)</f>
        <v>0.9687748701454366</v>
      </c>
      <c r="R179" t="str">
        <f>ROUND(M179-Q179, 2)</f>
        <v>-0.04</v>
      </c>
      <c r="S179" t="str">
        <f>IF(R179 &gt; VLOOKUP(D179*1, Parameters!$F$1:$G$4, 2, FALSE), "Re-Calculate", "OK")</f>
        <v>OK</v>
      </c>
      <c r="T179" t="str">
        <f>IF(D179=1, L179, " ")</f>
        <v xml:space="preserve"> </v>
      </c>
      <c r="U179" t="str">
        <f>IF(D179=2, L179, " ")</f>
        <v>1.17</v>
      </c>
      <c r="V179" t="str">
        <f>IF(D179=3, L179, " ")</f>
        <v xml:space="preserve"> </v>
      </c>
      <c r="W179" t="str">
        <f>IF(D179=1, L179*Q179, " ")</f>
        <v xml:space="preserve"> </v>
      </c>
      <c r="X179" t="str">
        <f>IF(D179=2, L179*Q179, " ")</f>
        <v>1.1334665980701608</v>
      </c>
      <c r="Y179" t="str">
        <f>IF(D179=3, L179*Q179, " ")</f>
        <v xml:space="preserve"> </v>
      </c>
      <c r="Z179" t="str">
        <f>IF(D179=1, K179, " ")</f>
        <v xml:space="preserve"> </v>
      </c>
      <c r="AA179" t="str">
        <f>IF(D179=2, K179, " ")</f>
        <v>8.88888888888889</v>
      </c>
      <c r="AB179" t="str">
        <f>IF(D179=3, K179, " ")</f>
        <v xml:space="preserve"> </v>
      </c>
      <c r="AC179" t="str">
        <f>IF(D179=1, K179*Q179, " ")</f>
        <v xml:space="preserve"> </v>
      </c>
      <c r="AD179" t="str">
        <f>IF(D179=2, K179*Q179, " ")</f>
        <v>8.611332179070548</v>
      </c>
      <c r="AE179" t="str">
        <f>IF(D179=3, K179*Q179, " ")</f>
        <v xml:space="preserve"> </v>
      </c>
    </row>
    <row r="180">
      <c r="A180" t="str">
        <v>622-5133-006</v>
      </c>
      <c r="B180" t="str">
        <f>VLOOKUP(A180,PartNumbers!$A:$E,2,FALSE)</f>
        <v>4000</v>
      </c>
      <c r="C180" t="str">
        <f>VLOOKUP(A180,PartCapability!$B:$Z,5,FALSE)</f>
        <v>2</v>
      </c>
      <c r="D180" t="str">
        <f>VLOOKUP(A180,PartCapability!$B:$Z,6,FALSE)</f>
        <v>2</v>
      </c>
      <c r="E180" t="str">
        <f>VLOOKUP(A180,PartCapability!$B:$Z,8,FALSE)</f>
        <v>1</v>
      </c>
      <c r="F180" t="str">
        <f>VLOOKUP(A180,PartCapability!$B:$Z,7,FALSE)</f>
        <v>112500</v>
      </c>
      <c r="G180" t="str">
        <f>VLOOKUP(A180,PartNumbers!$A:$E,3,FALSE)</f>
        <v>0</v>
      </c>
      <c r="H180" t="str">
        <f>VLOOKUP(A180,PartNumbers!$A:$E,4,FALSE)</f>
        <v>10610</v>
      </c>
      <c r="I180">
        <v>60</v>
      </c>
      <c r="J180" t="str">
        <f>VLOOKUP(A180,PartCapability!$B:$Z,17,FALSE) + 11 + 7</f>
        <v>48</v>
      </c>
      <c r="K180" t="str">
        <f>B180*I180*E180/(F180*POWER(10,G180))</f>
        <v>2.1333333333333333</v>
      </c>
      <c r="L180" t="str">
        <f>ROUND(K180*J180/365, 2)</f>
        <v>0.28</v>
      </c>
      <c r="M180" t="str">
        <f>VLOOKUP(D180*1,Parameters!$B$9:$C$11,2,FALSE)</f>
        <v>0.93</v>
      </c>
      <c r="N180" t="str">
        <f>VLOOKUP(D180*1,Parameters!$B$9:$D$11,3,FALSE)</f>
        <v>0.1</v>
      </c>
      <c r="O180" t="str">
        <f>IF(K180&gt;N180, "Yes", "No")</f>
        <v>Yes</v>
      </c>
      <c r="P180" t="str">
        <f>LET(lambda, L180, target, M180-VLOOKUP(D180*1,Parameters!$F$1:$G$4,2,FALSE), n, SEQUENCE(100,1,0,1), INDEX(n,MATCH(TRUE,ROUND(POISSON(n,lambda,TRUE),2)&gt;=target,0)))</f>
        <v>1</v>
      </c>
      <c r="Q180" t="str">
        <f>POISSON(P180, L180, TRUE)</f>
        <v>0.9674031890633286</v>
      </c>
      <c r="R180" t="str">
        <f>ROUND(M180-Q180, 2)</f>
        <v>-0.04</v>
      </c>
      <c r="S180" t="str">
        <f>IF(R180 &gt; VLOOKUP(D180*1, Parameters!$F$1:$G$4, 2, FALSE), "Re-Calculate", "OK")</f>
        <v>OK</v>
      </c>
      <c r="T180" t="str">
        <f>IF(D180=1, L180, " ")</f>
        <v xml:space="preserve"> </v>
      </c>
      <c r="U180" t="str">
        <f>IF(D180=2, L180, " ")</f>
        <v>0.28</v>
      </c>
      <c r="V180" t="str">
        <f>IF(D180=3, L180, " ")</f>
        <v xml:space="preserve"> </v>
      </c>
      <c r="W180" t="str">
        <f>IF(D180=1, L180*Q180, " ")</f>
        <v xml:space="preserve"> </v>
      </c>
      <c r="X180" t="str">
        <f>IF(D180=2, L180*Q180, " ")</f>
        <v>0.27087289293773203</v>
      </c>
      <c r="Y180" t="str">
        <f>IF(D180=3, L180*Q180, " ")</f>
        <v xml:space="preserve"> </v>
      </c>
      <c r="Z180" t="str">
        <f>IF(D180=1, K180, " ")</f>
        <v xml:space="preserve"> </v>
      </c>
      <c r="AA180" t="str">
        <f>IF(D180=2, K180, " ")</f>
        <v>2.1333333333333333</v>
      </c>
      <c r="AB180" t="str">
        <f>IF(D180=3, K180, " ")</f>
        <v xml:space="preserve"> </v>
      </c>
      <c r="AC180" t="str">
        <f>IF(D180=1, K180*Q180, " ")</f>
        <v xml:space="preserve"> </v>
      </c>
      <c r="AD180" t="str">
        <f>IF(D180=2, K180*Q180, " ")</f>
        <v>2.0637934700017677</v>
      </c>
      <c r="AE180" t="str">
        <f>IF(D180=3, K180*Q180, " ")</f>
        <v xml:space="preserve"> </v>
      </c>
    </row>
    <row r="181">
      <c r="A181" t="str">
        <v>622-5135-821</v>
      </c>
      <c r="B181" t="str">
        <f>VLOOKUP(A181,PartNumbers!$A:$E,2,FALSE)</f>
        <v>4000</v>
      </c>
      <c r="C181" t="str">
        <f>VLOOKUP(A181,PartCapability!$B:$Z,5,FALSE)</f>
        <v>2</v>
      </c>
      <c r="D181" t="str">
        <f>VLOOKUP(A181,PartCapability!$B:$Z,6,FALSE)</f>
        <v>2</v>
      </c>
      <c r="E181" t="str">
        <f>VLOOKUP(A181,PartCapability!$B:$Z,8,FALSE)</f>
        <v>1</v>
      </c>
      <c r="F181" t="str">
        <f>VLOOKUP(A181,PartCapability!$B:$Z,7,FALSE)</f>
        <v>22500</v>
      </c>
      <c r="G181" t="str">
        <f>VLOOKUP(A181,PartNumbers!$A:$E,3,FALSE)</f>
        <v>0</v>
      </c>
      <c r="H181" t="str">
        <f>VLOOKUP(A181,PartNumbers!$A:$E,4,FALSE)</f>
        <v>80612</v>
      </c>
      <c r="I181">
        <v>60</v>
      </c>
      <c r="J181" t="str">
        <f>VLOOKUP(A181,PartCapability!$B:$Z,17,FALSE) + 11 + 7</f>
        <v>48</v>
      </c>
      <c r="K181" t="str">
        <f>B181*I181*E181/(F181*POWER(10,G181))</f>
        <v>10.666666666666666</v>
      </c>
      <c r="L181" t="str">
        <f>ROUND(K181*J181/365, 2)</f>
        <v>1.4</v>
      </c>
      <c r="M181" t="str">
        <f>VLOOKUP(D181*1,Parameters!$B$9:$C$11,2,FALSE)</f>
        <v>0.93</v>
      </c>
      <c r="N181" t="str">
        <f>VLOOKUP(D181*1,Parameters!$B$9:$D$11,3,FALSE)</f>
        <v>0.1</v>
      </c>
      <c r="O181" t="str">
        <f>IF(K181&gt;N181, "Yes", "No")</f>
        <v>Yes</v>
      </c>
      <c r="P181" t="str">
        <f>LET(lambda, L181, target, M181-VLOOKUP(D181*1,Parameters!$F$1:$G$4,2,FALSE), n, SEQUENCE(100,1,0,1), INDEX(n,MATCH(TRUE,ROUND(POISSON(n,lambda,TRUE),2)&gt;=target,0)))</f>
        <v>3</v>
      </c>
      <c r="Q181" t="str">
        <f>POISSON(P181, L181, TRUE)</f>
        <v>0.9462747496319245</v>
      </c>
      <c r="R181" t="str">
        <f>ROUND(M181-Q181, 2)</f>
        <v>-0.02</v>
      </c>
      <c r="S181" t="str">
        <f>IF(R181 &gt; VLOOKUP(D181*1, Parameters!$F$1:$G$4, 2, FALSE), "Re-Calculate", "OK")</f>
        <v>OK</v>
      </c>
      <c r="T181" t="str">
        <f>IF(D181=1, L181, " ")</f>
        <v xml:space="preserve"> </v>
      </c>
      <c r="U181" t="str">
        <f>IF(D181=2, L181, " ")</f>
        <v>1.4</v>
      </c>
      <c r="V181" t="str">
        <f>IF(D181=3, L181, " ")</f>
        <v xml:space="preserve"> </v>
      </c>
      <c r="W181" t="str">
        <f>IF(D181=1, L181*Q181, " ")</f>
        <v xml:space="preserve"> </v>
      </c>
      <c r="X181" t="str">
        <f>IF(D181=2, L181*Q181, " ")</f>
        <v>1.3247846494846942</v>
      </c>
      <c r="Y181" t="str">
        <f>IF(D181=3, L181*Q181, " ")</f>
        <v xml:space="preserve"> </v>
      </c>
      <c r="Z181" t="str">
        <f>IF(D181=1, K181, " ")</f>
        <v xml:space="preserve"> </v>
      </c>
      <c r="AA181" t="str">
        <f>IF(D181=2, K181, " ")</f>
        <v>10.666666666666666</v>
      </c>
      <c r="AB181" t="str">
        <f>IF(D181=3, K181, " ")</f>
        <v xml:space="preserve"> </v>
      </c>
      <c r="AC181" t="str">
        <f>IF(D181=1, K181*Q181, " ")</f>
        <v xml:space="preserve"> </v>
      </c>
      <c r="AD181" t="str">
        <f>IF(D181=2, K181*Q181, " ")</f>
        <v>10.093597329407194</v>
      </c>
      <c r="AE181" t="str">
        <f>IF(D181=3, K181*Q181, " ")</f>
        <v xml:space="preserve"> </v>
      </c>
    </row>
    <row r="182">
      <c r="A182" t="str">
        <v>822-0334-020</v>
      </c>
      <c r="B182" t="str">
        <f>VLOOKUP(A182,PartNumbers!$A:$E,2,FALSE)</f>
        <v>4000</v>
      </c>
      <c r="C182" t="str">
        <f>VLOOKUP(A182,PartCapability!$B:$Z,5,FALSE)</f>
        <v>2</v>
      </c>
      <c r="D182" t="str">
        <f>VLOOKUP(A182,PartCapability!$B:$Z,6,FALSE)</f>
        <v>2</v>
      </c>
      <c r="E182" t="str">
        <f>VLOOKUP(A182,PartCapability!$B:$Z,8,FALSE)</f>
        <v>2</v>
      </c>
      <c r="F182" t="str">
        <f>VLOOKUP(A182,PartCapability!$B:$Z,7,FALSE)</f>
        <v>20250</v>
      </c>
      <c r="G182" t="str">
        <f>VLOOKUP(A182,PartNumbers!$A:$E,3,FALSE)</f>
        <v>0</v>
      </c>
      <c r="H182" t="str">
        <f>VLOOKUP(A182,PartNumbers!$A:$E,4,FALSE)</f>
        <v>21217.5</v>
      </c>
      <c r="I182">
        <v>30</v>
      </c>
      <c r="J182" t="str">
        <f>VLOOKUP(A182,PartCapability!$B:$Z,17,FALSE) + 11 + 7</f>
        <v>28</v>
      </c>
      <c r="K182" t="str">
        <f>B182*I182*E182/(F182*POWER(10,G182))</f>
        <v>11.851851851851851</v>
      </c>
      <c r="L182" t="str">
        <f>ROUND(K182*J182/365, 2)</f>
        <v>0.91</v>
      </c>
      <c r="M182" t="str">
        <f>VLOOKUP(D182*1,Parameters!$B$9:$C$11,2,FALSE)</f>
        <v>0.93</v>
      </c>
      <c r="N182" t="str">
        <f>VLOOKUP(D182*1,Parameters!$B$9:$D$11,3,FALSE)</f>
        <v>0.1</v>
      </c>
      <c r="O182" t="str">
        <f>IF(K182&gt;N182, "Yes", "No")</f>
        <v>Yes</v>
      </c>
      <c r="P182" t="str">
        <f>LET(lambda, L182, target, M182-VLOOKUP(D182*1,Parameters!$F$1:$G$4,2,FALSE), n, SEQUENCE(100,1,0,1), INDEX(n,MATCH(TRUE,ROUND(POISSON(n,lambda,TRUE),2)&gt;=target,0)))</f>
        <v>2</v>
      </c>
      <c r="Q182" t="str">
        <f>POISSON(P182, L182, TRUE)</f>
        <v>0.9354864228653718</v>
      </c>
      <c r="R182" t="str">
        <f>ROUND(M182-Q182, 2)</f>
        <v>-0.01</v>
      </c>
      <c r="S182" t="str">
        <f>IF(R182 &gt; VLOOKUP(D182*1, Parameters!$F$1:$G$4, 2, FALSE), "Re-Calculate", "OK")</f>
        <v>OK</v>
      </c>
      <c r="T182" t="str">
        <f>IF(D182=1, L182, " ")</f>
        <v xml:space="preserve"> </v>
      </c>
      <c r="U182" t="str">
        <f>IF(D182=2, L182, " ")</f>
        <v>0.91</v>
      </c>
      <c r="V182" t="str">
        <f>IF(D182=3, L182, " ")</f>
        <v xml:space="preserve"> </v>
      </c>
      <c r="W182" t="str">
        <f>IF(D182=1, L182*Q182, " ")</f>
        <v xml:space="preserve"> </v>
      </c>
      <c r="X182" t="str">
        <f>IF(D182=2, L182*Q182, " ")</f>
        <v>0.8512926448074883</v>
      </c>
      <c r="Y182" t="str">
        <f>IF(D182=3, L182*Q182, " ")</f>
        <v xml:space="preserve"> </v>
      </c>
      <c r="Z182" t="str">
        <f>IF(D182=1, K182, " ")</f>
        <v xml:space="preserve"> </v>
      </c>
      <c r="AA182" t="str">
        <f>IF(D182=2, K182, " ")</f>
        <v>11.851851851851851</v>
      </c>
      <c r="AB182" t="str">
        <f>IF(D182=3, K182, " ")</f>
        <v xml:space="preserve"> </v>
      </c>
      <c r="AC182" t="str">
        <f>IF(D182=1, K182*Q182, " ")</f>
        <v xml:space="preserve"> </v>
      </c>
      <c r="AD182" t="str">
        <f>IF(D182=2, K182*Q182, " ")</f>
        <v>11.08724649321922</v>
      </c>
      <c r="AE182" t="str">
        <f>IF(D182=3, K182*Q182, " ")</f>
        <v xml:space="preserve"> </v>
      </c>
    </row>
    <row r="183">
      <c r="A183" t="str">
        <v>822-0987-003</v>
      </c>
      <c r="B183" t="str">
        <f>VLOOKUP(A183,PartNumbers!$A:$E,2,FALSE)</f>
        <v>4000</v>
      </c>
      <c r="C183" t="str">
        <f>VLOOKUP(A183,PartCapability!$B:$Z,5,FALSE)</f>
        <v>2</v>
      </c>
      <c r="D183" t="str">
        <f>VLOOKUP(A183,PartCapability!$B:$Z,6,FALSE)</f>
        <v>3</v>
      </c>
      <c r="E183" t="str">
        <f>VLOOKUP(A183,PartCapability!$B:$Z,8,FALSE)</f>
        <v>2</v>
      </c>
      <c r="F183" t="str">
        <f>VLOOKUP(A183,PartCapability!$B:$Z,7,FALSE)</f>
        <v>16875</v>
      </c>
      <c r="G183" t="str">
        <f>VLOOKUP(A183,PartNumbers!$A:$E,3,FALSE)</f>
        <v>0</v>
      </c>
      <c r="H183" t="str">
        <f>VLOOKUP(A183,PartNumbers!$A:$E,4,FALSE)</f>
        <v>90592</v>
      </c>
      <c r="I183">
        <v>30</v>
      </c>
      <c r="J183" t="str">
        <f>VLOOKUP(A183,PartCapability!$B:$Z,17,FALSE) + 11 + 7</f>
        <v>38</v>
      </c>
      <c r="K183" t="str">
        <f>B183*I183*E183/(F183*POWER(10,G183))</f>
        <v>14.222222222222221</v>
      </c>
      <c r="L183" t="str">
        <f>ROUND(K183*J183/365, 2)</f>
        <v>1.48</v>
      </c>
      <c r="M183" t="str">
        <f>VLOOKUP(D183*1,Parameters!$B$9:$C$11,2,FALSE)</f>
        <v>0.9</v>
      </c>
      <c r="N183" t="str">
        <f>VLOOKUP(D183*1,Parameters!$B$9:$D$11,3,FALSE)</f>
        <v>0.1</v>
      </c>
      <c r="O183" t="str">
        <f>IF(K183&gt;N183, "Yes", "No")</f>
        <v>Yes</v>
      </c>
      <c r="P183" t="str">
        <f>LET(lambda, L183, target, M183-VLOOKUP(D183*1,Parameters!$F$1:$G$4,2,FALSE), n, SEQUENCE(100,1,0,1), INDEX(n,MATCH(TRUE,ROUND(POISSON(n,lambda,TRUE),2)&gt;=target,0)))</f>
        <v>3</v>
      </c>
      <c r="Q183" t="str">
        <f>POISSON(P183, L183, TRUE)</f>
        <v>0.9368426030266634</v>
      </c>
      <c r="R183" t="str">
        <f>ROUND(M183-Q183, 2)</f>
        <v>-0.04</v>
      </c>
      <c r="S183" t="str">
        <f>IF(R183 &gt; VLOOKUP(D183*1, Parameters!$F$1:$G$4, 2, FALSE), "Re-Calculate", "OK")</f>
        <v>OK</v>
      </c>
      <c r="T183" t="str">
        <f>IF(D183=1, L183, " ")</f>
        <v xml:space="preserve"> </v>
      </c>
      <c r="U183" t="str">
        <f>IF(D183=2, L183, " ")</f>
        <v xml:space="preserve"> </v>
      </c>
      <c r="V183" t="str">
        <f>IF(D183=3, L183, " ")</f>
        <v>1.48</v>
      </c>
      <c r="W183" t="str">
        <f>IF(D183=1, L183*Q183, " ")</f>
        <v xml:space="preserve"> </v>
      </c>
      <c r="X183" t="str">
        <f>IF(D183=2, L183*Q183, " ")</f>
        <v xml:space="preserve"> </v>
      </c>
      <c r="Y183" t="str">
        <f>IF(D183=3, L183*Q183, " ")</f>
        <v>1.386527052479462</v>
      </c>
      <c r="Z183" t="str">
        <f>IF(D183=1, K183, " ")</f>
        <v xml:space="preserve"> </v>
      </c>
      <c r="AA183" t="str">
        <f>IF(D183=2, K183, " ")</f>
        <v xml:space="preserve"> </v>
      </c>
      <c r="AB183" t="str">
        <f>IF(D183=3, K183, " ")</f>
        <v>14.222222222222221</v>
      </c>
      <c r="AC183" t="str">
        <f>IF(D183=1, K183*Q183, " ")</f>
        <v xml:space="preserve"> </v>
      </c>
      <c r="AD183" t="str">
        <f>IF(D183=2, K183*Q183, " ")</f>
        <v xml:space="preserve"> </v>
      </c>
      <c r="AE183" t="str">
        <f>IF(D183=3, K183*Q183, " ")</f>
        <v>13.323983687490324</v>
      </c>
    </row>
    <row r="184">
      <c r="A184" t="str">
        <v>822-0987-020</v>
      </c>
      <c r="B184" t="str">
        <f>VLOOKUP(A184,PartNumbers!$A:$E,2,FALSE)</f>
        <v>4000</v>
      </c>
      <c r="C184" t="str">
        <f>VLOOKUP(A184,PartCapability!$B:$Z,5,FALSE)</f>
        <v>2</v>
      </c>
      <c r="D184" t="str">
        <f>VLOOKUP(A184,PartCapability!$B:$Z,6,FALSE)</f>
        <v>3</v>
      </c>
      <c r="E184" t="str">
        <f>VLOOKUP(A184,PartCapability!$B:$Z,8,FALSE)</f>
        <v>2</v>
      </c>
      <c r="F184" t="str">
        <f>VLOOKUP(A184,PartCapability!$B:$Z,7,FALSE)</f>
        <v>37800</v>
      </c>
      <c r="G184" t="str">
        <f>VLOOKUP(A184,PartNumbers!$A:$E,3,FALSE)</f>
        <v>0</v>
      </c>
      <c r="H184" t="str">
        <f>VLOOKUP(A184,PartNumbers!$A:$E,4,FALSE)</f>
        <v>98724</v>
      </c>
      <c r="I184">
        <v>30</v>
      </c>
      <c r="J184" t="str">
        <f>VLOOKUP(A184,PartCapability!$B:$Z,17,FALSE) + 11 + 7</f>
        <v>48</v>
      </c>
      <c r="K184" t="str">
        <f>B184*I184*E184/(F184*POWER(10,G184))</f>
        <v>6.349206349206349</v>
      </c>
      <c r="L184" t="str">
        <f>ROUND(K184*J184/365, 2)</f>
        <v>0.83</v>
      </c>
      <c r="M184" t="str">
        <f>VLOOKUP(D184*1,Parameters!$B$9:$C$11,2,FALSE)</f>
        <v>0.9</v>
      </c>
      <c r="N184" t="str">
        <f>VLOOKUP(D184*1,Parameters!$B$9:$D$11,3,FALSE)</f>
        <v>0.1</v>
      </c>
      <c r="O184" t="str">
        <f>IF(K184&gt;N184, "Yes", "No")</f>
        <v>Yes</v>
      </c>
      <c r="P184" t="str">
        <f>LET(lambda, L184, target, M184-VLOOKUP(D184*1,Parameters!$F$1:$G$4,2,FALSE), n, SEQUENCE(100,1,0,1), INDEX(n,MATCH(TRUE,ROUND(POISSON(n,lambda,TRUE),2)&gt;=target,0)))</f>
        <v>2</v>
      </c>
      <c r="Q184" t="str">
        <f>POISSON(P184, L184, TRUE)</f>
        <v>0.9481673706418632</v>
      </c>
      <c r="R184" t="str">
        <f>ROUND(M184-Q184, 2)</f>
        <v>-0.05</v>
      </c>
      <c r="S184" t="str">
        <f>IF(R184 &gt; VLOOKUP(D184*1, Parameters!$F$1:$G$4, 2, FALSE), "Re-Calculate", "OK")</f>
        <v>OK</v>
      </c>
      <c r="T184" t="str">
        <f>IF(D184=1, L184, " ")</f>
        <v xml:space="preserve"> </v>
      </c>
      <c r="U184" t="str">
        <f>IF(D184=2, L184, " ")</f>
        <v xml:space="preserve"> </v>
      </c>
      <c r="V184" t="str">
        <f>IF(D184=3, L184, " ")</f>
        <v>0.83</v>
      </c>
      <c r="W184" t="str">
        <f>IF(D184=1, L184*Q184, " ")</f>
        <v xml:space="preserve"> </v>
      </c>
      <c r="X184" t="str">
        <f>IF(D184=2, L184*Q184, " ")</f>
        <v xml:space="preserve"> </v>
      </c>
      <c r="Y184" t="str">
        <f>IF(D184=3, L184*Q184, " ")</f>
        <v>0.7869789176327464</v>
      </c>
      <c r="Z184" t="str">
        <f>IF(D184=1, K184, " ")</f>
        <v xml:space="preserve"> </v>
      </c>
      <c r="AA184" t="str">
        <f>IF(D184=2, K184, " ")</f>
        <v xml:space="preserve"> </v>
      </c>
      <c r="AB184" t="str">
        <f>IF(D184=3, K184, " ")</f>
        <v>6.349206349206349</v>
      </c>
      <c r="AC184" t="str">
        <f>IF(D184=1, K184*Q184, " ")</f>
        <v xml:space="preserve"> </v>
      </c>
      <c r="AD184" t="str">
        <f>IF(D184=2, K184*Q184, " ")</f>
        <v xml:space="preserve"> </v>
      </c>
      <c r="AE184" t="str">
        <f>IF(D184=3, K184*Q184, " ")</f>
        <v>6.020110289789607</v>
      </c>
    </row>
    <row r="185">
      <c r="A185" t="str">
        <v>822-1710-411</v>
      </c>
      <c r="B185" t="str">
        <f>VLOOKUP(A185,PartNumbers!$A:$E,2,FALSE)</f>
        <v>4000</v>
      </c>
      <c r="C185" t="str">
        <f>VLOOKUP(A185,PartCapability!$B:$Z,5,FALSE)</f>
        <v>2</v>
      </c>
      <c r="D185" t="str">
        <f>VLOOKUP(A185,PartCapability!$B:$Z,6,FALSE)</f>
        <v>2</v>
      </c>
      <c r="E185" t="str">
        <f>VLOOKUP(A185,PartCapability!$B:$Z,8,FALSE)</f>
        <v>1</v>
      </c>
      <c r="F185" t="str">
        <f>VLOOKUP(A185,PartCapability!$B:$Z,7,FALSE)</f>
        <v>19500</v>
      </c>
      <c r="G185" t="str">
        <f>VLOOKUP(A185,PartNumbers!$A:$E,3,FALSE)</f>
        <v>0</v>
      </c>
      <c r="H185" t="str">
        <f>VLOOKUP(A185,PartNumbers!$A:$E,4,FALSE)</f>
        <v>132620.83333333334</v>
      </c>
      <c r="I185">
        <v>60</v>
      </c>
      <c r="J185" t="str">
        <f>VLOOKUP(A185,PartCapability!$B:$Z,17,FALSE) + 11 + 7</f>
        <v>34</v>
      </c>
      <c r="K185" t="str">
        <f>B185*I185*E185/(F185*POWER(10,G185))</f>
        <v>12.307692307692308</v>
      </c>
      <c r="L185" t="str">
        <f>ROUND(K185*J185/365, 2)</f>
        <v>1.15</v>
      </c>
      <c r="M185" t="str">
        <f>VLOOKUP(D185*1,Parameters!$B$9:$C$11,2,FALSE)</f>
        <v>0.93</v>
      </c>
      <c r="N185" t="str">
        <f>VLOOKUP(D185*1,Parameters!$B$9:$D$11,3,FALSE)</f>
        <v>0.1</v>
      </c>
      <c r="O185" t="str">
        <f>IF(K185&gt;N185, "Yes", "No")</f>
        <v>Yes</v>
      </c>
      <c r="P185" t="str">
        <f>LET(lambda, L185, target, M185-VLOOKUP(D185*1,Parameters!$F$1:$G$4,2,FALSE), n, SEQUENCE(100,1,0,1), INDEX(n,MATCH(TRUE,ROUND(POISSON(n,lambda,TRUE),2)&gt;=target,0)))</f>
        <v>3</v>
      </c>
      <c r="Q185" t="str">
        <f>POISSON(P185, L185, TRUE)</f>
        <v>0.9704059423550914</v>
      </c>
      <c r="R185" t="str">
        <f>ROUND(M185-Q185, 2)</f>
        <v>-0.04</v>
      </c>
      <c r="S185" t="str">
        <f>IF(R185 &gt; VLOOKUP(D185*1, Parameters!$F$1:$G$4, 2, FALSE), "Re-Calculate", "OK")</f>
        <v>OK</v>
      </c>
      <c r="T185" t="str">
        <f>IF(D185=1, L185, " ")</f>
        <v xml:space="preserve"> </v>
      </c>
      <c r="U185" t="str">
        <f>IF(D185=2, L185, " ")</f>
        <v>1.15</v>
      </c>
      <c r="V185" t="str">
        <f>IF(D185=3, L185, " ")</f>
        <v xml:space="preserve"> </v>
      </c>
      <c r="W185" t="str">
        <f>IF(D185=1, L185*Q185, " ")</f>
        <v xml:space="preserve"> </v>
      </c>
      <c r="X185" t="str">
        <f>IF(D185=2, L185*Q185, " ")</f>
        <v>1.115966833708355</v>
      </c>
      <c r="Y185" t="str">
        <f>IF(D185=3, L185*Q185, " ")</f>
        <v xml:space="preserve"> </v>
      </c>
      <c r="Z185" t="str">
        <f>IF(D185=1, K185, " ")</f>
        <v xml:space="preserve"> </v>
      </c>
      <c r="AA185" t="str">
        <f>IF(D185=2, K185, " ")</f>
        <v>12.307692307692308</v>
      </c>
      <c r="AB185" t="str">
        <f>IF(D185=3, K185, " ")</f>
        <v xml:space="preserve"> </v>
      </c>
      <c r="AC185" t="str">
        <f>IF(D185=1, K185*Q185, " ")</f>
        <v xml:space="preserve"> </v>
      </c>
      <c r="AD185" t="str">
        <f>IF(D185=2, K185*Q185, " ")</f>
        <v>11.943457752062663</v>
      </c>
      <c r="AE185" t="str">
        <f>IF(D185=3, K185*Q185, " ")</f>
        <v xml:space="preserve"> </v>
      </c>
    </row>
    <row r="186">
      <c r="A186" t="str">
        <v>822-2127-301</v>
      </c>
      <c r="B186" t="str">
        <f>VLOOKUP(A186,PartNumbers!$A:$E,2,FALSE)</f>
        <v>4000</v>
      </c>
      <c r="C186" t="str">
        <f>VLOOKUP(A186,PartCapability!$B:$Z,5,FALSE)</f>
        <v>2</v>
      </c>
      <c r="D186" t="str">
        <f>VLOOKUP(A186,PartCapability!$B:$Z,6,FALSE)</f>
        <v>2</v>
      </c>
      <c r="E186" t="str">
        <f>VLOOKUP(A186,PartCapability!$B:$Z,8,FALSE)</f>
        <v>1</v>
      </c>
      <c r="F186" t="str">
        <f>VLOOKUP(A186,PartCapability!$B:$Z,7,FALSE)</f>
        <v>23400</v>
      </c>
      <c r="G186" t="str">
        <f>VLOOKUP(A186,PartNumbers!$A:$E,3,FALSE)</f>
        <v>0</v>
      </c>
      <c r="H186" t="str">
        <f>VLOOKUP(A186,PartNumbers!$A:$E,4,FALSE)</f>
        <v>103920</v>
      </c>
      <c r="I186">
        <v>60</v>
      </c>
      <c r="J186" t="str">
        <f>VLOOKUP(A186,PartCapability!$B:$Z,17,FALSE) + 11 + 7</f>
        <v>48</v>
      </c>
      <c r="K186" t="str">
        <f>B186*I186*E186/(F186*POWER(10,G186))</f>
        <v>10.256410256410257</v>
      </c>
      <c r="L186" t="str">
        <f>ROUND(K186*J186/365, 2)</f>
        <v>1.35</v>
      </c>
      <c r="M186" t="str">
        <f>VLOOKUP(D186*1,Parameters!$B$9:$C$11,2,FALSE)</f>
        <v>0.93</v>
      </c>
      <c r="N186" t="str">
        <f>VLOOKUP(D186*1,Parameters!$B$9:$D$11,3,FALSE)</f>
        <v>0.1</v>
      </c>
      <c r="O186" t="str">
        <f>IF(K186&gt;N186, "Yes", "No")</f>
        <v>Yes</v>
      </c>
      <c r="P186" t="str">
        <f>LET(lambda, L186, target, M186-VLOOKUP(D186*1,Parameters!$F$1:$G$4,2,FALSE), n, SEQUENCE(100,1,0,1), INDEX(n,MATCH(TRUE,ROUND(POISSON(n,lambda,TRUE),2)&gt;=target,0)))</f>
        <v>3</v>
      </c>
      <c r="Q186" t="str">
        <f>POISSON(P186, L186, TRUE)</f>
        <v>0.9517520094125197</v>
      </c>
      <c r="R186" t="str">
        <f>ROUND(M186-Q186, 2)</f>
        <v>-0.02</v>
      </c>
      <c r="S186" t="str">
        <f>IF(R186 &gt; VLOOKUP(D186*1, Parameters!$F$1:$G$4, 2, FALSE), "Re-Calculate", "OK")</f>
        <v>OK</v>
      </c>
      <c r="T186" t="str">
        <f>IF(D186=1, L186, " ")</f>
        <v xml:space="preserve"> </v>
      </c>
      <c r="U186" t="str">
        <f>IF(D186=2, L186, " ")</f>
        <v>1.35</v>
      </c>
      <c r="V186" t="str">
        <f>IF(D186=3, L186, " ")</f>
        <v xml:space="preserve"> </v>
      </c>
      <c r="W186" t="str">
        <f>IF(D186=1, L186*Q186, " ")</f>
        <v xml:space="preserve"> </v>
      </c>
      <c r="X186" t="str">
        <f>IF(D186=2, L186*Q186, " ")</f>
        <v>1.2848652127069016</v>
      </c>
      <c r="Y186" t="str">
        <f>IF(D186=3, L186*Q186, " ")</f>
        <v xml:space="preserve"> </v>
      </c>
      <c r="Z186" t="str">
        <f>IF(D186=1, K186, " ")</f>
        <v xml:space="preserve"> </v>
      </c>
      <c r="AA186" t="str">
        <f>IF(D186=2, K186, " ")</f>
        <v>10.256410256410257</v>
      </c>
      <c r="AB186" t="str">
        <f>IF(D186=3, K186, " ")</f>
        <v xml:space="preserve"> </v>
      </c>
      <c r="AC186" t="str">
        <f>IF(D186=1, K186*Q186, " ")</f>
        <v xml:space="preserve"> </v>
      </c>
      <c r="AD186" t="str">
        <f>IF(D186=2, K186*Q186, " ")</f>
        <v>9.761559070897638</v>
      </c>
      <c r="AE186" t="str">
        <f>IF(D186=3, K186*Q186, " ")</f>
        <v xml:space="preserve"> </v>
      </c>
    </row>
    <row r="187">
      <c r="A187" t="str">
        <v>822-2131-303</v>
      </c>
      <c r="B187" t="str">
        <f>VLOOKUP(A187,PartNumbers!$A:$E,2,FALSE)</f>
        <v>4000</v>
      </c>
      <c r="C187" t="str">
        <f>VLOOKUP(A187,PartCapability!$B:$Z,5,FALSE)</f>
        <v>2</v>
      </c>
      <c r="D187" t="str">
        <f>VLOOKUP(A187,PartCapability!$B:$Z,6,FALSE)</f>
        <v>2</v>
      </c>
      <c r="E187" t="str">
        <f>VLOOKUP(A187,PartCapability!$B:$Z,8,FALSE)</f>
        <v>1</v>
      </c>
      <c r="F187" t="str">
        <f>VLOOKUP(A187,PartCapability!$B:$Z,7,FALSE)</f>
        <v>22500</v>
      </c>
      <c r="G187" t="str">
        <f>VLOOKUP(A187,PartNumbers!$A:$E,3,FALSE)</f>
        <v>0</v>
      </c>
      <c r="H187" t="str">
        <f>VLOOKUP(A187,PartNumbers!$A:$E,4,FALSE)</f>
        <v>81540</v>
      </c>
      <c r="I187">
        <v>60</v>
      </c>
      <c r="J187" t="str">
        <f>VLOOKUP(A187,PartCapability!$B:$Z,17,FALSE) + 11 + 7</f>
        <v>48</v>
      </c>
      <c r="K187" t="str">
        <f>B187*I187*E187/(F187*POWER(10,G187))</f>
        <v>10.666666666666666</v>
      </c>
      <c r="L187" t="str">
        <f>ROUND(K187*J187/365, 2)</f>
        <v>1.4</v>
      </c>
      <c r="M187" t="str">
        <f>VLOOKUP(D187*1,Parameters!$B$9:$C$11,2,FALSE)</f>
        <v>0.93</v>
      </c>
      <c r="N187" t="str">
        <f>VLOOKUP(D187*1,Parameters!$B$9:$D$11,3,FALSE)</f>
        <v>0.1</v>
      </c>
      <c r="O187" t="str">
        <f>IF(K187&gt;N187, "Yes", "No")</f>
        <v>Yes</v>
      </c>
      <c r="P187" t="str">
        <f>LET(lambda, L187, target, M187-VLOOKUP(D187*1,Parameters!$F$1:$G$4,2,FALSE), n, SEQUENCE(100,1,0,1), INDEX(n,MATCH(TRUE,ROUND(POISSON(n,lambda,TRUE),2)&gt;=target,0)))</f>
        <v>3</v>
      </c>
      <c r="Q187" t="str">
        <f>POISSON(P187, L187, TRUE)</f>
        <v>0.9462747496319245</v>
      </c>
      <c r="R187" t="str">
        <f>ROUND(M187-Q187, 2)</f>
        <v>-0.02</v>
      </c>
      <c r="S187" t="str">
        <f>IF(R187 &gt; VLOOKUP(D187*1, Parameters!$F$1:$G$4, 2, FALSE), "Re-Calculate", "OK")</f>
        <v>OK</v>
      </c>
      <c r="T187" t="str">
        <f>IF(D187=1, L187, " ")</f>
        <v xml:space="preserve"> </v>
      </c>
      <c r="U187" t="str">
        <f>IF(D187=2, L187, " ")</f>
        <v>1.4</v>
      </c>
      <c r="V187" t="str">
        <f>IF(D187=3, L187, " ")</f>
        <v xml:space="preserve"> </v>
      </c>
      <c r="W187" t="str">
        <f>IF(D187=1, L187*Q187, " ")</f>
        <v xml:space="preserve"> </v>
      </c>
      <c r="X187" t="str">
        <f>IF(D187=2, L187*Q187, " ")</f>
        <v>1.3247846494846942</v>
      </c>
      <c r="Y187" t="str">
        <f>IF(D187=3, L187*Q187, " ")</f>
        <v xml:space="preserve"> </v>
      </c>
      <c r="Z187" t="str">
        <f>IF(D187=1, K187, " ")</f>
        <v xml:space="preserve"> </v>
      </c>
      <c r="AA187" t="str">
        <f>IF(D187=2, K187, " ")</f>
        <v>10.666666666666666</v>
      </c>
      <c r="AB187" t="str">
        <f>IF(D187=3, K187, " ")</f>
        <v xml:space="preserve"> </v>
      </c>
      <c r="AC187" t="str">
        <f>IF(D187=1, K187*Q187, " ")</f>
        <v xml:space="preserve"> </v>
      </c>
      <c r="AD187" t="str">
        <f>IF(D187=2, K187*Q187, " ")</f>
        <v>10.093597329407194</v>
      </c>
      <c r="AE187" t="str">
        <f>IF(D187=3, K187*Q187, " ")</f>
        <v xml:space="preserve"> </v>
      </c>
    </row>
    <row r="188">
      <c r="A188" t="str">
        <v>822-2325-020</v>
      </c>
      <c r="B188" t="str">
        <f>VLOOKUP(A188,PartNumbers!$A:$E,2,FALSE)</f>
        <v>4000</v>
      </c>
      <c r="C188" t="str">
        <f>VLOOKUP(A188,PartCapability!$B:$Z,5,FALSE)</f>
        <v>2</v>
      </c>
      <c r="D188" t="str">
        <f>VLOOKUP(A188,PartCapability!$B:$Z,6,FALSE)</f>
        <v>2</v>
      </c>
      <c r="E188" t="str">
        <f>VLOOKUP(A188,PartCapability!$B:$Z,8,FALSE)</f>
        <v>2</v>
      </c>
      <c r="F188" t="str">
        <f>VLOOKUP(A188,PartCapability!$B:$Z,7,FALSE)</f>
        <v>109725</v>
      </c>
      <c r="G188" t="str">
        <f>VLOOKUP(A188,PartNumbers!$A:$E,3,FALSE)</f>
        <v>0</v>
      </c>
      <c r="H188" t="str">
        <f>VLOOKUP(A188,PartNumbers!$A:$E,4,FALSE)</f>
        <v>41199</v>
      </c>
      <c r="I188">
        <v>60</v>
      </c>
      <c r="J188" t="str">
        <f>VLOOKUP(A188,PartCapability!$B:$Z,17,FALSE) + 11 + 7</f>
        <v>48</v>
      </c>
      <c r="K188" t="str">
        <f>B188*I188*E188/(F188*POWER(10,G188))</f>
        <v>4.3745727956254274</v>
      </c>
      <c r="L188" t="str">
        <f>ROUND(K188*J188/365, 2)</f>
        <v>0.58</v>
      </c>
      <c r="M188" t="str">
        <f>VLOOKUP(D188*1,Parameters!$B$9:$C$11,2,FALSE)</f>
        <v>0.93</v>
      </c>
      <c r="N188" t="str">
        <f>VLOOKUP(D188*1,Parameters!$B$9:$D$11,3,FALSE)</f>
        <v>0.1</v>
      </c>
      <c r="O188" t="str">
        <f>IF(K188&gt;N188, "Yes", "No")</f>
        <v>Yes</v>
      </c>
      <c r="P188" t="str">
        <f>LET(lambda, L188, target, M188-VLOOKUP(D188*1,Parameters!$F$1:$G$4,2,FALSE), n, SEQUENCE(100,1,0,1), INDEX(n,MATCH(TRUE,ROUND(POISSON(n,lambda,TRUE),2)&gt;=target,0)))</f>
        <v>2</v>
      </c>
      <c r="Q188" t="str">
        <f>POISSON(P188, L188, TRUE)</f>
        <v>0.9788143244296358</v>
      </c>
      <c r="R188" t="str">
        <f>ROUND(M188-Q188, 2)</f>
        <v>-0.05</v>
      </c>
      <c r="S188" t="str">
        <f>IF(R188 &gt; VLOOKUP(D188*1, Parameters!$F$1:$G$4, 2, FALSE), "Re-Calculate", "OK")</f>
        <v>OK</v>
      </c>
      <c r="T188" t="str">
        <f>IF(D188=1, L188, " ")</f>
        <v xml:space="preserve"> </v>
      </c>
      <c r="U188" t="str">
        <f>IF(D188=2, L188, " ")</f>
        <v>0.58</v>
      </c>
      <c r="V188" t="str">
        <f>IF(D188=3, L188, " ")</f>
        <v xml:space="preserve"> </v>
      </c>
      <c r="W188" t="str">
        <f>IF(D188=1, L188*Q188, " ")</f>
        <v xml:space="preserve"> </v>
      </c>
      <c r="X188" t="str">
        <f>IF(D188=2, L188*Q188, " ")</f>
        <v>0.5677123081691887</v>
      </c>
      <c r="Y188" t="str">
        <f>IF(D188=3, L188*Q188, " ")</f>
        <v xml:space="preserve"> </v>
      </c>
      <c r="Z188" t="str">
        <f>IF(D188=1, K188, " ")</f>
        <v xml:space="preserve"> </v>
      </c>
      <c r="AA188" t="str">
        <f>IF(D188=2, K188, " ")</f>
        <v>4.3745727956254274</v>
      </c>
      <c r="AB188" t="str">
        <f>IF(D188=3, K188, " ")</f>
        <v xml:space="preserve"> </v>
      </c>
      <c r="AC188" t="str">
        <f>IF(D188=1, K188*Q188, " ")</f>
        <v xml:space="preserve"> </v>
      </c>
      <c r="AD188" t="str">
        <f>IF(D188=2, K188*Q188, " ")</f>
        <v>4.281894515618366</v>
      </c>
      <c r="AE188" t="str">
        <f>IF(D188=3, K188*Q188, " ")</f>
        <v xml:space="preserve"> </v>
      </c>
    </row>
    <row r="189">
      <c r="A189" t="str">
        <v>822-2365-024</v>
      </c>
      <c r="B189" t="str">
        <f>VLOOKUP(A189,PartNumbers!$A:$E,2,FALSE)</f>
        <v>4000</v>
      </c>
      <c r="C189" t="str">
        <f>VLOOKUP(A189,PartCapability!$B:$Z,5,FALSE)</f>
        <v>2</v>
      </c>
      <c r="D189" t="str">
        <f>VLOOKUP(A189,PartCapability!$B:$Z,6,FALSE)</f>
        <v>2</v>
      </c>
      <c r="E189" t="str">
        <f>VLOOKUP(A189,PartCapability!$B:$Z,8,FALSE)</f>
        <v>2</v>
      </c>
      <c r="F189" t="str">
        <f>VLOOKUP(A189,PartCapability!$B:$Z,7,FALSE)</f>
        <v>78000</v>
      </c>
      <c r="G189" t="str">
        <f>VLOOKUP(A189,PartNumbers!$A:$E,3,FALSE)</f>
        <v>0</v>
      </c>
      <c r="H189" t="str">
        <f>VLOOKUP(A189,PartNumbers!$A:$E,4,FALSE)</f>
        <v>44110</v>
      </c>
      <c r="I189">
        <v>30</v>
      </c>
      <c r="J189" t="str">
        <f>VLOOKUP(A189,PartCapability!$B:$Z,17,FALSE) + 11 + 7</f>
        <v>48</v>
      </c>
      <c r="K189" t="str">
        <f>B189*I189*E189/(F189*POWER(10,G189))</f>
        <v>3.076923076923077</v>
      </c>
      <c r="L189" t="str">
        <f>ROUND(K189*J189/365, 2)</f>
        <v>0.4</v>
      </c>
      <c r="M189" t="str">
        <f>VLOOKUP(D189*1,Parameters!$B$9:$C$11,2,FALSE)</f>
        <v>0.93</v>
      </c>
      <c r="N189" t="str">
        <f>VLOOKUP(D189*1,Parameters!$B$9:$D$11,3,FALSE)</f>
        <v>0.1</v>
      </c>
      <c r="O189" t="str">
        <f>IF(K189&gt;N189, "Yes", "No")</f>
        <v>Yes</v>
      </c>
      <c r="P189" t="str">
        <f>LET(lambda, L189, target, M189-VLOOKUP(D189*1,Parameters!$F$1:$G$4,2,FALSE), n, SEQUENCE(100,1,0,1), INDEX(n,MATCH(TRUE,ROUND(POISSON(n,lambda,TRUE),2)&gt;=target,0)))</f>
        <v>1</v>
      </c>
      <c r="Q189" t="str">
        <f>POISSON(P189, L189, TRUE)</f>
        <v>0.9384480644498951</v>
      </c>
      <c r="R189" t="str">
        <f>ROUND(M189-Q189, 2)</f>
        <v>-0.01</v>
      </c>
      <c r="S189" t="str">
        <f>IF(R189 &gt; VLOOKUP(D189*1, Parameters!$F$1:$G$4, 2, FALSE), "Re-Calculate", "OK")</f>
        <v>OK</v>
      </c>
      <c r="T189" t="str">
        <f>IF(D189=1, L189, " ")</f>
        <v xml:space="preserve"> </v>
      </c>
      <c r="U189" t="str">
        <f>IF(D189=2, L189, " ")</f>
        <v>0.4</v>
      </c>
      <c r="V189" t="str">
        <f>IF(D189=3, L189, " ")</f>
        <v xml:space="preserve"> </v>
      </c>
      <c r="W189" t="str">
        <f>IF(D189=1, L189*Q189, " ")</f>
        <v xml:space="preserve"> </v>
      </c>
      <c r="X189" t="str">
        <f>IF(D189=2, L189*Q189, " ")</f>
        <v>0.3753792257799581</v>
      </c>
      <c r="Y189" t="str">
        <f>IF(D189=3, L189*Q189, " ")</f>
        <v xml:space="preserve"> </v>
      </c>
      <c r="Z189" t="str">
        <f>IF(D189=1, K189, " ")</f>
        <v xml:space="preserve"> </v>
      </c>
      <c r="AA189" t="str">
        <f>IF(D189=2, K189, " ")</f>
        <v>3.076923076923077</v>
      </c>
      <c r="AB189" t="str">
        <f>IF(D189=3, K189, " ")</f>
        <v xml:space="preserve"> </v>
      </c>
      <c r="AC189" t="str">
        <f>IF(D189=1, K189*Q189, " ")</f>
        <v xml:space="preserve"> </v>
      </c>
      <c r="AD189" t="str">
        <f>IF(D189=2, K189*Q189, " ")</f>
        <v>2.8875325059996775</v>
      </c>
      <c r="AE189" t="str">
        <f>IF(D189=3, K189*Q189, " ")</f>
        <v xml:space="preserve"> </v>
      </c>
    </row>
    <row r="190">
      <c r="A190" t="str">
        <v>822-2532-300</v>
      </c>
      <c r="B190" t="str">
        <f>VLOOKUP(A190,PartNumbers!$A:$E,2,FALSE)</f>
        <v>4000</v>
      </c>
      <c r="C190" t="str">
        <f>VLOOKUP(A190,PartCapability!$B:$Z,5,FALSE)</f>
        <v>2</v>
      </c>
      <c r="D190" t="str">
        <f>VLOOKUP(A190,PartCapability!$B:$Z,6,FALSE)</f>
        <v>2</v>
      </c>
      <c r="E190" t="str">
        <f>VLOOKUP(A190,PartCapability!$B:$Z,8,FALSE)</f>
        <v>2</v>
      </c>
      <c r="F190" t="str">
        <f>VLOOKUP(A190,PartCapability!$B:$Z,7,FALSE)</f>
        <v>27000</v>
      </c>
      <c r="G190" t="str">
        <f>VLOOKUP(A190,PartNumbers!$A:$E,3,FALSE)</f>
        <v>0</v>
      </c>
      <c r="H190" t="str">
        <f>VLOOKUP(A190,PartNumbers!$A:$E,4,FALSE)</f>
        <v>133158.33333333334</v>
      </c>
      <c r="I190">
        <v>60</v>
      </c>
      <c r="J190" t="str">
        <f>VLOOKUP(A190,PartCapability!$B:$Z,17,FALSE) + 11 + 7</f>
        <v>48</v>
      </c>
      <c r="K190" t="str">
        <f>B190*I190*E190/(F190*POWER(10,G190))</f>
        <v>17.77777777777778</v>
      </c>
      <c r="L190" t="str">
        <f>ROUND(K190*J190/365, 2)</f>
        <v>2.34</v>
      </c>
      <c r="M190" t="str">
        <f>VLOOKUP(D190*1,Parameters!$B$9:$C$11,2,FALSE)</f>
        <v>0.93</v>
      </c>
      <c r="N190" t="str">
        <f>VLOOKUP(D190*1,Parameters!$B$9:$D$11,3,FALSE)</f>
        <v>0.1</v>
      </c>
      <c r="O190" t="str">
        <f>IF(K190&gt;N190, "Yes", "No")</f>
        <v>Yes</v>
      </c>
      <c r="P190" t="str">
        <f>LET(lambda, L190, target, M190-VLOOKUP(D190*1,Parameters!$F$1:$G$4,2,FALSE), n, SEQUENCE(100,1,0,1), INDEX(n,MATCH(TRUE,ROUND(POISSON(n,lambda,TRUE),2)&gt;=target,0)))</f>
        <v>5</v>
      </c>
      <c r="Q190" t="str">
        <f>POISSON(P190, L190, TRUE)</f>
        <v>0.9678225603285993</v>
      </c>
      <c r="R190" t="str">
        <f>ROUND(M190-Q190, 2)</f>
        <v>-0.04</v>
      </c>
      <c r="S190" t="str">
        <f>IF(R190 &gt; VLOOKUP(D190*1, Parameters!$F$1:$G$4, 2, FALSE), "Re-Calculate", "OK")</f>
        <v>OK</v>
      </c>
      <c r="T190" t="str">
        <f>IF(D190=1, L190, " ")</f>
        <v xml:space="preserve"> </v>
      </c>
      <c r="U190" t="str">
        <f>IF(D190=2, L190, " ")</f>
        <v>2.34</v>
      </c>
      <c r="V190" t="str">
        <f>IF(D190=3, L190, " ")</f>
        <v xml:space="preserve"> </v>
      </c>
      <c r="W190" t="str">
        <f>IF(D190=1, L190*Q190, " ")</f>
        <v xml:space="preserve"> </v>
      </c>
      <c r="X190" t="str">
        <f>IF(D190=2, L190*Q190, " ")</f>
        <v>2.264704791168922</v>
      </c>
      <c r="Y190" t="str">
        <f>IF(D190=3, L190*Q190, " ")</f>
        <v xml:space="preserve"> </v>
      </c>
      <c r="Z190" t="str">
        <f>IF(D190=1, K190, " ")</f>
        <v xml:space="preserve"> </v>
      </c>
      <c r="AA190" t="str">
        <f>IF(D190=2, K190, " ")</f>
        <v>17.77777777777778</v>
      </c>
      <c r="AB190" t="str">
        <f>IF(D190=3, K190, " ")</f>
        <v xml:space="preserve"> </v>
      </c>
      <c r="AC190" t="str">
        <f>IF(D190=1, K190*Q190, " ")</f>
        <v xml:space="preserve"> </v>
      </c>
      <c r="AD190" t="str">
        <f>IF(D190=2, K190*Q190, " ")</f>
        <v>17.205734405841767</v>
      </c>
      <c r="AE190" t="str">
        <f>IF(D190=3, K190*Q190, " ")</f>
        <v xml:space="preserve"> </v>
      </c>
    </row>
    <row r="191">
      <c r="A191" t="str">
        <v>822-2763-020</v>
      </c>
      <c r="B191" t="str">
        <f>VLOOKUP(A191,PartNumbers!$A:$E,2,FALSE)</f>
        <v>4000</v>
      </c>
      <c r="C191" t="str">
        <f>VLOOKUP(A191,PartCapability!$B:$Z,5,FALSE)</f>
        <v>2</v>
      </c>
      <c r="D191" t="str">
        <f>VLOOKUP(A191,PartCapability!$B:$Z,6,FALSE)</f>
        <v>2</v>
      </c>
      <c r="E191" t="str">
        <f>VLOOKUP(A191,PartCapability!$B:$Z,8,FALSE)</f>
        <v>2</v>
      </c>
      <c r="F191" t="str">
        <f>VLOOKUP(A191,PartCapability!$B:$Z,7,FALSE)</f>
        <v>85800</v>
      </c>
      <c r="G191" t="str">
        <f>VLOOKUP(A191,PartNumbers!$A:$E,3,FALSE)</f>
        <v>0</v>
      </c>
      <c r="H191" t="str">
        <f>VLOOKUP(A191,PartNumbers!$A:$E,4,FALSE)</f>
        <v>61375</v>
      </c>
      <c r="I191">
        <v>60</v>
      </c>
      <c r="J191" t="str">
        <f>VLOOKUP(A191,PartCapability!$B:$Z,17,FALSE) + 11 + 7</f>
        <v>48</v>
      </c>
      <c r="K191" t="str">
        <f>B191*I191*E191/(F191*POWER(10,G191))</f>
        <v>5.594405594405594</v>
      </c>
      <c r="L191" t="str">
        <f>ROUND(K191*J191/365, 2)</f>
        <v>0.74</v>
      </c>
      <c r="M191" t="str">
        <f>VLOOKUP(D191*1,Parameters!$B$9:$C$11,2,FALSE)</f>
        <v>0.93</v>
      </c>
      <c r="N191" t="str">
        <f>VLOOKUP(D191*1,Parameters!$B$9:$D$11,3,FALSE)</f>
        <v>0.1</v>
      </c>
      <c r="O191" t="str">
        <f>IF(K191&gt;N191, "Yes", "No")</f>
        <v>Yes</v>
      </c>
      <c r="P191" t="str">
        <f>LET(lambda, L191, target, M191-VLOOKUP(D191*1,Parameters!$F$1:$G$4,2,FALSE), n, SEQUENCE(100,1,0,1), INDEX(n,MATCH(TRUE,ROUND(POISSON(n,lambda,TRUE),2)&gt;=target,0)))</f>
        <v>2</v>
      </c>
      <c r="Q191" t="str">
        <f>POISSON(P191, L191, TRUE)</f>
        <v>0.960812003076259</v>
      </c>
      <c r="R191" t="str">
        <f>ROUND(M191-Q191, 2)</f>
        <v>-0.03</v>
      </c>
      <c r="S191" t="str">
        <f>IF(R191 &gt; VLOOKUP(D191*1, Parameters!$F$1:$G$4, 2, FALSE), "Re-Calculate", "OK")</f>
        <v>OK</v>
      </c>
      <c r="T191" t="str">
        <f>IF(D191=1, L191, " ")</f>
        <v xml:space="preserve"> </v>
      </c>
      <c r="U191" t="str">
        <f>IF(D191=2, L191, " ")</f>
        <v>0.74</v>
      </c>
      <c r="V191" t="str">
        <f>IF(D191=3, L191, " ")</f>
        <v xml:space="preserve"> </v>
      </c>
      <c r="W191" t="str">
        <f>IF(D191=1, L191*Q191, " ")</f>
        <v xml:space="preserve"> </v>
      </c>
      <c r="X191" t="str">
        <f>IF(D191=2, L191*Q191, " ")</f>
        <v>0.7110008822764317</v>
      </c>
      <c r="Y191" t="str">
        <f>IF(D191=3, L191*Q191, " ")</f>
        <v xml:space="preserve"> </v>
      </c>
      <c r="Z191" t="str">
        <f>IF(D191=1, K191, " ")</f>
        <v xml:space="preserve"> </v>
      </c>
      <c r="AA191" t="str">
        <f>IF(D191=2, K191, " ")</f>
        <v>5.594405594405594</v>
      </c>
      <c r="AB191" t="str">
        <f>IF(D191=3, K191, " ")</f>
        <v xml:space="preserve"> </v>
      </c>
      <c r="AC191" t="str">
        <f>IF(D191=1, K191*Q191, " ")</f>
        <v xml:space="preserve"> </v>
      </c>
      <c r="AD191" t="str">
        <f>IF(D191=2, K191*Q191, " ")</f>
        <v>5.375172045181868</v>
      </c>
      <c r="AE191" t="str">
        <f>IF(D191=3, K191*Q191, " ")</f>
        <v xml:space="preserve"> </v>
      </c>
    </row>
    <row r="192">
      <c r="A192" t="str">
        <v>822-3150-301</v>
      </c>
      <c r="B192" t="str">
        <f>VLOOKUP(A192,PartNumbers!$A:$E,2,FALSE)</f>
        <v>4000</v>
      </c>
      <c r="C192" t="str">
        <f>VLOOKUP(A192,PartCapability!$B:$Z,5,FALSE)</f>
        <v>2</v>
      </c>
      <c r="D192" t="str">
        <f>VLOOKUP(A192,PartCapability!$B:$Z,6,FALSE)</f>
        <v>2</v>
      </c>
      <c r="E192" t="str">
        <f>VLOOKUP(A192,PartCapability!$B:$Z,8,FALSE)</f>
        <v>1</v>
      </c>
      <c r="F192" t="str">
        <f>VLOOKUP(A192,PartCapability!$B:$Z,7,FALSE)</f>
        <v>36000</v>
      </c>
      <c r="G192" t="str">
        <f>VLOOKUP(A192,PartNumbers!$A:$E,3,FALSE)</f>
        <v>0</v>
      </c>
      <c r="H192" t="str">
        <f>VLOOKUP(A192,PartNumbers!$A:$E,4,FALSE)</f>
        <v>95370</v>
      </c>
      <c r="I192">
        <v>60</v>
      </c>
      <c r="J192" t="str">
        <f>VLOOKUP(A192,PartCapability!$B:$Z,17,FALSE) + 11 + 7</f>
        <v>48</v>
      </c>
      <c r="K192" t="str">
        <f>B192*I192*E192/(F192*POWER(10,G192))</f>
        <v>6.666666666666667</v>
      </c>
      <c r="L192" t="str">
        <f>ROUND(K192*J192/365, 2)</f>
        <v>0.88</v>
      </c>
      <c r="M192" t="str">
        <f>VLOOKUP(D192*1,Parameters!$B$9:$C$11,2,FALSE)</f>
        <v>0.93</v>
      </c>
      <c r="N192" t="str">
        <f>VLOOKUP(D192*1,Parameters!$B$9:$D$11,3,FALSE)</f>
        <v>0.1</v>
      </c>
      <c r="O192" t="str">
        <f>IF(K192&gt;N192, "Yes", "No")</f>
        <v>Yes</v>
      </c>
      <c r="P192" t="str">
        <f>LET(lambda, L192, target, M192-VLOOKUP(D192*1,Parameters!$F$1:$G$4,2,FALSE), n, SEQUENCE(100,1,0,1), INDEX(n,MATCH(TRUE,ROUND(POISSON(n,lambda,TRUE),2)&gt;=target,0)))</f>
        <v>2</v>
      </c>
      <c r="Q192" t="str">
        <f>POISSON(P192, L192, TRUE)</f>
        <v>0.9403958173644813</v>
      </c>
      <c r="R192" t="str">
        <f>ROUND(M192-Q192, 2)</f>
        <v>-0.01</v>
      </c>
      <c r="S192" t="str">
        <f>IF(R192 &gt; VLOOKUP(D192*1, Parameters!$F$1:$G$4, 2, FALSE), "Re-Calculate", "OK")</f>
        <v>OK</v>
      </c>
      <c r="T192" t="str">
        <f>IF(D192=1, L192, " ")</f>
        <v xml:space="preserve"> </v>
      </c>
      <c r="U192" t="str">
        <f>IF(D192=2, L192, " ")</f>
        <v>0.88</v>
      </c>
      <c r="V192" t="str">
        <f>IF(D192=3, L192, " ")</f>
        <v xml:space="preserve"> </v>
      </c>
      <c r="W192" t="str">
        <f>IF(D192=1, L192*Q192, " ")</f>
        <v xml:space="preserve"> </v>
      </c>
      <c r="X192" t="str">
        <f>IF(D192=2, L192*Q192, " ")</f>
        <v>0.8275483192807436</v>
      </c>
      <c r="Y192" t="str">
        <f>IF(D192=3, L192*Q192, " ")</f>
        <v xml:space="preserve"> </v>
      </c>
      <c r="Z192" t="str">
        <f>IF(D192=1, K192, " ")</f>
        <v xml:space="preserve"> </v>
      </c>
      <c r="AA192" t="str">
        <f>IF(D192=2, K192, " ")</f>
        <v>6.666666666666667</v>
      </c>
      <c r="AB192" t="str">
        <f>IF(D192=3, K192, " ")</f>
        <v xml:space="preserve"> </v>
      </c>
      <c r="AC192" t="str">
        <f>IF(D192=1, K192*Q192, " ")</f>
        <v xml:space="preserve"> </v>
      </c>
      <c r="AD192" t="str">
        <f>IF(D192=2, K192*Q192, " ")</f>
        <v>6.269305449096542</v>
      </c>
      <c r="AE192" t="str">
        <f>IF(D192=3, K192*Q192, " ")</f>
        <v xml:space="preserve"> </v>
      </c>
    </row>
    <row r="193">
      <c r="A193" t="str">
        <v>822-3613-100</v>
      </c>
      <c r="B193" t="str">
        <f>VLOOKUP(A193,PartNumbers!$A:$E,2,FALSE)</f>
        <v>4000</v>
      </c>
      <c r="C193" t="str">
        <f>VLOOKUP(A193,PartCapability!$B:$Z,5,FALSE)</f>
        <v>2</v>
      </c>
      <c r="D193" t="str">
        <f>VLOOKUP(A193,PartCapability!$B:$Z,6,FALSE)</f>
        <v>2</v>
      </c>
      <c r="E193" t="str">
        <f>VLOOKUP(A193,PartCapability!$B:$Z,8,FALSE)</f>
        <v>1</v>
      </c>
      <c r="F193" t="str">
        <f>VLOOKUP(A193,PartCapability!$B:$Z,7,FALSE)</f>
        <v>24000</v>
      </c>
      <c r="G193" t="str">
        <f>VLOOKUP(A193,PartNumbers!$A:$E,3,FALSE)</f>
        <v>0</v>
      </c>
      <c r="H193" t="str">
        <f>VLOOKUP(A193,PartNumbers!$A:$E,4,FALSE)</f>
        <v>48166.666666666664</v>
      </c>
      <c r="I193">
        <v>60</v>
      </c>
      <c r="J193" t="str">
        <f>VLOOKUP(A193,PartCapability!$B:$Z,17,FALSE) + 11 + 7</f>
        <v>48</v>
      </c>
      <c r="K193" t="str">
        <f>B193*I193*E193/(F193*POWER(10,G193))</f>
        <v>10</v>
      </c>
      <c r="L193" t="str">
        <f>ROUND(K193*J193/365, 2)</f>
        <v>1.32</v>
      </c>
      <c r="M193" t="str">
        <f>VLOOKUP(D193*1,Parameters!$B$9:$C$11,2,FALSE)</f>
        <v>0.93</v>
      </c>
      <c r="N193" t="str">
        <f>VLOOKUP(D193*1,Parameters!$B$9:$D$11,3,FALSE)</f>
        <v>0.1</v>
      </c>
      <c r="O193" t="str">
        <f>IF(K193&gt;N193, "Yes", "No")</f>
        <v>Yes</v>
      </c>
      <c r="P193" t="str">
        <f>LET(lambda, L193, target, M193-VLOOKUP(D193*1,Parameters!$F$1:$G$4,2,FALSE), n, SEQUENCE(100,1,0,1), INDEX(n,MATCH(TRUE,ROUND(POISSON(n,lambda,TRUE),2)&gt;=target,0)))</f>
        <v>3</v>
      </c>
      <c r="Q193" t="str">
        <f>POISSON(P193, L193, TRUE)</f>
        <v>0.9548826166653871</v>
      </c>
      <c r="R193" t="str">
        <f>ROUND(M193-Q193, 2)</f>
        <v>-0.02</v>
      </c>
      <c r="S193" t="str">
        <f>IF(R193 &gt; VLOOKUP(D193*1, Parameters!$F$1:$G$4, 2, FALSE), "Re-Calculate", "OK")</f>
        <v>OK</v>
      </c>
      <c r="T193" t="str">
        <f>IF(D193=1, L193, " ")</f>
        <v xml:space="preserve"> </v>
      </c>
      <c r="U193" t="str">
        <f>IF(D193=2, L193, " ")</f>
        <v>1.32</v>
      </c>
      <c r="V193" t="str">
        <f>IF(D193=3, L193, " ")</f>
        <v xml:space="preserve"> </v>
      </c>
      <c r="W193" t="str">
        <f>IF(D193=1, L193*Q193, " ")</f>
        <v xml:space="preserve"> </v>
      </c>
      <c r="X193" t="str">
        <f>IF(D193=2, L193*Q193, " ")</f>
        <v>1.260445053998311</v>
      </c>
      <c r="Y193" t="str">
        <f>IF(D193=3, L193*Q193, " ")</f>
        <v xml:space="preserve"> </v>
      </c>
      <c r="Z193" t="str">
        <f>IF(D193=1, K193, " ")</f>
        <v xml:space="preserve"> </v>
      </c>
      <c r="AA193" t="str">
        <f>IF(D193=2, K193, " ")</f>
        <v>10</v>
      </c>
      <c r="AB193" t="str">
        <f>IF(D193=3, K193, " ")</f>
        <v xml:space="preserve"> </v>
      </c>
      <c r="AC193" t="str">
        <f>IF(D193=1, K193*Q193, " ")</f>
        <v xml:space="preserve"> </v>
      </c>
      <c r="AD193" t="str">
        <f>IF(D193=2, K193*Q193, " ")</f>
        <v>9.548826166653871</v>
      </c>
      <c r="AE193" t="str">
        <f>IF(D193=3, K193*Q193, " ")</f>
        <v xml:space="preserve"> </v>
      </c>
    </row>
    <row r="194">
      <c r="A194" t="str">
        <v>0871NA7</v>
      </c>
      <c r="B194" t="str">
        <f>VLOOKUP(A194,PartNumbers!$A:$E,2,FALSE)</f>
        <v>4000</v>
      </c>
      <c r="C194" t="str">
        <f>VLOOKUP(A194,PartCapability!$B:$Z,5,FALSE)</f>
        <v>2</v>
      </c>
      <c r="D194" t="str">
        <f>VLOOKUP(A194,PartCapability!$B:$Z,6,FALSE)</f>
        <v>2</v>
      </c>
      <c r="E194" t="str">
        <f>VLOOKUP(A194,PartCapability!$B:$Z,8,FALSE)</f>
        <v>2</v>
      </c>
      <c r="F194" t="str">
        <f>VLOOKUP(A194,PartCapability!$B:$Z,7,FALSE)</f>
        <v>37500</v>
      </c>
      <c r="G194" t="str">
        <f>VLOOKUP(A194,PartNumbers!$A:$E,3,FALSE)</f>
        <v>0</v>
      </c>
      <c r="H194" t="str">
        <f>VLOOKUP(A194,PartNumbers!$A:$E,4,FALSE)</f>
        <v>30910</v>
      </c>
      <c r="I194">
        <v>60</v>
      </c>
      <c r="J194" t="str">
        <f>VLOOKUP(A194,PartCapability!$B:$Z,17,FALSE) + 11 + 7</f>
        <v>48</v>
      </c>
      <c r="K194" t="str">
        <f>B194*I194*E194/(F194*POWER(10,G194))</f>
        <v>12.8</v>
      </c>
      <c r="L194" t="str">
        <f>ROUND(K194*J194/365, 2)</f>
        <v>1.68</v>
      </c>
      <c r="M194" t="str">
        <f>VLOOKUP(D194*1,Parameters!$B$9:$C$11,2,FALSE)</f>
        <v>0.93</v>
      </c>
      <c r="N194" t="str">
        <f>VLOOKUP(D194*1,Parameters!$B$9:$D$11,3,FALSE)</f>
        <v>0.1</v>
      </c>
      <c r="O194" t="str">
        <f>IF(K194&gt;N194, "Yes", "No")</f>
        <v>Yes</v>
      </c>
      <c r="P194" t="str">
        <f>LET(lambda, L194, target, M194-VLOOKUP(D194*1,Parameters!$F$1:$G$4,2,FALSE), n, SEQUENCE(100,1,0,1), INDEX(n,MATCH(TRUE,ROUND(POISSON(n,lambda,TRUE),2)&gt;=target,0)))</f>
        <v>4</v>
      </c>
      <c r="Q194" t="str">
        <f>POISSON(P194, L194, TRUE)</f>
        <v>0.9716395221779496</v>
      </c>
      <c r="R194" t="str">
        <f>ROUND(M194-Q194, 2)</f>
        <v>-0.04</v>
      </c>
      <c r="S194" t="str">
        <f>IF(R194 &gt; VLOOKUP(D194*1, Parameters!$F$1:$G$4, 2, FALSE), "Re-Calculate", "OK")</f>
        <v>OK</v>
      </c>
      <c r="T194" t="str">
        <f>IF(D194=1, L194, " ")</f>
        <v xml:space="preserve"> </v>
      </c>
      <c r="U194" t="str">
        <f>IF(D194=2, L194, " ")</f>
        <v>1.68</v>
      </c>
      <c r="V194" t="str">
        <f>IF(D194=3, L194, " ")</f>
        <v xml:space="preserve"> </v>
      </c>
      <c r="W194" t="str">
        <f>IF(D194=1, L194*Q194, " ")</f>
        <v xml:space="preserve"> </v>
      </c>
      <c r="X194" t="str">
        <f>IF(D194=2, L194*Q194, " ")</f>
        <v>1.6323543972589551</v>
      </c>
      <c r="Y194" t="str">
        <f>IF(D194=3, L194*Q194, " ")</f>
        <v xml:space="preserve"> </v>
      </c>
      <c r="Z194" t="str">
        <f>IF(D194=1, K194, " ")</f>
        <v xml:space="preserve"> </v>
      </c>
      <c r="AA194" t="str">
        <f>IF(D194=2, K194, " ")</f>
        <v>12.8</v>
      </c>
      <c r="AB194" t="str">
        <f>IF(D194=3, K194, " ")</f>
        <v xml:space="preserve"> </v>
      </c>
      <c r="AC194" t="str">
        <f>IF(D194=1, K194*Q194, " ")</f>
        <v xml:space="preserve"> </v>
      </c>
      <c r="AD194" t="str">
        <f>IF(D194=2, K194*Q194, " ")</f>
        <v>12.436985883877755</v>
      </c>
      <c r="AE194" t="str">
        <f>IF(D194=3, K194*Q194, " ")</f>
        <v xml:space="preserve"> </v>
      </c>
    </row>
    <row r="195">
      <c r="A195" t="str">
        <v>733902-1-2</v>
      </c>
      <c r="B195" t="str">
        <f>VLOOKUP(A195,PartNumbers!$A:$E,2,FALSE)</f>
        <v>4000</v>
      </c>
      <c r="C195" t="str">
        <f>VLOOKUP(A195,PartCapability!$B:$Z,5,FALSE)</f>
        <v>2</v>
      </c>
      <c r="D195" t="str">
        <f>VLOOKUP(A195,PartCapability!$B:$Z,6,FALSE)</f>
        <v>2</v>
      </c>
      <c r="E195" t="str">
        <f>VLOOKUP(A195,PartCapability!$B:$Z,8,FALSE)</f>
        <v>3</v>
      </c>
      <c r="F195" t="str">
        <f>VLOOKUP(A195,PartCapability!$B:$Z,7,FALSE)</f>
        <v>37500</v>
      </c>
      <c r="G195" t="str">
        <f>VLOOKUP(A195,PartNumbers!$A:$E,3,FALSE)</f>
        <v>0</v>
      </c>
      <c r="H195" t="str">
        <f>VLOOKUP(A195,PartNumbers!$A:$E,4,FALSE)</f>
        <v>18718.43</v>
      </c>
      <c r="I195">
        <v>60</v>
      </c>
      <c r="J195" t="str">
        <f>VLOOKUP(A195,PartCapability!$B:$Z,17,FALSE) + 11 + 7</f>
        <v>48</v>
      </c>
      <c r="K195" t="str">
        <f>B195*I195*E195/(F195*POWER(10,G195))</f>
        <v>19.2</v>
      </c>
      <c r="L195" t="str">
        <f>ROUND(K195*J195/365, 2)</f>
        <v>2.52</v>
      </c>
      <c r="M195" t="str">
        <f>VLOOKUP(D195*1,Parameters!$B$9:$C$11,2,FALSE)</f>
        <v>0.93</v>
      </c>
      <c r="N195" t="str">
        <f>VLOOKUP(D195*1,Parameters!$B$9:$D$11,3,FALSE)</f>
        <v>0.1</v>
      </c>
      <c r="O195" t="str">
        <f>IF(K195&gt;N195, "Yes", "No")</f>
        <v>Yes</v>
      </c>
      <c r="P195" t="str">
        <f>LET(lambda, L195, target, M195-VLOOKUP(D195*1,Parameters!$F$1:$G$4,2,FALSE), n, SEQUENCE(100,1,0,1), INDEX(n,MATCH(TRUE,ROUND(POISSON(n,lambda,TRUE),2)&gt;=target,0)))</f>
        <v>5</v>
      </c>
      <c r="Q195" t="str">
        <f>POISSON(P195, L195, TRUE)</f>
        <v>0.9566295652833275</v>
      </c>
      <c r="R195" t="str">
        <f>ROUND(M195-Q195, 2)</f>
        <v>-0.03</v>
      </c>
      <c r="S195" t="str">
        <f>IF(R195 &gt; VLOOKUP(D195*1, Parameters!$F$1:$G$4, 2, FALSE), "Re-Calculate", "OK")</f>
        <v>OK</v>
      </c>
      <c r="T195" t="str">
        <f>IF(D195=1, L195, " ")</f>
        <v xml:space="preserve"> </v>
      </c>
      <c r="U195" t="str">
        <f>IF(D195=2, L195, " ")</f>
        <v>2.52</v>
      </c>
      <c r="V195" t="str">
        <f>IF(D195=3, L195, " ")</f>
        <v xml:space="preserve"> </v>
      </c>
      <c r="W195" t="str">
        <f>IF(D195=1, L195*Q195, " ")</f>
        <v xml:space="preserve"> </v>
      </c>
      <c r="X195" t="str">
        <f>IF(D195=2, L195*Q195, " ")</f>
        <v>2.4107065045139855</v>
      </c>
      <c r="Y195" t="str">
        <f>IF(D195=3, L195*Q195, " ")</f>
        <v xml:space="preserve"> </v>
      </c>
      <c r="Z195" t="str">
        <f>IF(D195=1, K195, " ")</f>
        <v xml:space="preserve"> </v>
      </c>
      <c r="AA195" t="str">
        <f>IF(D195=2, K195, " ")</f>
        <v>19.2</v>
      </c>
      <c r="AB195" t="str">
        <f>IF(D195=3, K195, " ")</f>
        <v xml:space="preserve"> </v>
      </c>
      <c r="AC195" t="str">
        <f>IF(D195=1, K195*Q195, " ")</f>
        <v xml:space="preserve"> </v>
      </c>
      <c r="AD195" t="str">
        <f>IF(D195=2, K195*Q195, " ")</f>
        <v>18.367287653439888</v>
      </c>
      <c r="AE195" t="str">
        <f>IF(D195=3, K195*Q195, " ")</f>
        <v xml:space="preserve"> </v>
      </c>
    </row>
    <row r="196">
      <c r="A196" t="str">
        <v>733903-2-2</v>
      </c>
      <c r="B196" t="str">
        <f>VLOOKUP(A196,PartNumbers!$A:$E,2,FALSE)</f>
        <v>4000</v>
      </c>
      <c r="C196" t="str">
        <f>VLOOKUP(A196,PartCapability!$B:$Z,5,FALSE)</f>
        <v>2</v>
      </c>
      <c r="D196" t="str">
        <f>VLOOKUP(A196,PartCapability!$B:$Z,6,FALSE)</f>
        <v>2</v>
      </c>
      <c r="E196" t="str">
        <f>VLOOKUP(A196,PartCapability!$B:$Z,8,FALSE)</f>
        <v>2</v>
      </c>
      <c r="F196" t="str">
        <f>VLOOKUP(A196,PartCapability!$B:$Z,7,FALSE)</f>
        <v>52500</v>
      </c>
      <c r="G196" t="str">
        <f>VLOOKUP(A196,PartNumbers!$A:$E,3,FALSE)</f>
        <v>0</v>
      </c>
      <c r="H196" t="str">
        <f>VLOOKUP(A196,PartNumbers!$A:$E,4,FALSE)</f>
        <v>17482.68</v>
      </c>
      <c r="I196">
        <v>60</v>
      </c>
      <c r="J196" t="str">
        <f>VLOOKUP(A196,PartCapability!$B:$Z,17,FALSE) + 11 + 7</f>
        <v>48</v>
      </c>
      <c r="K196" t="str">
        <f>B196*I196*E196/(F196*POWER(10,G196))</f>
        <v>9.142857142857142</v>
      </c>
      <c r="L196" t="str">
        <f>ROUND(K196*J196/365, 2)</f>
        <v>1.2</v>
      </c>
      <c r="M196" t="str">
        <f>VLOOKUP(D196*1,Parameters!$B$9:$C$11,2,FALSE)</f>
        <v>0.93</v>
      </c>
      <c r="N196" t="str">
        <f>VLOOKUP(D196*1,Parameters!$B$9:$D$11,3,FALSE)</f>
        <v>0.1</v>
      </c>
      <c r="O196" t="str">
        <f>IF(K196&gt;N196, "Yes", "No")</f>
        <v>Yes</v>
      </c>
      <c r="P196" t="str">
        <f>LET(lambda, L196, target, M196-VLOOKUP(D196*1,Parameters!$F$1:$G$4,2,FALSE), n, SEQUENCE(100,1,0,1), INDEX(n,MATCH(TRUE,ROUND(POISSON(n,lambda,TRUE),2)&gt;=target,0)))</f>
        <v>3</v>
      </c>
      <c r="Q196" t="str">
        <f>POISSON(P196, L196, TRUE)</f>
        <v>0.9662310318143443</v>
      </c>
      <c r="R196" t="str">
        <f>ROUND(M196-Q196, 2)</f>
        <v>-0.04</v>
      </c>
      <c r="S196" t="str">
        <f>IF(R196 &gt; VLOOKUP(D196*1, Parameters!$F$1:$G$4, 2, FALSE), "Re-Calculate", "OK")</f>
        <v>OK</v>
      </c>
      <c r="T196" t="str">
        <f>IF(D196=1, L196, " ")</f>
        <v xml:space="preserve"> </v>
      </c>
      <c r="U196" t="str">
        <f>IF(D196=2, L196, " ")</f>
        <v>1.2</v>
      </c>
      <c r="V196" t="str">
        <f>IF(D196=3, L196, " ")</f>
        <v xml:space="preserve"> </v>
      </c>
      <c r="W196" t="str">
        <f>IF(D196=1, L196*Q196, " ")</f>
        <v xml:space="preserve"> </v>
      </c>
      <c r="X196" t="str">
        <f>IF(D196=2, L196*Q196, " ")</f>
        <v>1.1594772381772132</v>
      </c>
      <c r="Y196" t="str">
        <f>IF(D196=3, L196*Q196, " ")</f>
        <v xml:space="preserve"> </v>
      </c>
      <c r="Z196" t="str">
        <f>IF(D196=1, K196, " ")</f>
        <v xml:space="preserve"> </v>
      </c>
      <c r="AA196" t="str">
        <f>IF(D196=2, K196, " ")</f>
        <v>9.142857142857142</v>
      </c>
      <c r="AB196" t="str">
        <f>IF(D196=3, K196, " ")</f>
        <v xml:space="preserve"> </v>
      </c>
      <c r="AC196" t="str">
        <f>IF(D196=1, K196*Q196, " ")</f>
        <v xml:space="preserve"> </v>
      </c>
      <c r="AD196" t="str">
        <f>IF(D196=2, K196*Q196, " ")</f>
        <v>8.834112290874005</v>
      </c>
      <c r="AE196" t="str">
        <f>IF(D196=3, K196*Q196, " ")</f>
        <v xml:space="preserve"> </v>
      </c>
    </row>
    <row r="197">
      <c r="A197" t="str">
        <v>L95F100-603</v>
      </c>
      <c r="B197" t="str">
        <f>VLOOKUP(A197,PartNumbers!$A:$E,2,FALSE)</f>
        <v>4000</v>
      </c>
      <c r="C197" t="str">
        <f>VLOOKUP(A197,PartCapability!$B:$Z,5,FALSE)</f>
        <v>2</v>
      </c>
      <c r="D197" t="str">
        <f>VLOOKUP(A197,PartCapability!$B:$Z,6,FALSE)</f>
        <v>1</v>
      </c>
      <c r="E197" t="str">
        <f>VLOOKUP(A197,PartCapability!$B:$Z,8,FALSE)</f>
        <v>2</v>
      </c>
      <c r="F197" t="str">
        <f>VLOOKUP(A197,PartCapability!$B:$Z,7,FALSE)</f>
        <v>35000</v>
      </c>
      <c r="G197" t="str">
        <f>VLOOKUP(A197,PartNumbers!$A:$E,3,FALSE)</f>
        <v>0</v>
      </c>
      <c r="H197" t="str">
        <f>VLOOKUP(A197,PartNumbers!$A:$E,4,FALSE)</f>
        <v>5160.95</v>
      </c>
      <c r="I197">
        <v>60</v>
      </c>
      <c r="J197" t="str">
        <f>VLOOKUP(A197,PartCapability!$B:$Z,17,FALSE) + 11 + 7</f>
        <v>48</v>
      </c>
      <c r="K197" t="str">
        <f>B197*I197*E197/(F197*POWER(10,G197))</f>
        <v>13.714285714285714</v>
      </c>
      <c r="L197" t="str">
        <f>ROUND(K197*J197/365, 2)</f>
        <v>1.8</v>
      </c>
      <c r="M197" t="str">
        <f>VLOOKUP(D197*1,Parameters!$B$9:$C$11,2,FALSE)</f>
        <v>0.98</v>
      </c>
      <c r="N197" t="str">
        <f>VLOOKUP(D197*1,Parameters!$B$9:$D$11,3,FALSE)</f>
        <v>0.1</v>
      </c>
      <c r="O197" t="str">
        <f>IF(K197&gt;N197, "Yes", "No")</f>
        <v>Yes</v>
      </c>
      <c r="P197" t="str">
        <f>LET(lambda, L197, target, M197-VLOOKUP(D197*1,Parameters!$F$1:$G$4,2,FALSE), n, SEQUENCE(100,1,0,1), INDEX(n,MATCH(TRUE,ROUND(POISSON(n,lambda,TRUE),2)&gt;=target,0)))</f>
        <v>5</v>
      </c>
      <c r="Q197" t="str">
        <f>POISSON(P197, L197, TRUE)</f>
        <v>0.9896219631338405</v>
      </c>
      <c r="R197" t="str">
        <f>ROUND(M197-Q197, 2)</f>
        <v>-0.01</v>
      </c>
      <c r="S197" t="str">
        <f>IF(R197 &gt; VLOOKUP(D197*1, Parameters!$F$1:$G$4, 2, FALSE), "Re-Calculate", "OK")</f>
        <v>OK</v>
      </c>
      <c r="T197" t="str">
        <f>IF(D197=1, L197, " ")</f>
        <v>1.8</v>
      </c>
      <c r="U197" t="str">
        <f>IF(D197=2, L197, " ")</f>
        <v xml:space="preserve"> </v>
      </c>
      <c r="V197" t="str">
        <f>IF(D197=3, L197, " ")</f>
        <v xml:space="preserve"> </v>
      </c>
      <c r="W197" t="str">
        <f>IF(D197=1, L197*Q197, " ")</f>
        <v>1.781319533640913</v>
      </c>
      <c r="X197" t="str">
        <f>IF(D197=2, L197*Q197, " ")</f>
        <v xml:space="preserve"> </v>
      </c>
      <c r="Y197" t="str">
        <f>IF(D197=3, L197*Q197, " ")</f>
        <v xml:space="preserve"> </v>
      </c>
      <c r="Z197" t="str">
        <f>IF(D197=1, K197, " ")</f>
        <v>13.714285714285714</v>
      </c>
      <c r="AA197" t="str">
        <f>IF(D197=2, K197, " ")</f>
        <v xml:space="preserve"> </v>
      </c>
      <c r="AB197" t="str">
        <f>IF(D197=3, K197, " ")</f>
        <v xml:space="preserve"> </v>
      </c>
      <c r="AC197" t="str">
        <f>IF(D197=1, K197*Q197, " ")</f>
        <v>13.571958351549812</v>
      </c>
      <c r="AD197" t="str">
        <f>IF(D197=2, K197*Q197, " ")</f>
        <v xml:space="preserve"> </v>
      </c>
      <c r="AE197" t="str">
        <f>IF(D197=3, K197*Q197, " ")</f>
        <v xml:space="preserve"> </v>
      </c>
    </row>
    <row r="198">
      <c r="A198" t="str">
        <v>BA16501-01</v>
      </c>
      <c r="B198" t="str">
        <f>VLOOKUP(A198,PartNumbers!$A:$E,2,FALSE)</f>
        <v>4000</v>
      </c>
      <c r="C198" t="str">
        <f>VLOOKUP(A198,PartCapability!$B:$Z,5,FALSE)</f>
        <v>2</v>
      </c>
      <c r="D198" t="str">
        <f>VLOOKUP(A198,PartCapability!$B:$Z,6,FALSE)</f>
        <v>2</v>
      </c>
      <c r="E198" t="str">
        <f>VLOOKUP(A198,PartCapability!$B:$Z,8,FALSE)</f>
        <v>1</v>
      </c>
      <c r="F198" t="str">
        <f>VLOOKUP(A198,PartCapability!$B:$Z,7,FALSE)</f>
        <v>33000</v>
      </c>
      <c r="G198" t="str">
        <f>VLOOKUP(A198,PartNumbers!$A:$E,3,FALSE)</f>
        <v>0</v>
      </c>
      <c r="H198" t="str">
        <f>VLOOKUP(A198,PartNumbers!$A:$E,4,FALSE)</f>
        <v>95557.122</v>
      </c>
      <c r="I198">
        <v>60</v>
      </c>
      <c r="J198" t="str">
        <f>VLOOKUP(A198,PartCapability!$B:$Z,17,FALSE) + 11 + 7</f>
        <v>48</v>
      </c>
      <c r="K198" t="str">
        <f>B198*I198*E198/(F198*POWER(10,G198))</f>
        <v>7.2727272727272725</v>
      </c>
      <c r="L198" t="str">
        <f>ROUND(K198*J198/365, 2)</f>
        <v>0.96</v>
      </c>
      <c r="M198" t="str">
        <f>VLOOKUP(D198*1,Parameters!$B$9:$C$11,2,FALSE)</f>
        <v>0.93</v>
      </c>
      <c r="N198" t="str">
        <f>VLOOKUP(D198*1,Parameters!$B$9:$D$11,3,FALSE)</f>
        <v>0.1</v>
      </c>
      <c r="O198" t="str">
        <f>IF(K198&gt;N198, "Yes", "No")</f>
        <v>Yes</v>
      </c>
      <c r="P198" t="str">
        <f>LET(lambda, L198, target, M198-VLOOKUP(D198*1,Parameters!$F$1:$G$4,2,FALSE), n, SEQUENCE(100,1,0,1), INDEX(n,MATCH(TRUE,ROUND(POISSON(n,lambda,TRUE),2)&gt;=target,0)))</f>
        <v>2</v>
      </c>
      <c r="Q198" t="str">
        <f>POISSON(P198, L198, TRUE)</f>
        <v>0.9269070983685512</v>
      </c>
      <c r="R198" t="str">
        <f>ROUND(M198-Q198, 2)</f>
        <v>0</v>
      </c>
      <c r="S198" t="str">
        <f>IF(R198 &gt; VLOOKUP(D198*1, Parameters!$F$1:$G$4, 2, FALSE), "Re-Calculate", "OK")</f>
        <v>OK</v>
      </c>
      <c r="T198" t="str">
        <f>IF(D198=1, L198, " ")</f>
        <v xml:space="preserve"> </v>
      </c>
      <c r="U198" t="str">
        <f>IF(D198=2, L198, " ")</f>
        <v>0.96</v>
      </c>
      <c r="V198" t="str">
        <f>IF(D198=3, L198, " ")</f>
        <v xml:space="preserve"> </v>
      </c>
      <c r="W198" t="str">
        <f>IF(D198=1, L198*Q198, " ")</f>
        <v xml:space="preserve"> </v>
      </c>
      <c r="X198" t="str">
        <f>IF(D198=2, L198*Q198, " ")</f>
        <v>0.8898308144338092</v>
      </c>
      <c r="Y198" t="str">
        <f>IF(D198=3, L198*Q198, " ")</f>
        <v xml:space="preserve"> </v>
      </c>
      <c r="Z198" t="str">
        <f>IF(D198=1, K198, " ")</f>
        <v xml:space="preserve"> </v>
      </c>
      <c r="AA198" t="str">
        <f>IF(D198=2, K198, " ")</f>
        <v>7.2727272727272725</v>
      </c>
      <c r="AB198" t="str">
        <f>IF(D198=3, K198, " ")</f>
        <v xml:space="preserve"> </v>
      </c>
      <c r="AC198" t="str">
        <f>IF(D198=1, K198*Q198, " ")</f>
        <v xml:space="preserve"> </v>
      </c>
      <c r="AD198" t="str">
        <f>IF(D198=2, K198*Q198, " ")</f>
        <v>6.741142533589463</v>
      </c>
      <c r="AE198" t="str">
        <f>IF(D198=3, K198*Q198, " ")</f>
        <v xml:space="preserve"> </v>
      </c>
    </row>
    <row r="199">
      <c r="A199" t="str">
        <v>S1820513-29</v>
      </c>
      <c r="B199" t="str">
        <f>VLOOKUP(A199,PartNumbers!$A:$E,2,FALSE)</f>
        <v>4000</v>
      </c>
      <c r="C199" t="str">
        <f>VLOOKUP(A199,PartCapability!$B:$Z,5,FALSE)</f>
        <v>6</v>
      </c>
      <c r="D199" t="str">
        <f>VLOOKUP(A199,PartCapability!$B:$Z,6,FALSE)</f>
        <v>2</v>
      </c>
      <c r="E199" t="str">
        <f>VLOOKUP(A199,PartCapability!$B:$Z,8,FALSE)</f>
        <v>1</v>
      </c>
      <c r="F199" t="str">
        <f>VLOOKUP(A199,PartCapability!$B:$Z,7,FALSE)</f>
        <v>100000</v>
      </c>
      <c r="G199" t="str">
        <f>VLOOKUP(A199,PartNumbers!$A:$E,3,FALSE)</f>
        <v>0</v>
      </c>
      <c r="H199" t="str">
        <f>VLOOKUP(A199,PartNumbers!$A:$E,4,FALSE)</f>
        <v>4870</v>
      </c>
      <c r="I199">
        <v>60</v>
      </c>
      <c r="J199" t="str">
        <f>VLOOKUP(A199,PartCapability!$B:$Z,17,FALSE) + 11 + 7</f>
        <v>48</v>
      </c>
      <c r="K199" t="str">
        <f>B199*I199*E199/(F199*POWER(10,G199))</f>
        <v>2.4</v>
      </c>
      <c r="L199" t="str">
        <f>ROUND(K199*J199/365, 2)</f>
        <v>0.32</v>
      </c>
      <c r="M199" t="str">
        <f>VLOOKUP(D199*1,Parameters!$B$9:$C$11,2,FALSE)</f>
        <v>0.93</v>
      </c>
      <c r="N199" t="str">
        <f>VLOOKUP(D199*1,Parameters!$B$9:$D$11,3,FALSE)</f>
        <v>0.1</v>
      </c>
      <c r="O199" t="str">
        <f>IF(K199&gt;N199, "Yes", "No")</f>
        <v>Yes</v>
      </c>
      <c r="P199" t="str">
        <f>LET(lambda, L199, target, M199-VLOOKUP(D199*1,Parameters!$F$1:$G$4,2,FALSE), n, SEQUENCE(100,1,0,1), INDEX(n,MATCH(TRUE,ROUND(POISSON(n,lambda,TRUE),2)&gt;=target,0)))</f>
        <v>1</v>
      </c>
      <c r="Q199" t="str">
        <f>POISSON(P199, L199, TRUE)</f>
        <v>0.958516728937272</v>
      </c>
      <c r="R199" t="str">
        <f>ROUND(M199-Q199, 2)</f>
        <v>-0.03</v>
      </c>
      <c r="S199" t="str">
        <f>IF(R199 &gt; VLOOKUP(D199*1, Parameters!$F$1:$G$4, 2, FALSE), "Re-Calculate", "OK")</f>
        <v>OK</v>
      </c>
      <c r="T199" t="str">
        <f>IF(D199=1, L199, " ")</f>
        <v xml:space="preserve"> </v>
      </c>
      <c r="U199" t="str">
        <f>IF(D199=2, L199, " ")</f>
        <v>0.32</v>
      </c>
      <c r="V199" t="str">
        <f>IF(D199=3, L199, " ")</f>
        <v xml:space="preserve"> </v>
      </c>
      <c r="W199" t="str">
        <f>IF(D199=1, L199*Q199, " ")</f>
        <v xml:space="preserve"> </v>
      </c>
      <c r="X199" t="str">
        <f>IF(D199=2, L199*Q199, " ")</f>
        <v>0.30672535325992706</v>
      </c>
      <c r="Y199" t="str">
        <f>IF(D199=3, L199*Q199, " ")</f>
        <v xml:space="preserve"> </v>
      </c>
      <c r="Z199" t="str">
        <f>IF(D199=1, K199, " ")</f>
        <v xml:space="preserve"> </v>
      </c>
      <c r="AA199" t="str">
        <f>IF(D199=2, K199, " ")</f>
        <v>2.4</v>
      </c>
      <c r="AB199" t="str">
        <f>IF(D199=3, K199, " ")</f>
        <v xml:space="preserve"> </v>
      </c>
      <c r="AC199" t="str">
        <f>IF(D199=1, K199*Q199, " ")</f>
        <v xml:space="preserve"> </v>
      </c>
      <c r="AD199" t="str">
        <f>IF(D199=2, K199*Q199, " ")</f>
        <v>2.300440149449453</v>
      </c>
      <c r="AE199" t="str">
        <f>IF(D199=3, K199*Q199, " ")</f>
        <v xml:space="preserve"> </v>
      </c>
    </row>
    <row r="200">
      <c r="A200" t="str">
        <v>196PN01Y02</v>
      </c>
      <c r="B200" t="str">
        <f>VLOOKUP(A200,PartNumbers!$A:$E,2,FALSE)</f>
        <v>4000</v>
      </c>
      <c r="C200" t="str">
        <f>VLOOKUP(A200,PartCapability!$B:$Z,5,FALSE)</f>
        <v>2</v>
      </c>
      <c r="D200" t="str">
        <f>VLOOKUP(A200,PartCapability!$B:$Z,6,FALSE)</f>
        <v>2</v>
      </c>
      <c r="E200" t="str">
        <f>VLOOKUP(A200,PartCapability!$B:$Z,8,FALSE)</f>
        <v>1</v>
      </c>
      <c r="F200" t="str">
        <f>VLOOKUP(A200,PartCapability!$B:$Z,7,FALSE)</f>
        <v>270000</v>
      </c>
      <c r="G200" t="str">
        <f>VLOOKUP(A200,PartNumbers!$A:$E,3,FALSE)</f>
        <v>0</v>
      </c>
      <c r="H200" t="str">
        <f>VLOOKUP(A200,PartNumbers!$A:$E,4,FALSE)</f>
        <v>4460.333333333333</v>
      </c>
      <c r="I200">
        <v>60</v>
      </c>
      <c r="J200" t="str">
        <f>VLOOKUP(A200,PartCapability!$B:$Z,17,FALSE) + 11 + 7</f>
        <v>48</v>
      </c>
      <c r="K200" t="str">
        <f>B200*I200*E200/(F200*POWER(10,G200))</f>
        <v>0.8888888888888888</v>
      </c>
      <c r="L200" t="str">
        <f>ROUND(K200*J200/365, 2)</f>
        <v>0.12</v>
      </c>
      <c r="M200" t="str">
        <f>VLOOKUP(D200*1,Parameters!$B$9:$C$11,2,FALSE)</f>
        <v>0.93</v>
      </c>
      <c r="N200" t="str">
        <f>VLOOKUP(D200*1,Parameters!$B$9:$D$11,3,FALSE)</f>
        <v>0.1</v>
      </c>
      <c r="O200" t="str">
        <f>IF(K200&gt;N200, "Yes", "No")</f>
        <v>Yes</v>
      </c>
      <c r="P200" t="str">
        <f>LET(lambda, L200, target, M200-VLOOKUP(D200*1,Parameters!$F$1:$G$4,2,FALSE), n, SEQUENCE(100,1,0,1), INDEX(n,MATCH(TRUE,ROUND(POISSON(n,lambda,TRUE),2)&gt;=target,0)))</f>
        <v>1</v>
      </c>
      <c r="Q200" t="str">
        <f>POISSON(P200, L200, TRUE)</f>
        <v>0.9933508891232163</v>
      </c>
      <c r="R200" t="str">
        <f>ROUND(M200-Q200, 2)</f>
        <v>-0.06</v>
      </c>
      <c r="S200" t="str">
        <f>IF(R200 &gt; VLOOKUP(D200*1, Parameters!$F$1:$G$4, 2, FALSE), "Re-Calculate", "OK")</f>
        <v>OK</v>
      </c>
      <c r="T200" t="str">
        <f>IF(D200=1, L200, " ")</f>
        <v xml:space="preserve"> </v>
      </c>
      <c r="U200" t="str">
        <f>IF(D200=2, L200, " ")</f>
        <v>0.12</v>
      </c>
      <c r="V200" t="str">
        <f>IF(D200=3, L200, " ")</f>
        <v xml:space="preserve"> </v>
      </c>
      <c r="W200" t="str">
        <f>IF(D200=1, L200*Q200, " ")</f>
        <v xml:space="preserve"> </v>
      </c>
      <c r="X200" t="str">
        <f>IF(D200=2, L200*Q200, " ")</f>
        <v>0.11920210669478595</v>
      </c>
      <c r="Y200" t="str">
        <f>IF(D200=3, L200*Q200, " ")</f>
        <v xml:space="preserve"> </v>
      </c>
      <c r="Z200" t="str">
        <f>IF(D200=1, K200, " ")</f>
        <v xml:space="preserve"> </v>
      </c>
      <c r="AA200" t="str">
        <f>IF(D200=2, K200, " ")</f>
        <v>0.8888888888888888</v>
      </c>
      <c r="AB200" t="str">
        <f>IF(D200=3, K200, " ")</f>
        <v xml:space="preserve"> </v>
      </c>
      <c r="AC200" t="str">
        <f>IF(D200=1, K200*Q200, " ")</f>
        <v xml:space="preserve"> </v>
      </c>
      <c r="AD200" t="str">
        <f>IF(D200=2, K200*Q200, " ")</f>
        <v>0.8829785681095256</v>
      </c>
      <c r="AE200" t="str">
        <f>IF(D200=3, K200*Q200, " ")</f>
        <v xml:space="preserve"> </v>
      </c>
    </row>
    <row r="201">
      <c r="A201" t="str">
        <v>263309339-0300</v>
      </c>
      <c r="B201" t="str">
        <f>VLOOKUP(A201,PartNumbers!$A:$E,2,FALSE)</f>
        <v>4000</v>
      </c>
      <c r="C201" t="str">
        <f>VLOOKUP(A201,PartCapability!$B:$Z,5,FALSE)</f>
        <v>2</v>
      </c>
      <c r="D201" t="str">
        <f>VLOOKUP(A201,PartCapability!$B:$Z,6,FALSE)</f>
        <v>1</v>
      </c>
      <c r="E201" t="str">
        <f>VLOOKUP(A201,PartCapability!$B:$Z,8,FALSE)</f>
        <v>1</v>
      </c>
      <c r="F201" t="str">
        <f>VLOOKUP(A201,PartCapability!$B:$Z,7,FALSE)</f>
        <v>150000</v>
      </c>
      <c r="G201" t="str">
        <f>VLOOKUP(A201,PartNumbers!$A:$E,3,FALSE)</f>
        <v>0</v>
      </c>
      <c r="H201" t="str">
        <f>VLOOKUP(A201,PartNumbers!$A:$E,4,FALSE)</f>
        <v>34360</v>
      </c>
      <c r="I201">
        <v>60</v>
      </c>
      <c r="J201" t="str">
        <f>VLOOKUP(A201,PartCapability!$B:$Z,17,FALSE) + 11 + 7</f>
        <v>48</v>
      </c>
      <c r="K201" t="str">
        <f>B201*I201*E201/(F201*POWER(10,G201))</f>
        <v>1.6</v>
      </c>
      <c r="L201" t="str">
        <f>ROUND(K201*J201/365, 2)</f>
        <v>0.21</v>
      </c>
      <c r="M201" t="str">
        <f>VLOOKUP(D201*1,Parameters!$B$9:$C$11,2,FALSE)</f>
        <v>0.98</v>
      </c>
      <c r="N201" t="str">
        <f>VLOOKUP(D201*1,Parameters!$B$9:$D$11,3,FALSE)</f>
        <v>0.1</v>
      </c>
      <c r="O201" t="str">
        <f>IF(K201&gt;N201, "Yes", "No")</f>
        <v>Yes</v>
      </c>
      <c r="P201" t="str">
        <f>LET(lambda, L201, target, M201-VLOOKUP(D201*1,Parameters!$F$1:$G$4,2,FALSE), n, SEQUENCE(100,1,0,1), INDEX(n,MATCH(TRUE,ROUND(POISSON(n,lambda,TRUE),2)&gt;=target,0)))</f>
        <v>1</v>
      </c>
      <c r="Q201" t="str">
        <f>POISSON(P201, L201, TRUE)</f>
        <v>0.9808069376239263</v>
      </c>
      <c r="R201" t="str">
        <f>ROUND(M201-Q201, 2)</f>
        <v>0</v>
      </c>
      <c r="S201" t="str">
        <f>IF(R201 &gt; VLOOKUP(D201*1, Parameters!$F$1:$G$4, 2, FALSE), "Re-Calculate", "OK")</f>
        <v>OK</v>
      </c>
      <c r="T201" t="str">
        <f>IF(D201=1, L201, " ")</f>
        <v>0.21</v>
      </c>
      <c r="U201" t="str">
        <f>IF(D201=2, L201, " ")</f>
        <v xml:space="preserve"> </v>
      </c>
      <c r="V201" t="str">
        <f>IF(D201=3, L201, " ")</f>
        <v xml:space="preserve"> </v>
      </c>
      <c r="W201" t="str">
        <f>IF(D201=1, L201*Q201, " ")</f>
        <v>0.20596945690102453</v>
      </c>
      <c r="X201" t="str">
        <f>IF(D201=2, L201*Q201, " ")</f>
        <v xml:space="preserve"> </v>
      </c>
      <c r="Y201" t="str">
        <f>IF(D201=3, L201*Q201, " ")</f>
        <v xml:space="preserve"> </v>
      </c>
      <c r="Z201" t="str">
        <f>IF(D201=1, K201, " ")</f>
        <v>1.6</v>
      </c>
      <c r="AA201" t="str">
        <f>IF(D201=2, K201, " ")</f>
        <v xml:space="preserve"> </v>
      </c>
      <c r="AB201" t="str">
        <f>IF(D201=3, K201, " ")</f>
        <v xml:space="preserve"> </v>
      </c>
      <c r="AC201" t="str">
        <f>IF(D201=1, K201*Q201, " ")</f>
        <v>1.5692911001982823</v>
      </c>
      <c r="AD201" t="str">
        <f>IF(D201=2, K201*Q201, " ")</f>
        <v xml:space="preserve"> </v>
      </c>
      <c r="AE201" t="str">
        <f>IF(D201=3, K201*Q201, " ")</f>
        <v xml:space="preserve"> </v>
      </c>
    </row>
    <row r="202">
      <c r="A202" t="str">
        <v>267TS11Y00</v>
      </c>
      <c r="B202" t="str">
        <f>VLOOKUP(A202,PartNumbers!$A:$E,2,FALSE)</f>
        <v>4000</v>
      </c>
      <c r="C202" t="str">
        <f>VLOOKUP(A202,PartCapability!$B:$Z,5,FALSE)</f>
        <v>2</v>
      </c>
      <c r="D202" t="str">
        <f>VLOOKUP(A202,PartCapability!$B:$Z,6,FALSE)</f>
        <v>2</v>
      </c>
      <c r="E202" t="str">
        <f>VLOOKUP(A202,PartCapability!$B:$Z,8,FALSE)</f>
        <v>2</v>
      </c>
      <c r="F202" t="str">
        <f>VLOOKUP(A202,PartCapability!$B:$Z,7,FALSE)</f>
        <v>246326</v>
      </c>
      <c r="G202" t="str">
        <f>VLOOKUP(A202,PartNumbers!$A:$E,3,FALSE)</f>
        <v>0</v>
      </c>
      <c r="H202" t="str">
        <f>VLOOKUP(A202,PartNumbers!$A:$E,4,FALSE)</f>
        <v>5700</v>
      </c>
      <c r="I202">
        <v>60</v>
      </c>
      <c r="J202" t="str">
        <f>VLOOKUP(A202,PartCapability!$B:$Z,17,FALSE) + 11 + 7</f>
        <v>48</v>
      </c>
      <c r="K202" t="str">
        <f>B202*I202*E202/(F202*POWER(10,G202))</f>
        <v>1.9486371718779179</v>
      </c>
      <c r="L202" t="str">
        <f>ROUND(K202*J202/365, 2)</f>
        <v>0.26</v>
      </c>
      <c r="M202" t="str">
        <f>VLOOKUP(D202*1,Parameters!$B$9:$C$11,2,FALSE)</f>
        <v>0.93</v>
      </c>
      <c r="N202" t="str">
        <f>VLOOKUP(D202*1,Parameters!$B$9:$D$11,3,FALSE)</f>
        <v>0.1</v>
      </c>
      <c r="O202" t="str">
        <f>IF(K202&gt;N202, "Yes", "No")</f>
        <v>Yes</v>
      </c>
      <c r="P202" t="str">
        <f>LET(lambda, L202, target, M202-VLOOKUP(D202*1,Parameters!$F$1:$G$4,2,FALSE), n, SEQUENCE(100,1,0,1), INDEX(n,MATCH(TRUE,ROUND(POISSON(n,lambda,TRUE),2)&gt;=target,0)))</f>
        <v>1</v>
      </c>
      <c r="Q202" t="str">
        <f>POISSON(P202, L202, TRUE)</f>
        <v>0.9715249981124935</v>
      </c>
      <c r="R202" t="str">
        <f>ROUND(M202-Q202, 2)</f>
        <v>-0.04</v>
      </c>
      <c r="S202" t="str">
        <f>IF(R202 &gt; VLOOKUP(D202*1, Parameters!$F$1:$G$4, 2, FALSE), "Re-Calculate", "OK")</f>
        <v>OK</v>
      </c>
      <c r="T202" t="str">
        <f>IF(D202=1, L202, " ")</f>
        <v xml:space="preserve"> </v>
      </c>
      <c r="U202" t="str">
        <f>IF(D202=2, L202, " ")</f>
        <v>0.26</v>
      </c>
      <c r="V202" t="str">
        <f>IF(D202=3, L202, " ")</f>
        <v xml:space="preserve"> </v>
      </c>
      <c r="W202" t="str">
        <f>IF(D202=1, L202*Q202, " ")</f>
        <v xml:space="preserve"> </v>
      </c>
      <c r="X202" t="str">
        <f>IF(D202=2, L202*Q202, " ")</f>
        <v>0.25259649950924834</v>
      </c>
      <c r="Y202" t="str">
        <f>IF(D202=3, L202*Q202, " ")</f>
        <v xml:space="preserve"> </v>
      </c>
      <c r="Z202" t="str">
        <f>IF(D202=1, K202, " ")</f>
        <v xml:space="preserve"> </v>
      </c>
      <c r="AA202" t="str">
        <f>IF(D202=2, K202, " ")</f>
        <v>1.9486371718779179</v>
      </c>
      <c r="AB202" t="str">
        <f>IF(D202=3, K202, " ")</f>
        <v xml:space="preserve"> </v>
      </c>
      <c r="AC202" t="str">
        <f>IF(D202=1, K202*Q202, " ")</f>
        <v xml:space="preserve"> </v>
      </c>
      <c r="AD202" t="str">
        <f>IF(D202=2, K202*Q202, " ")</f>
        <v>1.8931497247306288</v>
      </c>
      <c r="AE202" t="str">
        <f>IF(D202=3, K202*Q202, " ")</f>
        <v xml:space="preserve"> </v>
      </c>
    </row>
    <row r="203">
      <c r="A203" t="str">
        <v>310ZN01Y01</v>
      </c>
      <c r="B203" t="str">
        <f>VLOOKUP(A203,PartNumbers!$A:$E,2,FALSE)</f>
        <v>4000</v>
      </c>
      <c r="C203" t="str">
        <f>VLOOKUP(A203,PartCapability!$B:$Z,5,FALSE)</f>
        <v>2</v>
      </c>
      <c r="D203" t="str">
        <f>VLOOKUP(A203,PartCapability!$B:$Z,6,FALSE)</f>
        <v>2</v>
      </c>
      <c r="E203" t="str">
        <f>VLOOKUP(A203,PartCapability!$B:$Z,8,FALSE)</f>
        <v>2</v>
      </c>
      <c r="F203" t="str">
        <f>VLOOKUP(A203,PartCapability!$B:$Z,7,FALSE)</f>
        <v>27000</v>
      </c>
      <c r="G203" t="str">
        <f>VLOOKUP(A203,PartNumbers!$A:$E,3,FALSE)</f>
        <v>0</v>
      </c>
      <c r="H203" t="str">
        <f>VLOOKUP(A203,PartNumbers!$A:$E,4,FALSE)</f>
        <v>5890</v>
      </c>
      <c r="I203">
        <v>60</v>
      </c>
      <c r="J203" t="str">
        <f>VLOOKUP(A203,PartCapability!$B:$Z,17,FALSE) + 11 + 7</f>
        <v>48</v>
      </c>
      <c r="K203" t="str">
        <f>B203*I203*E203/(F203*POWER(10,G203))</f>
        <v>17.77777777777778</v>
      </c>
      <c r="L203" t="str">
        <f>ROUND(K203*J203/365, 2)</f>
        <v>2.34</v>
      </c>
      <c r="M203" t="str">
        <f>VLOOKUP(D203*1,Parameters!$B$9:$C$11,2,FALSE)</f>
        <v>0.93</v>
      </c>
      <c r="N203" t="str">
        <f>VLOOKUP(D203*1,Parameters!$B$9:$D$11,3,FALSE)</f>
        <v>0.1</v>
      </c>
      <c r="O203" t="str">
        <f>IF(K203&gt;N203, "Yes", "No")</f>
        <v>Yes</v>
      </c>
      <c r="P203" t="str">
        <f>LET(lambda, L203, target, M203-VLOOKUP(D203*1,Parameters!$F$1:$G$4,2,FALSE), n, SEQUENCE(100,1,0,1), INDEX(n,MATCH(TRUE,ROUND(POISSON(n,lambda,TRUE),2)&gt;=target,0)))</f>
        <v>5</v>
      </c>
      <c r="Q203" t="str">
        <f>POISSON(P203, L203, TRUE)</f>
        <v>0.9678225603285993</v>
      </c>
      <c r="R203" t="str">
        <f>ROUND(M203-Q203, 2)</f>
        <v>-0.04</v>
      </c>
      <c r="S203" t="str">
        <f>IF(R203 &gt; VLOOKUP(D203*1, Parameters!$F$1:$G$4, 2, FALSE), "Re-Calculate", "OK")</f>
        <v>OK</v>
      </c>
      <c r="T203" t="str">
        <f>IF(D203=1, L203, " ")</f>
        <v xml:space="preserve"> </v>
      </c>
      <c r="U203" t="str">
        <f>IF(D203=2, L203, " ")</f>
        <v>2.34</v>
      </c>
      <c r="V203" t="str">
        <f>IF(D203=3, L203, " ")</f>
        <v xml:space="preserve"> </v>
      </c>
      <c r="W203" t="str">
        <f>IF(D203=1, L203*Q203, " ")</f>
        <v xml:space="preserve"> </v>
      </c>
      <c r="X203" t="str">
        <f>IF(D203=2, L203*Q203, " ")</f>
        <v>2.264704791168922</v>
      </c>
      <c r="Y203" t="str">
        <f>IF(D203=3, L203*Q203, " ")</f>
        <v xml:space="preserve"> </v>
      </c>
      <c r="Z203" t="str">
        <f>IF(D203=1, K203, " ")</f>
        <v xml:space="preserve"> </v>
      </c>
      <c r="AA203" t="str">
        <f>IF(D203=2, K203, " ")</f>
        <v>17.77777777777778</v>
      </c>
      <c r="AB203" t="str">
        <f>IF(D203=3, K203, " ")</f>
        <v xml:space="preserve"> </v>
      </c>
      <c r="AC203" t="str">
        <f>IF(D203=1, K203*Q203, " ")</f>
        <v xml:space="preserve"> </v>
      </c>
      <c r="AD203" t="str">
        <f>IF(D203=2, K203*Q203, " ")</f>
        <v>17.205734405841767</v>
      </c>
      <c r="AE203" t="str">
        <f>IF(D203=3, K203*Q203, " ")</f>
        <v xml:space="preserve"> </v>
      </c>
    </row>
    <row r="204">
      <c r="A204" t="str">
        <v>335TS08Y01</v>
      </c>
      <c r="B204" t="str">
        <f>VLOOKUP(A204,PartNumbers!$A:$E,2,FALSE)</f>
        <v>4000</v>
      </c>
      <c r="C204" t="str">
        <f>VLOOKUP(A204,PartCapability!$B:$Z,5,FALSE)</f>
        <v>2</v>
      </c>
      <c r="D204" t="str">
        <f>VLOOKUP(A204,PartCapability!$B:$Z,6,FALSE)</f>
        <v>1</v>
      </c>
      <c r="E204" t="str">
        <f>VLOOKUP(A204,PartCapability!$B:$Z,8,FALSE)</f>
        <v>1</v>
      </c>
      <c r="F204" t="str">
        <f>VLOOKUP(A204,PartCapability!$B:$Z,7,FALSE)</f>
        <v>27000</v>
      </c>
      <c r="G204" t="str">
        <f>VLOOKUP(A204,PartNumbers!$A:$E,3,FALSE)</f>
        <v>0</v>
      </c>
      <c r="H204" t="str">
        <f>VLOOKUP(A204,PartNumbers!$A:$E,4,FALSE)</f>
        <v>14389.8675</v>
      </c>
      <c r="I204">
        <v>60</v>
      </c>
      <c r="J204" t="str">
        <f>VLOOKUP(A204,PartCapability!$B:$Z,17,FALSE) + 11 + 7</f>
        <v>33</v>
      </c>
      <c r="K204" t="str">
        <f>B204*I204*E204/(F204*POWER(10,G204))</f>
        <v>8.88888888888889</v>
      </c>
      <c r="L204" t="str">
        <f>ROUND(K204*J204/365, 2)</f>
        <v>0.8</v>
      </c>
      <c r="M204" t="str">
        <f>VLOOKUP(D204*1,Parameters!$B$9:$C$11,2,FALSE)</f>
        <v>0.98</v>
      </c>
      <c r="N204" t="str">
        <f>VLOOKUP(D204*1,Parameters!$B$9:$D$11,3,FALSE)</f>
        <v>0.1</v>
      </c>
      <c r="O204" t="str">
        <f>IF(K204&gt;N204, "Yes", "No")</f>
        <v>Yes</v>
      </c>
      <c r="P204" t="str">
        <f>LET(lambda, L204, target, M204-VLOOKUP(D204*1,Parameters!$F$1:$G$4,2,FALSE), n, SEQUENCE(100,1,0,1), INDEX(n,MATCH(TRUE,ROUND(POISSON(n,lambda,TRUE),2)&gt;=target,0)))</f>
        <v>3</v>
      </c>
      <c r="Q204" t="str">
        <f>POISSON(P204, L204, TRUE)</f>
        <v>0.990920142199846</v>
      </c>
      <c r="R204" t="str">
        <f>ROUND(M204-Q204, 2)</f>
        <v>-0.01</v>
      </c>
      <c r="S204" t="str">
        <f>IF(R204 &gt; VLOOKUP(D204*1, Parameters!$F$1:$G$4, 2, FALSE), "Re-Calculate", "OK")</f>
        <v>OK</v>
      </c>
      <c r="T204" t="str">
        <f>IF(D204=1, L204, " ")</f>
        <v>0.8</v>
      </c>
      <c r="U204" t="str">
        <f>IF(D204=2, L204, " ")</f>
        <v xml:space="preserve"> </v>
      </c>
      <c r="V204" t="str">
        <f>IF(D204=3, L204, " ")</f>
        <v xml:space="preserve"> </v>
      </c>
      <c r="W204" t="str">
        <f>IF(D204=1, L204*Q204, " ")</f>
        <v>0.7927361137598768</v>
      </c>
      <c r="X204" t="str">
        <f>IF(D204=2, L204*Q204, " ")</f>
        <v xml:space="preserve"> </v>
      </c>
      <c r="Y204" t="str">
        <f>IF(D204=3, L204*Q204, " ")</f>
        <v xml:space="preserve"> </v>
      </c>
      <c r="Z204" t="str">
        <f>IF(D204=1, K204, " ")</f>
        <v>8.88888888888889</v>
      </c>
      <c r="AA204" t="str">
        <f>IF(D204=2, K204, " ")</f>
        <v xml:space="preserve"> </v>
      </c>
      <c r="AB204" t="str">
        <f>IF(D204=3, K204, " ")</f>
        <v xml:space="preserve"> </v>
      </c>
      <c r="AC204" t="str">
        <f>IF(D204=1, K204*Q204, " ")</f>
        <v>8.808179041776409</v>
      </c>
      <c r="AD204" t="str">
        <f>IF(D204=2, K204*Q204, " ")</f>
        <v xml:space="preserve"> </v>
      </c>
      <c r="AE204" t="str">
        <f>IF(D204=3, K204*Q204, " ")</f>
        <v xml:space="preserve"> </v>
      </c>
    </row>
    <row r="205">
      <c r="A205" t="str">
        <v>ADLU100</v>
      </c>
      <c r="B205" t="str">
        <f>VLOOKUP(A205,PartNumbers!$A:$E,2,FALSE)</f>
        <v>4000</v>
      </c>
      <c r="C205" t="str">
        <f>VLOOKUP(A205,PartCapability!$B:$Z,5,FALSE)</f>
        <v>2</v>
      </c>
      <c r="D205" t="str">
        <f>VLOOKUP(A205,PartCapability!$B:$Z,6,FALSE)</f>
        <v>3</v>
      </c>
      <c r="E205" t="str">
        <f>VLOOKUP(A205,PartCapability!$B:$Z,8,FALSE)</f>
        <v>1</v>
      </c>
      <c r="F205" t="str">
        <f>VLOOKUP(A205,PartCapability!$B:$Z,7,FALSE)</f>
        <v>24683</v>
      </c>
      <c r="G205" t="str">
        <f>VLOOKUP(A205,PartNumbers!$A:$E,3,FALSE)</f>
        <v>0</v>
      </c>
      <c r="H205" t="str">
        <f>VLOOKUP(A205,PartNumbers!$A:$E,4,FALSE)</f>
        <v>80871.79</v>
      </c>
      <c r="I205">
        <v>60</v>
      </c>
      <c r="J205" t="str">
        <f>VLOOKUP(A205,PartCapability!$B:$Z,17,FALSE) + 11 + 7</f>
        <v>48</v>
      </c>
      <c r="K205" t="str">
        <f>B205*I205*E205/(F205*POWER(10,G205))</f>
        <v>9.723291334116599</v>
      </c>
      <c r="L205" t="str">
        <f>ROUND(K205*J205/365, 2)</f>
        <v>1.28</v>
      </c>
      <c r="M205" t="str">
        <f>VLOOKUP(D205*1,Parameters!$B$9:$C$11,2,FALSE)</f>
        <v>0.9</v>
      </c>
      <c r="N205" t="str">
        <f>VLOOKUP(D205*1,Parameters!$B$9:$D$11,3,FALSE)</f>
        <v>0.1</v>
      </c>
      <c r="O205" t="str">
        <f>IF(K205&gt;N205, "Yes", "No")</f>
        <v>Yes</v>
      </c>
      <c r="P205" t="str">
        <f>LET(lambda, L205, target, M205-VLOOKUP(D205*1,Parameters!$F$1:$G$4,2,FALSE), n, SEQUENCE(100,1,0,1), INDEX(n,MATCH(TRUE,ROUND(POISSON(n,lambda,TRUE),2)&gt;=target,0)))</f>
        <v>3</v>
      </c>
      <c r="Q205" t="str">
        <f>POISSON(P205, L205, TRUE)</f>
        <v>0.958874281684542</v>
      </c>
      <c r="R205" t="str">
        <f>ROUND(M205-Q205, 2)</f>
        <v>-0.06</v>
      </c>
      <c r="S205" t="str">
        <f>IF(R205 &gt; VLOOKUP(D205*1, Parameters!$F$1:$G$4, 2, FALSE), "Re-Calculate", "OK")</f>
        <v>OK</v>
      </c>
      <c r="T205" t="str">
        <f>IF(D205=1, L205, " ")</f>
        <v xml:space="preserve"> </v>
      </c>
      <c r="U205" t="str">
        <f>IF(D205=2, L205, " ")</f>
        <v xml:space="preserve"> </v>
      </c>
      <c r="V205" t="str">
        <f>IF(D205=3, L205, " ")</f>
        <v>1.28</v>
      </c>
      <c r="W205" t="str">
        <f>IF(D205=1, L205*Q205, " ")</f>
        <v xml:space="preserve"> </v>
      </c>
      <c r="X205" t="str">
        <f>IF(D205=2, L205*Q205, " ")</f>
        <v xml:space="preserve"> </v>
      </c>
      <c r="Y205" t="str">
        <f>IF(D205=3, L205*Q205, " ")</f>
        <v>1.2273590805562138</v>
      </c>
      <c r="Z205" t="str">
        <f>IF(D205=1, K205, " ")</f>
        <v xml:space="preserve"> </v>
      </c>
      <c r="AA205" t="str">
        <f>IF(D205=2, K205, " ")</f>
        <v xml:space="preserve"> </v>
      </c>
      <c r="AB205" t="str">
        <f>IF(D205=3, K205, " ")</f>
        <v>9.723291334116599</v>
      </c>
      <c r="AC205" t="str">
        <f>IF(D205=1, K205*Q205, " ")</f>
        <v xml:space="preserve"> </v>
      </c>
      <c r="AD205" t="str">
        <f>IF(D205=2, K205*Q205, " ")</f>
        <v xml:space="preserve"> </v>
      </c>
      <c r="AE205" t="str">
        <f>IF(D205=3, K205*Q205, " ")</f>
        <v>9.323413993610586</v>
      </c>
    </row>
    <row r="206">
      <c r="A206" t="str">
        <v>EDLRB100</v>
      </c>
      <c r="B206" t="str">
        <f>VLOOKUP(A206,PartNumbers!$A:$E,2,FALSE)</f>
        <v>4000</v>
      </c>
      <c r="C206" t="str">
        <f>VLOOKUP(A206,PartCapability!$B:$Z,5,FALSE)</f>
        <v>2</v>
      </c>
      <c r="D206" t="str">
        <f>VLOOKUP(A206,PartCapability!$B:$Z,6,FALSE)</f>
        <v>3</v>
      </c>
      <c r="E206" t="str">
        <f>VLOOKUP(A206,PartCapability!$B:$Z,8,FALSE)</f>
        <v>1</v>
      </c>
      <c r="F206" t="str">
        <f>VLOOKUP(A206,PartCapability!$B:$Z,7,FALSE)</f>
        <v>33000</v>
      </c>
      <c r="G206" t="str">
        <f>VLOOKUP(A206,PartNumbers!$A:$E,3,FALSE)</f>
        <v>0</v>
      </c>
      <c r="H206" t="str">
        <f>VLOOKUP(A206,PartNumbers!$A:$E,4,FALSE)</f>
        <v>37440</v>
      </c>
      <c r="I206">
        <v>60</v>
      </c>
      <c r="J206" t="str">
        <f>VLOOKUP(A206,PartCapability!$B:$Z,17,FALSE) + 11 + 7</f>
        <v>48</v>
      </c>
      <c r="K206" t="str">
        <f>B206*I206*E206/(F206*POWER(10,G206))</f>
        <v>7.2727272727272725</v>
      </c>
      <c r="L206" t="str">
        <f>ROUND(K206*J206/365, 2)</f>
        <v>0.96</v>
      </c>
      <c r="M206" t="str">
        <f>VLOOKUP(D206*1,Parameters!$B$9:$C$11,2,FALSE)</f>
        <v>0.9</v>
      </c>
      <c r="N206" t="str">
        <f>VLOOKUP(D206*1,Parameters!$B$9:$D$11,3,FALSE)</f>
        <v>0.1</v>
      </c>
      <c r="O206" t="str">
        <f>IF(K206&gt;N206, "Yes", "No")</f>
        <v>Yes</v>
      </c>
      <c r="P206" t="str">
        <f>LET(lambda, L206, target, M206-VLOOKUP(D206*1,Parameters!$F$1:$G$4,2,FALSE), n, SEQUENCE(100,1,0,1), INDEX(n,MATCH(TRUE,ROUND(POISSON(n,lambda,TRUE),2)&gt;=target,0)))</f>
        <v>2</v>
      </c>
      <c r="Q206" t="str">
        <f>POISSON(P206, L206, TRUE)</f>
        <v>0.9269070983685512</v>
      </c>
      <c r="R206" t="str">
        <f>ROUND(M206-Q206, 2)</f>
        <v>-0.03</v>
      </c>
      <c r="S206" t="str">
        <f>IF(R206 &gt; VLOOKUP(D206*1, Parameters!$F$1:$G$4, 2, FALSE), "Re-Calculate", "OK")</f>
        <v>OK</v>
      </c>
      <c r="T206" t="str">
        <f>IF(D206=1, L206, " ")</f>
        <v xml:space="preserve"> </v>
      </c>
      <c r="U206" t="str">
        <f>IF(D206=2, L206, " ")</f>
        <v xml:space="preserve"> </v>
      </c>
      <c r="V206" t="str">
        <f>IF(D206=3, L206, " ")</f>
        <v>0.96</v>
      </c>
      <c r="W206" t="str">
        <f>IF(D206=1, L206*Q206, " ")</f>
        <v xml:space="preserve"> </v>
      </c>
      <c r="X206" t="str">
        <f>IF(D206=2, L206*Q206, " ")</f>
        <v xml:space="preserve"> </v>
      </c>
      <c r="Y206" t="str">
        <f>IF(D206=3, L206*Q206, " ")</f>
        <v>0.8898308144338092</v>
      </c>
      <c r="Z206" t="str">
        <f>IF(D206=1, K206, " ")</f>
        <v xml:space="preserve"> </v>
      </c>
      <c r="AA206" t="str">
        <f>IF(D206=2, K206, " ")</f>
        <v xml:space="preserve"> </v>
      </c>
      <c r="AB206" t="str">
        <f>IF(D206=3, K206, " ")</f>
        <v>7.2727272727272725</v>
      </c>
      <c r="AC206" t="str">
        <f>IF(D206=1, K206*Q206, " ")</f>
        <v xml:space="preserve"> </v>
      </c>
      <c r="AD206" t="str">
        <f>IF(D206=2, K206*Q206, " ")</f>
        <v xml:space="preserve"> </v>
      </c>
      <c r="AE206" t="str">
        <f>IF(D206=3, K206*Q206, " ")</f>
        <v>6.741142533589463</v>
      </c>
    </row>
    <row r="207">
      <c r="A207" t="str">
        <v>10-450701-000</v>
      </c>
      <c r="B207" t="str">
        <f>VLOOKUP(A207,PartNumbers!$A:$E,2,FALSE)</f>
        <v>4000</v>
      </c>
      <c r="C207" t="str">
        <f>VLOOKUP(A207,PartCapability!$B:$Z,5,FALSE)</f>
        <v>2</v>
      </c>
      <c r="D207" t="str">
        <f>VLOOKUP(A207,PartCapability!$B:$Z,6,FALSE)</f>
        <v>1</v>
      </c>
      <c r="E207" t="str">
        <f>VLOOKUP(A207,PartCapability!$B:$Z,8,FALSE)</f>
        <v>2</v>
      </c>
      <c r="F207" t="str">
        <f>VLOOKUP(A207,PartCapability!$B:$Z,7,FALSE)</f>
        <v>70500</v>
      </c>
      <c r="G207" t="str">
        <f>VLOOKUP(A207,PartNumbers!$A:$E,3,FALSE)</f>
        <v>0</v>
      </c>
      <c r="H207" t="str">
        <f>VLOOKUP(A207,PartNumbers!$A:$E,4,FALSE)</f>
        <v>32400</v>
      </c>
      <c r="I207">
        <v>60</v>
      </c>
      <c r="J207" t="str">
        <f>VLOOKUP(A207,PartCapability!$B:$Z,17,FALSE) + 11 + 7</f>
        <v>48</v>
      </c>
      <c r="K207" t="str">
        <f>B207*I207*E207/(F207*POWER(10,G207))</f>
        <v>6.808510638297872</v>
      </c>
      <c r="L207" t="str">
        <f>ROUND(K207*J207/365, 2)</f>
        <v>0.9</v>
      </c>
      <c r="M207" t="str">
        <f>VLOOKUP(D207*1,Parameters!$B$9:$C$11,2,FALSE)</f>
        <v>0.98</v>
      </c>
      <c r="N207" t="str">
        <f>VLOOKUP(D207*1,Parameters!$B$9:$D$11,3,FALSE)</f>
        <v>0.1</v>
      </c>
      <c r="O207" t="str">
        <f>IF(K207&gt;N207, "Yes", "No")</f>
        <v>Yes</v>
      </c>
      <c r="P207" t="str">
        <f>LET(lambda, L207, target, M207-VLOOKUP(D207*1,Parameters!$F$1:$G$4,2,FALSE), n, SEQUENCE(100,1,0,1), INDEX(n,MATCH(TRUE,ROUND(POISSON(n,lambda,TRUE),2)&gt;=target,0)))</f>
        <v>3</v>
      </c>
      <c r="Q207" t="str">
        <f>POISSON(P207, L207, TRUE)</f>
        <v>0.9865412793605638</v>
      </c>
      <c r="R207" t="str">
        <f>ROUND(M207-Q207, 2)</f>
        <v>-0.01</v>
      </c>
      <c r="S207" t="str">
        <f>IF(R207 &gt; VLOOKUP(D207*1, Parameters!$F$1:$G$4, 2, FALSE), "Re-Calculate", "OK")</f>
        <v>OK</v>
      </c>
      <c r="T207" t="str">
        <f>IF(D207=1, L207, " ")</f>
        <v>0.9</v>
      </c>
      <c r="U207" t="str">
        <f>IF(D207=2, L207, " ")</f>
        <v xml:space="preserve"> </v>
      </c>
      <c r="V207" t="str">
        <f>IF(D207=3, L207, " ")</f>
        <v xml:space="preserve"> </v>
      </c>
      <c r="W207" t="str">
        <f>IF(D207=1, L207*Q207, " ")</f>
        <v>0.8878871514245075</v>
      </c>
      <c r="X207" t="str">
        <f>IF(D207=2, L207*Q207, " ")</f>
        <v xml:space="preserve"> </v>
      </c>
      <c r="Y207" t="str">
        <f>IF(D207=3, L207*Q207, " ")</f>
        <v xml:space="preserve"> </v>
      </c>
      <c r="Z207" t="str">
        <f>IF(D207=1, K207, " ")</f>
        <v>6.808510638297872</v>
      </c>
      <c r="AA207" t="str">
        <f>IF(D207=2, K207, " ")</f>
        <v xml:space="preserve"> </v>
      </c>
      <c r="AB207" t="str">
        <f>IF(D207=3, K207, " ")</f>
        <v xml:space="preserve"> </v>
      </c>
      <c r="AC207" t="str">
        <f>IF(D207=1, K207*Q207, " ")</f>
        <v>6.7168767956463915</v>
      </c>
      <c r="AD207" t="str">
        <f>IF(D207=2, K207*Q207, " ")</f>
        <v xml:space="preserve"> </v>
      </c>
      <c r="AE207" t="str">
        <f>IF(D207=3, K207*Q207, " ")</f>
        <v xml:space="preserve"> </v>
      </c>
    </row>
    <row r="208">
      <c r="A208" t="str">
        <v>22715-000-02</v>
      </c>
      <c r="B208" t="str">
        <f>VLOOKUP(A208,PartNumbers!$A:$E,2,FALSE)</f>
        <v>4000</v>
      </c>
      <c r="C208" t="str">
        <f>VLOOKUP(A208,PartCapability!$B:$Z,5,FALSE)</f>
        <v>2</v>
      </c>
      <c r="D208" t="str">
        <f>VLOOKUP(A208,PartCapability!$B:$Z,6,FALSE)</f>
        <v>2</v>
      </c>
      <c r="E208" t="str">
        <f>VLOOKUP(A208,PartCapability!$B:$Z,8,FALSE)</f>
        <v>1</v>
      </c>
      <c r="F208" t="str">
        <f>VLOOKUP(A208,PartCapability!$B:$Z,7,FALSE)</f>
        <v>30000</v>
      </c>
      <c r="G208" t="str">
        <f>VLOOKUP(A208,PartNumbers!$A:$E,3,FALSE)</f>
        <v>0</v>
      </c>
      <c r="H208" t="str">
        <f>VLOOKUP(A208,PartNumbers!$A:$E,4,FALSE)</f>
        <v>3583.3333333333335</v>
      </c>
      <c r="I208">
        <v>60</v>
      </c>
      <c r="J208" t="str">
        <f>VLOOKUP(A208,PartCapability!$B:$Z,17,FALSE) + 11 + 7</f>
        <v>48</v>
      </c>
      <c r="K208" t="str">
        <f>B208*I208*E208/(F208*POWER(10,G208))</f>
        <v>8</v>
      </c>
      <c r="L208" t="str">
        <f>ROUND(K208*J208/365, 2)</f>
        <v>1.05</v>
      </c>
      <c r="M208" t="str">
        <f>VLOOKUP(D208*1,Parameters!$B$9:$C$11,2,FALSE)</f>
        <v>0.93</v>
      </c>
      <c r="N208" t="str">
        <f>VLOOKUP(D208*1,Parameters!$B$9:$D$11,3,FALSE)</f>
        <v>0.1</v>
      </c>
      <c r="O208" t="str">
        <f>IF(K208&gt;N208, "Yes", "No")</f>
        <v>Yes</v>
      </c>
      <c r="P208" t="str">
        <f>LET(lambda, L208, target, M208-VLOOKUP(D208*1,Parameters!$F$1:$G$4,2,FALSE), n, SEQUENCE(100,1,0,1), INDEX(n,MATCH(TRUE,ROUND(POISSON(n,lambda,TRUE),2)&gt;=target,0)))</f>
        <v>3</v>
      </c>
      <c r="Q208" t="str">
        <f>POISSON(P208, L208, TRUE)</f>
        <v>0.9777916843445263</v>
      </c>
      <c r="R208" t="str">
        <f>ROUND(M208-Q208, 2)</f>
        <v>-0.05</v>
      </c>
      <c r="S208" t="str">
        <f>IF(R208 &gt; VLOOKUP(D208*1, Parameters!$F$1:$G$4, 2, FALSE), "Re-Calculate", "OK")</f>
        <v>OK</v>
      </c>
      <c r="T208" t="str">
        <f>IF(D208=1, L208, " ")</f>
        <v xml:space="preserve"> </v>
      </c>
      <c r="U208" t="str">
        <f>IF(D208=2, L208, " ")</f>
        <v>1.05</v>
      </c>
      <c r="V208" t="str">
        <f>IF(D208=3, L208, " ")</f>
        <v xml:space="preserve"> </v>
      </c>
      <c r="W208" t="str">
        <f>IF(D208=1, L208*Q208, " ")</f>
        <v xml:space="preserve"> </v>
      </c>
      <c r="X208" t="str">
        <f>IF(D208=2, L208*Q208, " ")</f>
        <v>1.0266812685617528</v>
      </c>
      <c r="Y208" t="str">
        <f>IF(D208=3, L208*Q208, " ")</f>
        <v xml:space="preserve"> </v>
      </c>
      <c r="Z208" t="str">
        <f>IF(D208=1, K208, " ")</f>
        <v xml:space="preserve"> </v>
      </c>
      <c r="AA208" t="str">
        <f>IF(D208=2, K208, " ")</f>
        <v>8</v>
      </c>
      <c r="AB208" t="str">
        <f>IF(D208=3, K208, " ")</f>
        <v xml:space="preserve"> </v>
      </c>
      <c r="AC208" t="str">
        <f>IF(D208=1, K208*Q208, " ")</f>
        <v xml:space="preserve"> </v>
      </c>
      <c r="AD208" t="str">
        <f>IF(D208=2, K208*Q208, " ")</f>
        <v>7.822333474756211</v>
      </c>
      <c r="AE208" t="str">
        <f>IF(D208=3, K208*Q208, " ")</f>
        <v xml:space="preserve"> </v>
      </c>
    </row>
    <row r="209">
      <c r="A209" t="str">
        <v>762080-1</v>
      </c>
      <c r="B209" t="str">
        <f>VLOOKUP(A209,PartNumbers!$A:$E,2,FALSE)</f>
        <v>4000</v>
      </c>
      <c r="C209" t="str">
        <f>VLOOKUP(A209,PartCapability!$B:$Z,5,FALSE)</f>
        <v>2</v>
      </c>
      <c r="D209" t="str">
        <f>VLOOKUP(A209,PartCapability!$B:$Z,6,FALSE)</f>
        <v>1</v>
      </c>
      <c r="E209" t="str">
        <f>VLOOKUP(A209,PartCapability!$B:$Z,8,FALSE)</f>
        <v>3</v>
      </c>
      <c r="F209" t="str">
        <f>VLOOKUP(A209,PartCapability!$B:$Z,7,FALSE)</f>
        <v>97500</v>
      </c>
      <c r="G209" t="str">
        <f>VLOOKUP(A209,PartNumbers!$A:$E,3,FALSE)</f>
        <v>0</v>
      </c>
      <c r="H209" t="str">
        <f>VLOOKUP(A209,PartNumbers!$A:$E,4,FALSE)</f>
        <v>1327.25</v>
      </c>
      <c r="I209">
        <v>60</v>
      </c>
      <c r="J209" t="str">
        <f>VLOOKUP(A209,PartCapability!$B:$Z,17,FALSE) + 11 + 7</f>
        <v>48</v>
      </c>
      <c r="K209" t="str">
        <f>B209*I209*E209/(F209*POWER(10,G209))</f>
        <v>7.384615384615385</v>
      </c>
      <c r="L209" t="str">
        <f>ROUND(K209*J209/365, 2)</f>
        <v>0.97</v>
      </c>
      <c r="M209" t="str">
        <f>VLOOKUP(D209*1,Parameters!$B$9:$C$11,2,FALSE)</f>
        <v>0.98</v>
      </c>
      <c r="N209" t="str">
        <f>VLOOKUP(D209*1,Parameters!$B$9:$D$11,3,FALSE)</f>
        <v>0.1</v>
      </c>
      <c r="O209" t="str">
        <f>IF(K209&gt;N209, "Yes", "No")</f>
        <v>Yes</v>
      </c>
      <c r="P209" t="str">
        <f>LET(lambda, L209, target, M209-VLOOKUP(D209*1,Parameters!$F$1:$G$4,2,FALSE), n, SEQUENCE(100,1,0,1), INDEX(n,MATCH(TRUE,ROUND(POISSON(n,lambda,TRUE),2)&gt;=target,0)))</f>
        <v>3</v>
      </c>
      <c r="Q209" t="str">
        <f>POISSON(P209, L209, TRUE)</f>
        <v>0.9827963426119303</v>
      </c>
      <c r="R209" t="str">
        <f>ROUND(M209-Q209, 2)</f>
        <v>0</v>
      </c>
      <c r="S209" t="str">
        <f>IF(R209 &gt; VLOOKUP(D209*1, Parameters!$F$1:$G$4, 2, FALSE), "Re-Calculate", "OK")</f>
        <v>OK</v>
      </c>
      <c r="T209" t="str">
        <f>IF(D209=1, L209, " ")</f>
        <v>0.97</v>
      </c>
      <c r="U209" t="str">
        <f>IF(D209=2, L209, " ")</f>
        <v xml:space="preserve"> </v>
      </c>
      <c r="V209" t="str">
        <f>IF(D209=3, L209, " ")</f>
        <v xml:space="preserve"> </v>
      </c>
      <c r="W209" t="str">
        <f>IF(D209=1, L209*Q209, " ")</f>
        <v>0.9533124523335723</v>
      </c>
      <c r="X209" t="str">
        <f>IF(D209=2, L209*Q209, " ")</f>
        <v xml:space="preserve"> </v>
      </c>
      <c r="Y209" t="str">
        <f>IF(D209=3, L209*Q209, " ")</f>
        <v xml:space="preserve"> </v>
      </c>
      <c r="Z209" t="str">
        <f>IF(D209=1, K209, " ")</f>
        <v>7.384615384615385</v>
      </c>
      <c r="AA209" t="str">
        <f>IF(D209=2, K209, " ")</f>
        <v xml:space="preserve"> </v>
      </c>
      <c r="AB209" t="str">
        <f>IF(D209=3, K209, " ")</f>
        <v xml:space="preserve"> </v>
      </c>
      <c r="AC209" t="str">
        <f>IF(D209=1, K209*Q209, " ")</f>
        <v>7.257572991595794</v>
      </c>
      <c r="AD209" t="str">
        <f>IF(D209=2, K209*Q209, " ")</f>
        <v xml:space="preserve"> </v>
      </c>
      <c r="AE209" t="str">
        <f>IF(D209=3, K209*Q209, " ")</f>
        <v xml:space="preserve"> </v>
      </c>
    </row>
    <row r="210">
      <c r="A210" t="str">
        <v>C20105000-2</v>
      </c>
      <c r="B210" t="str">
        <f>VLOOKUP(A210,PartNumbers!$A:$E,2,FALSE)</f>
        <v>4000</v>
      </c>
      <c r="C210" t="str">
        <f>VLOOKUP(A210,PartCapability!$B:$Z,5,FALSE)</f>
        <v>2</v>
      </c>
      <c r="D210" t="str">
        <f>VLOOKUP(A210,PartCapability!$B:$Z,6,FALSE)</f>
        <v>2</v>
      </c>
      <c r="E210" t="str">
        <f>VLOOKUP(A210,PartCapability!$B:$Z,8,FALSE)</f>
        <v>4</v>
      </c>
      <c r="F210" t="str">
        <f>VLOOKUP(A210,PartCapability!$B:$Z,7,FALSE)</f>
        <v>45000</v>
      </c>
      <c r="G210" t="str">
        <f>VLOOKUP(A210,PartNumbers!$A:$E,3,FALSE)</f>
        <v>0</v>
      </c>
      <c r="H210" t="str">
        <f>VLOOKUP(A210,PartNumbers!$A:$E,4,FALSE)</f>
        <v>5500</v>
      </c>
      <c r="I210">
        <v>60</v>
      </c>
      <c r="J210" t="str">
        <f>VLOOKUP(A210,PartCapability!$B:$Z,17,FALSE) + 11 + 7</f>
        <v>47</v>
      </c>
      <c r="K210" t="str">
        <f>B210*I210*E210/(F210*POWER(10,G210))</f>
        <v>21.333333333333332</v>
      </c>
      <c r="L210" t="str">
        <f>ROUND(K210*J210/365, 2)</f>
        <v>2.75</v>
      </c>
      <c r="M210" t="str">
        <f>VLOOKUP(D210*1,Parameters!$B$9:$C$11,2,FALSE)</f>
        <v>0.93</v>
      </c>
      <c r="N210" t="str">
        <f>VLOOKUP(D210*1,Parameters!$B$9:$D$11,3,FALSE)</f>
        <v>0.1</v>
      </c>
      <c r="O210" t="str">
        <f>IF(K210&gt;N210, "Yes", "No")</f>
        <v>Yes</v>
      </c>
      <c r="P210" t="str">
        <f>LET(lambda, L210, target, M210-VLOOKUP(D210*1,Parameters!$F$1:$G$4,2,FALSE), n, SEQUENCE(100,1,0,1), INDEX(n,MATCH(TRUE,ROUND(POISSON(n,lambda,TRUE),2)&gt;=target,0)))</f>
        <v>5</v>
      </c>
      <c r="Q210" t="str">
        <f>POISSON(P210, L210, TRUE)</f>
        <v>0.9391646876143059</v>
      </c>
      <c r="R210" t="str">
        <f>ROUND(M210-Q210, 2)</f>
        <v>-0.01</v>
      </c>
      <c r="S210" t="str">
        <f>IF(R210 &gt; VLOOKUP(D210*1, Parameters!$F$1:$G$4, 2, FALSE), "Re-Calculate", "OK")</f>
        <v>OK</v>
      </c>
      <c r="T210" t="str">
        <f>IF(D210=1, L210, " ")</f>
        <v xml:space="preserve"> </v>
      </c>
      <c r="U210" t="str">
        <f>IF(D210=2, L210, " ")</f>
        <v>2.75</v>
      </c>
      <c r="V210" t="str">
        <f>IF(D210=3, L210, " ")</f>
        <v xml:space="preserve"> </v>
      </c>
      <c r="W210" t="str">
        <f>IF(D210=1, L210*Q210, " ")</f>
        <v xml:space="preserve"> </v>
      </c>
      <c r="X210" t="str">
        <f>IF(D210=2, L210*Q210, " ")</f>
        <v>2.5827028909393412</v>
      </c>
      <c r="Y210" t="str">
        <f>IF(D210=3, L210*Q210, " ")</f>
        <v xml:space="preserve"> </v>
      </c>
      <c r="Z210" t="str">
        <f>IF(D210=1, K210, " ")</f>
        <v xml:space="preserve"> </v>
      </c>
      <c r="AA210" t="str">
        <f>IF(D210=2, K210, " ")</f>
        <v>21.333333333333332</v>
      </c>
      <c r="AB210" t="str">
        <f>IF(D210=3, K210, " ")</f>
        <v xml:space="preserve"> </v>
      </c>
      <c r="AC210" t="str">
        <f>IF(D210=1, K210*Q210, " ")</f>
        <v xml:space="preserve"> </v>
      </c>
      <c r="AD210" t="str">
        <f>IF(D210=2, K210*Q210, " ")</f>
        <v>20.03551333577186</v>
      </c>
      <c r="AE210" t="str">
        <f>IF(D210=3, K210*Q210, " ")</f>
        <v xml:space="preserve"> </v>
      </c>
    </row>
    <row r="211">
      <c r="A211" t="str">
        <v>C24736100-1</v>
      </c>
      <c r="B211" t="str">
        <f>VLOOKUP(A211,PartNumbers!$A:$E,2,FALSE)</f>
        <v>4000</v>
      </c>
      <c r="C211" t="str">
        <f>VLOOKUP(A211,PartCapability!$B:$Z,5,FALSE)</f>
        <v>2</v>
      </c>
      <c r="D211" t="str">
        <f>VLOOKUP(A211,PartCapability!$B:$Z,6,FALSE)</f>
        <v>2</v>
      </c>
      <c r="E211" t="str">
        <f>VLOOKUP(A211,PartCapability!$B:$Z,8,FALSE)</f>
        <v>1</v>
      </c>
      <c r="F211" t="str">
        <f>VLOOKUP(A211,PartCapability!$B:$Z,7,FALSE)</f>
        <v>8550</v>
      </c>
      <c r="G211" t="str">
        <f>VLOOKUP(A211,PartNumbers!$A:$E,3,FALSE)</f>
        <v>0</v>
      </c>
      <c r="H211" t="str">
        <f>VLOOKUP(A211,PartNumbers!$A:$E,4,FALSE)</f>
        <v>51837.5</v>
      </c>
      <c r="I211">
        <v>60</v>
      </c>
      <c r="J211" t="str">
        <f>VLOOKUP(A211,PartCapability!$B:$Z,17,FALSE) + 11 + 7</f>
        <v>48</v>
      </c>
      <c r="K211" t="str">
        <f>B211*I211*E211/(F211*POWER(10,G211))</f>
        <v>28.07017543859649</v>
      </c>
      <c r="L211" t="str">
        <f>ROUND(K211*J211/365, 2)</f>
        <v>3.69</v>
      </c>
      <c r="M211" t="str">
        <f>VLOOKUP(D211*1,Parameters!$B$9:$C$11,2,FALSE)</f>
        <v>0.93</v>
      </c>
      <c r="N211" t="str">
        <f>VLOOKUP(D211*1,Parameters!$B$9:$D$11,3,FALSE)</f>
        <v>0.1</v>
      </c>
      <c r="O211" t="str">
        <f>IF(K211&gt;N211, "Yes", "No")</f>
        <v>Yes</v>
      </c>
      <c r="P211" t="str">
        <f>LET(lambda, L211, target, M211-VLOOKUP(D211*1,Parameters!$F$1:$G$4,2,FALSE), n, SEQUENCE(100,1,0,1), INDEX(n,MATCH(TRUE,ROUND(POISSON(n,lambda,TRUE),2)&gt;=target,0)))</f>
        <v>7</v>
      </c>
      <c r="Q211" t="str">
        <f>POISSON(P211, L211, TRUE)</f>
        <v>0.9652228797167344</v>
      </c>
      <c r="R211" t="str">
        <f>ROUND(M211-Q211, 2)</f>
        <v>-0.04</v>
      </c>
      <c r="S211" t="str">
        <f>IF(R211 &gt; VLOOKUP(D211*1, Parameters!$F$1:$G$4, 2, FALSE), "Re-Calculate", "OK")</f>
        <v>OK</v>
      </c>
      <c r="T211" t="str">
        <f>IF(D211=1, L211, " ")</f>
        <v xml:space="preserve"> </v>
      </c>
      <c r="U211" t="str">
        <f>IF(D211=2, L211, " ")</f>
        <v>3.69</v>
      </c>
      <c r="V211" t="str">
        <f>IF(D211=3, L211, " ")</f>
        <v xml:space="preserve"> </v>
      </c>
      <c r="W211" t="str">
        <f>IF(D211=1, L211*Q211, " ")</f>
        <v xml:space="preserve"> </v>
      </c>
      <c r="X211" t="str">
        <f>IF(D211=2, L211*Q211, " ")</f>
        <v>3.56167242615475</v>
      </c>
      <c r="Y211" t="str">
        <f>IF(D211=3, L211*Q211, " ")</f>
        <v xml:space="preserve"> </v>
      </c>
      <c r="Z211" t="str">
        <f>IF(D211=1, K211, " ")</f>
        <v xml:space="preserve"> </v>
      </c>
      <c r="AA211" t="str">
        <f>IF(D211=2, K211, " ")</f>
        <v>28.07017543859649</v>
      </c>
      <c r="AB211" t="str">
        <f>IF(D211=3, K211, " ")</f>
        <v xml:space="preserve"> </v>
      </c>
      <c r="AC211" t="str">
        <f>IF(D211=1, K211*Q211, " ")</f>
        <v xml:space="preserve"> </v>
      </c>
      <c r="AD211" t="str">
        <f>IF(D211=2, K211*Q211, " ")</f>
        <v>27.09397557099605</v>
      </c>
      <c r="AE211" t="str">
        <f>IF(D211=3, K211*Q211, " ")</f>
        <v xml:space="preserve"> </v>
      </c>
    </row>
    <row r="212">
      <c r="A212" t="str">
        <v>C24737002-4</v>
      </c>
      <c r="B212" t="str">
        <f>VLOOKUP(A212,PartNumbers!$A:$E,2,FALSE)</f>
        <v>4000</v>
      </c>
      <c r="C212" t="str">
        <f>VLOOKUP(A212,PartCapability!$B:$Z,5,FALSE)</f>
        <v>2</v>
      </c>
      <c r="D212" t="str">
        <f>VLOOKUP(A212,PartCapability!$B:$Z,6,FALSE)</f>
        <v>1</v>
      </c>
      <c r="E212" t="str">
        <f>VLOOKUP(A212,PartCapability!$B:$Z,8,FALSE)</f>
        <v>2</v>
      </c>
      <c r="F212" t="str">
        <f>VLOOKUP(A212,PartCapability!$B:$Z,7,FALSE)</f>
        <v>42750</v>
      </c>
      <c r="G212" t="str">
        <f>VLOOKUP(A212,PartNumbers!$A:$E,3,FALSE)</f>
        <v>0</v>
      </c>
      <c r="H212" t="str">
        <f>VLOOKUP(A212,PartNumbers!$A:$E,4,FALSE)</f>
        <v>34480</v>
      </c>
      <c r="I212">
        <v>60</v>
      </c>
      <c r="J212" t="str">
        <f>VLOOKUP(A212,PartCapability!$B:$Z,17,FALSE) + 11 + 7</f>
        <v>48</v>
      </c>
      <c r="K212" t="str">
        <f>B212*I212*E212/(F212*POWER(10,G212))</f>
        <v>11.228070175438596</v>
      </c>
      <c r="L212" t="str">
        <f>ROUND(K212*J212/365, 2)</f>
        <v>1.48</v>
      </c>
      <c r="M212" t="str">
        <f>VLOOKUP(D212*1,Parameters!$B$9:$C$11,2,FALSE)</f>
        <v>0.98</v>
      </c>
      <c r="N212" t="str">
        <f>VLOOKUP(D212*1,Parameters!$B$9:$D$11,3,FALSE)</f>
        <v>0.1</v>
      </c>
      <c r="O212" t="str">
        <f>IF(K212&gt;N212, "Yes", "No")</f>
        <v>Yes</v>
      </c>
      <c r="P212" t="str">
        <f>LET(lambda, L212, target, M212-VLOOKUP(D212*1,Parameters!$F$1:$G$4,2,FALSE), n, SEQUENCE(100,1,0,1), INDEX(n,MATCH(TRUE,ROUND(POISSON(n,lambda,TRUE),2)&gt;=target,0)))</f>
        <v>4</v>
      </c>
      <c r="Q212" t="str">
        <f>POISSON(P212, L212, TRUE)</f>
        <v>0.9823497686479002</v>
      </c>
      <c r="R212" t="str">
        <f>ROUND(M212-Q212, 2)</f>
        <v>0</v>
      </c>
      <c r="S212" t="str">
        <f>IF(R212 &gt; VLOOKUP(D212*1, Parameters!$F$1:$G$4, 2, FALSE), "Re-Calculate", "OK")</f>
        <v>OK</v>
      </c>
      <c r="T212" t="str">
        <f>IF(D212=1, L212, " ")</f>
        <v>1.48</v>
      </c>
      <c r="U212" t="str">
        <f>IF(D212=2, L212, " ")</f>
        <v xml:space="preserve"> </v>
      </c>
      <c r="V212" t="str">
        <f>IF(D212=3, L212, " ")</f>
        <v xml:space="preserve"> </v>
      </c>
      <c r="W212" t="str">
        <f>IF(D212=1, L212*Q212, " ")</f>
        <v>1.4538776575988923</v>
      </c>
      <c r="X212" t="str">
        <f>IF(D212=2, L212*Q212, " ")</f>
        <v xml:space="preserve"> </v>
      </c>
      <c r="Y212" t="str">
        <f>IF(D212=3, L212*Q212, " ")</f>
        <v xml:space="preserve"> </v>
      </c>
      <c r="Z212" t="str">
        <f>IF(D212=1, K212, " ")</f>
        <v>11.228070175438596</v>
      </c>
      <c r="AA212" t="str">
        <f>IF(D212=2, K212, " ")</f>
        <v xml:space="preserve"> </v>
      </c>
      <c r="AB212" t="str">
        <f>IF(D212=3, K212, " ")</f>
        <v xml:space="preserve"> </v>
      </c>
      <c r="AC212" t="str">
        <f>IF(D212=1, K212*Q212, " ")</f>
        <v>11.029892139204494</v>
      </c>
      <c r="AD212" t="str">
        <f>IF(D212=2, K212*Q212, " ")</f>
        <v xml:space="preserve"> </v>
      </c>
      <c r="AE212" t="str">
        <f>IF(D212=3, K212*Q212, " ")</f>
        <v xml:space="preserve"> </v>
      </c>
    </row>
    <row r="213">
      <c r="A213" t="str">
        <v>C24837102-2</v>
      </c>
      <c r="B213" t="str">
        <f>VLOOKUP(A213,PartNumbers!$A:$E,2,FALSE)</f>
        <v>4000</v>
      </c>
      <c r="C213" t="str">
        <f>VLOOKUP(A213,PartCapability!$B:$Z,5,FALSE)</f>
        <v>2</v>
      </c>
      <c r="D213" t="str">
        <f>VLOOKUP(A213,PartCapability!$B:$Z,6,FALSE)</f>
        <v>1</v>
      </c>
      <c r="E213" t="str">
        <f>VLOOKUP(A213,PartCapability!$B:$Z,8,FALSE)</f>
        <v>2</v>
      </c>
      <c r="F213" t="str">
        <f>VLOOKUP(A213,PartCapability!$B:$Z,7,FALSE)</f>
        <v>15000</v>
      </c>
      <c r="G213" t="str">
        <f>VLOOKUP(A213,PartNumbers!$A:$E,3,FALSE)</f>
        <v>0</v>
      </c>
      <c r="H213" t="str">
        <f>VLOOKUP(A213,PartNumbers!$A:$E,4,FALSE)</f>
        <v>39500</v>
      </c>
      <c r="I213">
        <v>60</v>
      </c>
      <c r="J213" t="str">
        <f>VLOOKUP(A213,PartCapability!$B:$Z,17,FALSE) + 11 + 7</f>
        <v>48</v>
      </c>
      <c r="K213" t="str">
        <f>B213*I213*E213/(F213*POWER(10,G213))</f>
        <v>32</v>
      </c>
      <c r="L213" t="str">
        <f>ROUND(K213*J213/365, 2)</f>
        <v>4.21</v>
      </c>
      <c r="M213" t="str">
        <f>VLOOKUP(D213*1,Parameters!$B$9:$C$11,2,FALSE)</f>
        <v>0.98</v>
      </c>
      <c r="N213" t="str">
        <f>VLOOKUP(D213*1,Parameters!$B$9:$D$11,3,FALSE)</f>
        <v>0.1</v>
      </c>
      <c r="O213" t="str">
        <f>IF(K213&gt;N213, "Yes", "No")</f>
        <v>Yes</v>
      </c>
      <c r="P213" t="str">
        <f>LET(lambda, L213, target, M213-VLOOKUP(D213*1,Parameters!$F$1:$G$4,2,FALSE), n, SEQUENCE(100,1,0,1), INDEX(n,MATCH(TRUE,ROUND(POISSON(n,lambda,TRUE),2)&gt;=target,0)))</f>
        <v>9</v>
      </c>
      <c r="Q213" t="str">
        <f>POISSON(P213, L213, TRUE)</f>
        <v>0.9887039972469783</v>
      </c>
      <c r="R213" t="str">
        <f>ROUND(M213-Q213, 2)</f>
        <v>-0.01</v>
      </c>
      <c r="S213" t="str">
        <f>IF(R213 &gt; VLOOKUP(D213*1, Parameters!$F$1:$G$4, 2, FALSE), "Re-Calculate", "OK")</f>
        <v>OK</v>
      </c>
      <c r="T213" t="str">
        <f>IF(D213=1, L213, " ")</f>
        <v>4.21</v>
      </c>
      <c r="U213" t="str">
        <f>IF(D213=2, L213, " ")</f>
        <v xml:space="preserve"> </v>
      </c>
      <c r="V213" t="str">
        <f>IF(D213=3, L213, " ")</f>
        <v xml:space="preserve"> </v>
      </c>
      <c r="W213" t="str">
        <f>IF(D213=1, L213*Q213, " ")</f>
        <v>4.162443828409779</v>
      </c>
      <c r="X213" t="str">
        <f>IF(D213=2, L213*Q213, " ")</f>
        <v xml:space="preserve"> </v>
      </c>
      <c r="Y213" t="str">
        <f>IF(D213=3, L213*Q213, " ")</f>
        <v xml:space="preserve"> </v>
      </c>
      <c r="Z213" t="str">
        <f>IF(D213=1, K213, " ")</f>
        <v>32</v>
      </c>
      <c r="AA213" t="str">
        <f>IF(D213=2, K213, " ")</f>
        <v xml:space="preserve"> </v>
      </c>
      <c r="AB213" t="str">
        <f>IF(D213=3, K213, " ")</f>
        <v xml:space="preserve"> </v>
      </c>
      <c r="AC213" t="str">
        <f>IF(D213=1, K213*Q213, " ")</f>
        <v>31.638527911903306</v>
      </c>
      <c r="AD213" t="str">
        <f>IF(D213=2, K213*Q213, " ")</f>
        <v xml:space="preserve"> </v>
      </c>
      <c r="AE213" t="str">
        <f>IF(D213=3, K213*Q213, " ")</f>
        <v xml:space="preserve"> </v>
      </c>
    </row>
    <row r="214">
      <c r="A214" t="str">
        <v>C24993000</v>
      </c>
      <c r="B214" t="str">
        <f>VLOOKUP(A214,PartNumbers!$A:$E,2,FALSE)</f>
        <v>4000</v>
      </c>
      <c r="C214" t="str">
        <f>VLOOKUP(A214,PartCapability!$B:$Z,5,FALSE)</f>
        <v>2</v>
      </c>
      <c r="D214" t="str">
        <f>VLOOKUP(A214,PartCapability!$B:$Z,6,FALSE)</f>
        <v>1</v>
      </c>
      <c r="E214" t="str">
        <f>VLOOKUP(A214,PartCapability!$B:$Z,8,FALSE)</f>
        <v>4</v>
      </c>
      <c r="F214" t="str">
        <f>VLOOKUP(A214,PartCapability!$B:$Z,7,FALSE)</f>
        <v>30000</v>
      </c>
      <c r="G214" t="str">
        <f>VLOOKUP(A214,PartNumbers!$A:$E,3,FALSE)</f>
        <v>0</v>
      </c>
      <c r="H214" t="str">
        <f>VLOOKUP(A214,PartNumbers!$A:$E,4,FALSE)</f>
        <v>9960</v>
      </c>
      <c r="I214">
        <v>60</v>
      </c>
      <c r="J214" t="str">
        <f>VLOOKUP(A214,PartCapability!$B:$Z,17,FALSE) + 11 + 7</f>
        <v>48</v>
      </c>
      <c r="K214" t="str">
        <f>B214*I214*E214/(F214*POWER(10,G214))</f>
        <v>32</v>
      </c>
      <c r="L214" t="str">
        <f>ROUND(K214*J214/365, 2)</f>
        <v>4.21</v>
      </c>
      <c r="M214" t="str">
        <f>VLOOKUP(D214*1,Parameters!$B$9:$C$11,2,FALSE)</f>
        <v>0.98</v>
      </c>
      <c r="N214" t="str">
        <f>VLOOKUP(D214*1,Parameters!$B$9:$D$11,3,FALSE)</f>
        <v>0.1</v>
      </c>
      <c r="O214" t="str">
        <f>IF(K214&gt;N214, "Yes", "No")</f>
        <v>Yes</v>
      </c>
      <c r="P214" t="str">
        <f>LET(lambda, L214, target, M214-VLOOKUP(D214*1,Parameters!$F$1:$G$4,2,FALSE), n, SEQUENCE(100,1,0,1), INDEX(n,MATCH(TRUE,ROUND(POISSON(n,lambda,TRUE),2)&gt;=target,0)))</f>
        <v>9</v>
      </c>
      <c r="Q214" t="str">
        <f>POISSON(P214, L214, TRUE)</f>
        <v>0.9887039972469783</v>
      </c>
      <c r="R214" t="str">
        <f>ROUND(M214-Q214, 2)</f>
        <v>-0.01</v>
      </c>
      <c r="S214" t="str">
        <f>IF(R214 &gt; VLOOKUP(D214*1, Parameters!$F$1:$G$4, 2, FALSE), "Re-Calculate", "OK")</f>
        <v>OK</v>
      </c>
      <c r="T214" t="str">
        <f>IF(D214=1, L214, " ")</f>
        <v>4.21</v>
      </c>
      <c r="U214" t="str">
        <f>IF(D214=2, L214, " ")</f>
        <v xml:space="preserve"> </v>
      </c>
      <c r="V214" t="str">
        <f>IF(D214=3, L214, " ")</f>
        <v xml:space="preserve"> </v>
      </c>
      <c r="W214" t="str">
        <f>IF(D214=1, L214*Q214, " ")</f>
        <v>4.162443828409779</v>
      </c>
      <c r="X214" t="str">
        <f>IF(D214=2, L214*Q214, " ")</f>
        <v xml:space="preserve"> </v>
      </c>
      <c r="Y214" t="str">
        <f>IF(D214=3, L214*Q214, " ")</f>
        <v xml:space="preserve"> </v>
      </c>
      <c r="Z214" t="str">
        <f>IF(D214=1, K214, " ")</f>
        <v>32</v>
      </c>
      <c r="AA214" t="str">
        <f>IF(D214=2, K214, " ")</f>
        <v xml:space="preserve"> </v>
      </c>
      <c r="AB214" t="str">
        <f>IF(D214=3, K214, " ")</f>
        <v xml:space="preserve"> </v>
      </c>
      <c r="AC214" t="str">
        <f>IF(D214=1, K214*Q214, " ")</f>
        <v>31.638527911903306</v>
      </c>
      <c r="AD214" t="str">
        <f>IF(D214=2, K214*Q214, " ")</f>
        <v xml:space="preserve"> </v>
      </c>
      <c r="AE214" t="str">
        <f>IF(D214=3, K214*Q214, " ")</f>
        <v xml:space="preserve"> </v>
      </c>
    </row>
    <row r="215">
      <c r="A215" t="str">
        <v>C24998000</v>
      </c>
      <c r="B215" t="str">
        <f>VLOOKUP(A215,PartNumbers!$A:$E,2,FALSE)</f>
        <v>4000</v>
      </c>
      <c r="C215" t="str">
        <f>VLOOKUP(A215,PartCapability!$B:$Z,5,FALSE)</f>
        <v>2</v>
      </c>
      <c r="D215" t="str">
        <f>VLOOKUP(A215,PartCapability!$B:$Z,6,FALSE)</f>
        <v>1</v>
      </c>
      <c r="E215" t="str">
        <f>VLOOKUP(A215,PartCapability!$B:$Z,8,FALSE)</f>
        <v>1</v>
      </c>
      <c r="F215" t="str">
        <f>VLOOKUP(A215,PartCapability!$B:$Z,7,FALSE)</f>
        <v>19125</v>
      </c>
      <c r="G215" t="str">
        <f>VLOOKUP(A215,PartNumbers!$A:$E,3,FALSE)</f>
        <v>0</v>
      </c>
      <c r="H215" t="str">
        <f>VLOOKUP(A215,PartNumbers!$A:$E,4,FALSE)</f>
        <v>14000</v>
      </c>
      <c r="I215">
        <v>60</v>
      </c>
      <c r="J215" t="str">
        <f>VLOOKUP(A215,PartCapability!$B:$Z,17,FALSE) + 11 + 7</f>
        <v>48</v>
      </c>
      <c r="K215" t="str">
        <f>B215*I215*E215/(F215*POWER(10,G215))</f>
        <v>12.549019607843137</v>
      </c>
      <c r="L215" t="str">
        <f>ROUND(K215*J215/365, 2)</f>
        <v>1.65</v>
      </c>
      <c r="M215" t="str">
        <f>VLOOKUP(D215*1,Parameters!$B$9:$C$11,2,FALSE)</f>
        <v>0.98</v>
      </c>
      <c r="N215" t="str">
        <f>VLOOKUP(D215*1,Parameters!$B$9:$D$11,3,FALSE)</f>
        <v>0.1</v>
      </c>
      <c r="O215" t="str">
        <f>IF(K215&gt;N215, "Yes", "No")</f>
        <v>Yes</v>
      </c>
      <c r="P215" t="str">
        <f>LET(lambda, L215, target, M215-VLOOKUP(D215*1,Parameters!$F$1:$G$4,2,FALSE), n, SEQUENCE(100,1,0,1), INDEX(n,MATCH(TRUE,ROUND(POISSON(n,lambda,TRUE),2)&gt;=target,0)))</f>
        <v>5</v>
      </c>
      <c r="Q215" t="str">
        <f>POISSON(P215, L215, TRUE)</f>
        <v>0.9930298083155806</v>
      </c>
      <c r="R215" t="str">
        <f>ROUND(M215-Q215, 2)</f>
        <v>-0.01</v>
      </c>
      <c r="S215" t="str">
        <f>IF(R215 &gt; VLOOKUP(D215*1, Parameters!$F$1:$G$4, 2, FALSE), "Re-Calculate", "OK")</f>
        <v>OK</v>
      </c>
      <c r="T215" t="str">
        <f>IF(D215=1, L215, " ")</f>
        <v>1.65</v>
      </c>
      <c r="U215" t="str">
        <f>IF(D215=2, L215, " ")</f>
        <v xml:space="preserve"> </v>
      </c>
      <c r="V215" t="str">
        <f>IF(D215=3, L215, " ")</f>
        <v xml:space="preserve"> </v>
      </c>
      <c r="W215" t="str">
        <f>IF(D215=1, L215*Q215, " ")</f>
        <v>1.638499183720708</v>
      </c>
      <c r="X215" t="str">
        <f>IF(D215=2, L215*Q215, " ")</f>
        <v xml:space="preserve"> </v>
      </c>
      <c r="Y215" t="str">
        <f>IF(D215=3, L215*Q215, " ")</f>
        <v xml:space="preserve"> </v>
      </c>
      <c r="Z215" t="str">
        <f>IF(D215=1, K215, " ")</f>
        <v>12.549019607843137</v>
      </c>
      <c r="AA215" t="str">
        <f>IF(D215=2, K215, " ")</f>
        <v xml:space="preserve"> </v>
      </c>
      <c r="AB215" t="str">
        <f>IF(D215=3, K215, " ")</f>
        <v xml:space="preserve"> </v>
      </c>
      <c r="AC215" t="str">
        <f>IF(D215=1, K215*Q215, " ")</f>
        <v>12.461550535724934</v>
      </c>
      <c r="AD215" t="str">
        <f>IF(D215=2, K215*Q215, " ")</f>
        <v xml:space="preserve"> </v>
      </c>
      <c r="AE215" t="str">
        <f>IF(D215=3, K215*Q215, " ")</f>
        <v xml:space="preserve"> </v>
      </c>
    </row>
    <row r="216">
      <c r="A216" t="str">
        <v>C25243102</v>
      </c>
      <c r="B216" t="str">
        <f>VLOOKUP(A216,PartNumbers!$A:$E,2,FALSE)</f>
        <v>4000</v>
      </c>
      <c r="C216" t="str">
        <f>VLOOKUP(A216,PartCapability!$B:$Z,5,FALSE)</f>
        <v>2</v>
      </c>
      <c r="D216" t="str">
        <f>VLOOKUP(A216,PartCapability!$B:$Z,6,FALSE)</f>
        <v>1</v>
      </c>
      <c r="E216" t="str">
        <f>VLOOKUP(A216,PartCapability!$B:$Z,8,FALSE)</f>
        <v>4</v>
      </c>
      <c r="F216" t="str">
        <f>VLOOKUP(A216,PartCapability!$B:$Z,7,FALSE)</f>
        <v>209300</v>
      </c>
      <c r="G216" t="str">
        <f>VLOOKUP(A216,PartNumbers!$A:$E,3,FALSE)</f>
        <v>0</v>
      </c>
      <c r="H216" t="str">
        <f>VLOOKUP(A216,PartNumbers!$A:$E,4,FALSE)</f>
        <v>7790</v>
      </c>
      <c r="I216">
        <v>60</v>
      </c>
      <c r="J216" t="str">
        <f>VLOOKUP(A216,PartCapability!$B:$Z,17,FALSE) + 11 + 7</f>
        <v>48</v>
      </c>
      <c r="K216" t="str">
        <f>B216*I216*E216/(F216*POWER(10,G216))</f>
        <v>4.586717630195891</v>
      </c>
      <c r="L216" t="str">
        <f>ROUND(K216*J216/365, 2)</f>
        <v>0.6</v>
      </c>
      <c r="M216" t="str">
        <f>VLOOKUP(D216*1,Parameters!$B$9:$C$11,2,FALSE)</f>
        <v>0.98</v>
      </c>
      <c r="N216" t="str">
        <f>VLOOKUP(D216*1,Parameters!$B$9:$D$11,3,FALSE)</f>
        <v>0.1</v>
      </c>
      <c r="O216" t="str">
        <f>IF(K216&gt;N216, "Yes", "No")</f>
        <v>Yes</v>
      </c>
      <c r="P216" t="str">
        <f>LET(lambda, L216, target, M216-VLOOKUP(D216*1,Parameters!$F$1:$G$4,2,FALSE), n, SEQUENCE(100,1,0,1), INDEX(n,MATCH(TRUE,ROUND(POISSON(n,lambda,TRUE),2)&gt;=target,0)))</f>
        <v>2</v>
      </c>
      <c r="Q216" t="str">
        <f>POISSON(P216, L216, TRUE)</f>
        <v>0.976884712247367</v>
      </c>
      <c r="R216" t="str">
        <f>ROUND(M216-Q216, 2)</f>
        <v>0</v>
      </c>
      <c r="S216" t="str">
        <f>IF(R216 &gt; VLOOKUP(D216*1, Parameters!$F$1:$G$4, 2, FALSE), "Re-Calculate", "OK")</f>
        <v>OK</v>
      </c>
      <c r="T216" t="str">
        <f>IF(D216=1, L216, " ")</f>
        <v>0.6</v>
      </c>
      <c r="U216" t="str">
        <f>IF(D216=2, L216, " ")</f>
        <v xml:space="preserve"> </v>
      </c>
      <c r="V216" t="str">
        <f>IF(D216=3, L216, " ")</f>
        <v xml:space="preserve"> </v>
      </c>
      <c r="W216" t="str">
        <f>IF(D216=1, L216*Q216, " ")</f>
        <v>0.5861308273484201</v>
      </c>
      <c r="X216" t="str">
        <f>IF(D216=2, L216*Q216, " ")</f>
        <v xml:space="preserve"> </v>
      </c>
      <c r="Y216" t="str">
        <f>IF(D216=3, L216*Q216, " ")</f>
        <v xml:space="preserve"> </v>
      </c>
      <c r="Z216" t="str">
        <f>IF(D216=1, K216, " ")</f>
        <v>4.586717630195891</v>
      </c>
      <c r="AA216" t="str">
        <f>IF(D216=2, K216, " ")</f>
        <v xml:space="preserve"> </v>
      </c>
      <c r="AB216" t="str">
        <f>IF(D216=3, K216, " ")</f>
        <v xml:space="preserve"> </v>
      </c>
      <c r="AC216" t="str">
        <f>IF(D216=1, K216*Q216, " ")</f>
        <v>4.480694332333838</v>
      </c>
      <c r="AD216" t="str">
        <f>IF(D216=2, K216*Q216, " ")</f>
        <v xml:space="preserve"> </v>
      </c>
      <c r="AE216" t="str">
        <f>IF(D216=3, K216*Q216, " ")</f>
        <v xml:space="preserve"> </v>
      </c>
    </row>
    <row r="217">
      <c r="A217" t="str">
        <v>D24001000</v>
      </c>
      <c r="B217" t="str">
        <f>VLOOKUP(A217,PartNumbers!$A:$E,2,FALSE)</f>
        <v>4000</v>
      </c>
      <c r="C217" t="str">
        <f>VLOOKUP(A217,PartCapability!$B:$Z,5,FALSE)</f>
        <v>2</v>
      </c>
      <c r="D217" t="str">
        <f>VLOOKUP(A217,PartCapability!$B:$Z,6,FALSE)</f>
        <v>1</v>
      </c>
      <c r="E217" t="str">
        <f>VLOOKUP(A217,PartCapability!$B:$Z,8,FALSE)</f>
        <v>1</v>
      </c>
      <c r="F217" t="str">
        <f>VLOOKUP(A217,PartCapability!$B:$Z,7,FALSE)</f>
        <v>45000</v>
      </c>
      <c r="G217" t="str">
        <f>VLOOKUP(A217,PartNumbers!$A:$E,3,FALSE)</f>
        <v>0</v>
      </c>
      <c r="H217" t="str">
        <f>VLOOKUP(A217,PartNumbers!$A:$E,4,FALSE)</f>
        <v>45625.357142857145</v>
      </c>
      <c r="I217">
        <v>60</v>
      </c>
      <c r="J217" t="str">
        <f>VLOOKUP(A217,PartCapability!$B:$Z,17,FALSE) + 11 + 7</f>
        <v>47</v>
      </c>
      <c r="K217" t="str">
        <f>B217*I217*E217/(F217*POWER(10,G217))</f>
        <v>5.333333333333333</v>
      </c>
      <c r="L217" t="str">
        <f>ROUND(K217*J217/365, 2)</f>
        <v>0.69</v>
      </c>
      <c r="M217" t="str">
        <f>VLOOKUP(D217*1,Parameters!$B$9:$C$11,2,FALSE)</f>
        <v>0.98</v>
      </c>
      <c r="N217" t="str">
        <f>VLOOKUP(D217*1,Parameters!$B$9:$D$11,3,FALSE)</f>
        <v>0.1</v>
      </c>
      <c r="O217" t="str">
        <f>IF(K217&gt;N217, "Yes", "No")</f>
        <v>Yes</v>
      </c>
      <c r="P217" t="str">
        <f>LET(lambda, L217, target, M217-VLOOKUP(D217*1,Parameters!$F$1:$G$4,2,FALSE), n, SEQUENCE(100,1,0,1), INDEX(n,MATCH(TRUE,ROUND(POISSON(n,lambda,TRUE),2)&gt;=target,0)))</f>
        <v>3</v>
      </c>
      <c r="Q217" t="str">
        <f>POISSON(P217, L217, TRUE)</f>
        <v>0.9945257821082785</v>
      </c>
      <c r="R217" t="str">
        <f>ROUND(M217-Q217, 2)</f>
        <v>-0.01</v>
      </c>
      <c r="S217" t="str">
        <f>IF(R217 &gt; VLOOKUP(D217*1, Parameters!$F$1:$G$4, 2, FALSE), "Re-Calculate", "OK")</f>
        <v>OK</v>
      </c>
      <c r="T217" t="str">
        <f>IF(D217=1, L217, " ")</f>
        <v>0.69</v>
      </c>
      <c r="U217" t="str">
        <f>IF(D217=2, L217, " ")</f>
        <v xml:space="preserve"> </v>
      </c>
      <c r="V217" t="str">
        <f>IF(D217=3, L217, " ")</f>
        <v xml:space="preserve"> </v>
      </c>
      <c r="W217" t="str">
        <f>IF(D217=1, L217*Q217, " ")</f>
        <v>0.6862227896547121</v>
      </c>
      <c r="X217" t="str">
        <f>IF(D217=2, L217*Q217, " ")</f>
        <v xml:space="preserve"> </v>
      </c>
      <c r="Y217" t="str">
        <f>IF(D217=3, L217*Q217, " ")</f>
        <v xml:space="preserve"> </v>
      </c>
      <c r="Z217" t="str">
        <f>IF(D217=1, K217, " ")</f>
        <v>5.333333333333333</v>
      </c>
      <c r="AA217" t="str">
        <f>IF(D217=2, K217, " ")</f>
        <v xml:space="preserve"> </v>
      </c>
      <c r="AB217" t="str">
        <f>IF(D217=3, K217, " ")</f>
        <v xml:space="preserve"> </v>
      </c>
      <c r="AC217" t="str">
        <f>IF(D217=1, K217*Q217, " ")</f>
        <v>5.304137504577485</v>
      </c>
      <c r="AD217" t="str">
        <f>IF(D217=2, K217*Q217, " ")</f>
        <v xml:space="preserve"> </v>
      </c>
      <c r="AE217" t="str">
        <f>IF(D217=3, K217*Q217, " ")</f>
        <v xml:space="preserve"> </v>
      </c>
    </row>
    <row r="218">
      <c r="A218" t="str">
        <v>D24005000-1</v>
      </c>
      <c r="B218" t="str">
        <f>VLOOKUP(A218,PartNumbers!$A:$E,2,FALSE)</f>
        <v>4000</v>
      </c>
      <c r="C218" t="str">
        <f>VLOOKUP(A218,PartCapability!$B:$Z,5,FALSE)</f>
        <v>2</v>
      </c>
      <c r="D218" t="str">
        <f>VLOOKUP(A218,PartCapability!$B:$Z,6,FALSE)</f>
        <v>1</v>
      </c>
      <c r="E218" t="str">
        <f>VLOOKUP(A218,PartCapability!$B:$Z,8,FALSE)</f>
        <v>1</v>
      </c>
      <c r="F218" t="str">
        <f>VLOOKUP(A218,PartCapability!$B:$Z,7,FALSE)</f>
        <v>45000</v>
      </c>
      <c r="G218" t="str">
        <f>VLOOKUP(A218,PartNumbers!$A:$E,3,FALSE)</f>
        <v>0</v>
      </c>
      <c r="H218" t="str">
        <f>VLOOKUP(A218,PartNumbers!$A:$E,4,FALSE)</f>
        <v>53080</v>
      </c>
      <c r="I218">
        <v>60</v>
      </c>
      <c r="J218" t="str">
        <f>VLOOKUP(A218,PartCapability!$B:$Z,17,FALSE) + 11 + 7</f>
        <v>48</v>
      </c>
      <c r="K218" t="str">
        <f>B218*I218*E218/(F218*POWER(10,G218))</f>
        <v>5.333333333333333</v>
      </c>
      <c r="L218" t="str">
        <f>ROUND(K218*J218/365, 2)</f>
        <v>0.7</v>
      </c>
      <c r="M218" t="str">
        <f>VLOOKUP(D218*1,Parameters!$B$9:$C$11,2,FALSE)</f>
        <v>0.98</v>
      </c>
      <c r="N218" t="str">
        <f>VLOOKUP(D218*1,Parameters!$B$9:$D$11,3,FALSE)</f>
        <v>0.1</v>
      </c>
      <c r="O218" t="str">
        <f>IF(K218&gt;N218, "Yes", "No")</f>
        <v>Yes</v>
      </c>
      <c r="P218" t="str">
        <f>LET(lambda, L218, target, M218-VLOOKUP(D218*1,Parameters!$F$1:$G$4,2,FALSE), n, SEQUENCE(100,1,0,1), INDEX(n,MATCH(TRUE,ROUND(POISSON(n,lambda,TRUE),2)&gt;=target,0)))</f>
        <v>3</v>
      </c>
      <c r="Q218" t="str">
        <f>POISSON(P218, L218, TRUE)</f>
        <v>0.9942465424077005</v>
      </c>
      <c r="R218" t="str">
        <f>ROUND(M218-Q218, 2)</f>
        <v>-0.01</v>
      </c>
      <c r="S218" t="str">
        <f>IF(R218 &gt; VLOOKUP(D218*1, Parameters!$F$1:$G$4, 2, FALSE), "Re-Calculate", "OK")</f>
        <v>OK</v>
      </c>
      <c r="T218" t="str">
        <f>IF(D218=1, L218, " ")</f>
        <v>0.7</v>
      </c>
      <c r="U218" t="str">
        <f>IF(D218=2, L218, " ")</f>
        <v xml:space="preserve"> </v>
      </c>
      <c r="V218" t="str">
        <f>IF(D218=3, L218, " ")</f>
        <v xml:space="preserve"> </v>
      </c>
      <c r="W218" t="str">
        <f>IF(D218=1, L218*Q218, " ")</f>
        <v>0.6959725796853903</v>
      </c>
      <c r="X218" t="str">
        <f>IF(D218=2, L218*Q218, " ")</f>
        <v xml:space="preserve"> </v>
      </c>
      <c r="Y218" t="str">
        <f>IF(D218=3, L218*Q218, " ")</f>
        <v xml:space="preserve"> </v>
      </c>
      <c r="Z218" t="str">
        <f>IF(D218=1, K218, " ")</f>
        <v>5.333333333333333</v>
      </c>
      <c r="AA218" t="str">
        <f>IF(D218=2, K218, " ")</f>
        <v xml:space="preserve"> </v>
      </c>
      <c r="AB218" t="str">
        <f>IF(D218=3, K218, " ")</f>
        <v xml:space="preserve"> </v>
      </c>
      <c r="AC218" t="str">
        <f>IF(D218=1, K218*Q218, " ")</f>
        <v>5.302648226174402</v>
      </c>
      <c r="AD218" t="str">
        <f>IF(D218=2, K218*Q218, " ")</f>
        <v xml:space="preserve"> </v>
      </c>
      <c r="AE218" t="str">
        <f>IF(D218=3, K218*Q218, " ")</f>
        <v xml:space="preserve"> </v>
      </c>
    </row>
    <row r="219">
      <c r="A219" t="str">
        <v>D24006000-1</v>
      </c>
      <c r="B219" t="str">
        <f>VLOOKUP(A219,PartNumbers!$A:$E,2,FALSE)</f>
        <v>4000</v>
      </c>
      <c r="C219" t="str">
        <f>VLOOKUP(A219,PartCapability!$B:$Z,5,FALSE)</f>
        <v>2</v>
      </c>
      <c r="D219" t="str">
        <f>VLOOKUP(A219,PartCapability!$B:$Z,6,FALSE)</f>
        <v>1</v>
      </c>
      <c r="E219" t="str">
        <f>VLOOKUP(A219,PartCapability!$B:$Z,8,FALSE)</f>
        <v>1</v>
      </c>
      <c r="F219" t="str">
        <f>VLOOKUP(A219,PartCapability!$B:$Z,7,FALSE)</f>
        <v>45000</v>
      </c>
      <c r="G219" t="str">
        <f>VLOOKUP(A219,PartNumbers!$A:$E,3,FALSE)</f>
        <v>0</v>
      </c>
      <c r="H219" t="str">
        <f>VLOOKUP(A219,PartNumbers!$A:$E,4,FALSE)</f>
        <v>53080</v>
      </c>
      <c r="I219">
        <v>60</v>
      </c>
      <c r="J219" t="str">
        <f>VLOOKUP(A219,PartCapability!$B:$Z,17,FALSE) + 11 + 7</f>
        <v>48</v>
      </c>
      <c r="K219" t="str">
        <f>B219*I219*E219/(F219*POWER(10,G219))</f>
        <v>5.333333333333333</v>
      </c>
      <c r="L219" t="str">
        <f>ROUND(K219*J219/365, 2)</f>
        <v>0.7</v>
      </c>
      <c r="M219" t="str">
        <f>VLOOKUP(D219*1,Parameters!$B$9:$C$11,2,FALSE)</f>
        <v>0.98</v>
      </c>
      <c r="N219" t="str">
        <f>VLOOKUP(D219*1,Parameters!$B$9:$D$11,3,FALSE)</f>
        <v>0.1</v>
      </c>
      <c r="O219" t="str">
        <f>IF(K219&gt;N219, "Yes", "No")</f>
        <v>Yes</v>
      </c>
      <c r="P219" t="str">
        <f>LET(lambda, L219, target, M219-VLOOKUP(D219*1,Parameters!$F$1:$G$4,2,FALSE), n, SEQUENCE(100,1,0,1), INDEX(n,MATCH(TRUE,ROUND(POISSON(n,lambda,TRUE),2)&gt;=target,0)))</f>
        <v>3</v>
      </c>
      <c r="Q219" t="str">
        <f>POISSON(P219, L219, TRUE)</f>
        <v>0.9942465424077005</v>
      </c>
      <c r="R219" t="str">
        <f>ROUND(M219-Q219, 2)</f>
        <v>-0.01</v>
      </c>
      <c r="S219" t="str">
        <f>IF(R219 &gt; VLOOKUP(D219*1, Parameters!$F$1:$G$4, 2, FALSE), "Re-Calculate", "OK")</f>
        <v>OK</v>
      </c>
      <c r="T219" t="str">
        <f>IF(D219=1, L219, " ")</f>
        <v>0.7</v>
      </c>
      <c r="U219" t="str">
        <f>IF(D219=2, L219, " ")</f>
        <v xml:space="preserve"> </v>
      </c>
      <c r="V219" t="str">
        <f>IF(D219=3, L219, " ")</f>
        <v xml:space="preserve"> </v>
      </c>
      <c r="W219" t="str">
        <f>IF(D219=1, L219*Q219, " ")</f>
        <v>0.6959725796853903</v>
      </c>
      <c r="X219" t="str">
        <f>IF(D219=2, L219*Q219, " ")</f>
        <v xml:space="preserve"> </v>
      </c>
      <c r="Y219" t="str">
        <f>IF(D219=3, L219*Q219, " ")</f>
        <v xml:space="preserve"> </v>
      </c>
      <c r="Z219" t="str">
        <f>IF(D219=1, K219, " ")</f>
        <v>5.333333333333333</v>
      </c>
      <c r="AA219" t="str">
        <f>IF(D219=2, K219, " ")</f>
        <v xml:space="preserve"> </v>
      </c>
      <c r="AB219" t="str">
        <f>IF(D219=3, K219, " ")</f>
        <v xml:space="preserve"> </v>
      </c>
      <c r="AC219" t="str">
        <f>IF(D219=1, K219*Q219, " ")</f>
        <v>5.302648226174402</v>
      </c>
      <c r="AD219" t="str">
        <f>IF(D219=2, K219*Q219, " ")</f>
        <v xml:space="preserve"> </v>
      </c>
      <c r="AE219" t="str">
        <f>IF(D219=3, K219*Q219, " ")</f>
        <v xml:space="preserve"> </v>
      </c>
    </row>
    <row r="220">
      <c r="A220" t="str">
        <v>D24157000</v>
      </c>
      <c r="B220" t="str">
        <f>VLOOKUP(A220,PartNumbers!$A:$E,2,FALSE)</f>
        <v>4000</v>
      </c>
      <c r="C220" t="str">
        <f>VLOOKUP(A220,PartCapability!$B:$Z,5,FALSE)</f>
        <v>2</v>
      </c>
      <c r="D220" t="str">
        <f>VLOOKUP(A220,PartCapability!$B:$Z,6,FALSE)</f>
        <v>1</v>
      </c>
      <c r="E220" t="str">
        <f>VLOOKUP(A220,PartCapability!$B:$Z,8,FALSE)</f>
        <v>1</v>
      </c>
      <c r="F220" t="str">
        <f>VLOOKUP(A220,PartCapability!$B:$Z,7,FALSE)</f>
        <v>30000</v>
      </c>
      <c r="G220" t="str">
        <f>VLOOKUP(A220,PartNumbers!$A:$E,3,FALSE)</f>
        <v>0</v>
      </c>
      <c r="H220" t="str">
        <f>VLOOKUP(A220,PartNumbers!$A:$E,4,FALSE)</f>
        <v>14480</v>
      </c>
      <c r="I220">
        <v>60</v>
      </c>
      <c r="J220" t="str">
        <f>VLOOKUP(A220,PartCapability!$B:$Z,17,FALSE) + 11 + 7</f>
        <v>48</v>
      </c>
      <c r="K220" t="str">
        <f>B220*I220*E220/(F220*POWER(10,G220))</f>
        <v>8</v>
      </c>
      <c r="L220" t="str">
        <f>ROUND(K220*J220/365, 2)</f>
        <v>1.05</v>
      </c>
      <c r="M220" t="str">
        <f>VLOOKUP(D220*1,Parameters!$B$9:$C$11,2,FALSE)</f>
        <v>0.98</v>
      </c>
      <c r="N220" t="str">
        <f>VLOOKUP(D220*1,Parameters!$B$9:$D$11,3,FALSE)</f>
        <v>0.1</v>
      </c>
      <c r="O220" t="str">
        <f>IF(K220&gt;N220, "Yes", "No")</f>
        <v>Yes</v>
      </c>
      <c r="P220" t="str">
        <f>LET(lambda, L220, target, M220-VLOOKUP(D220*1,Parameters!$F$1:$G$4,2,FALSE), n, SEQUENCE(100,1,0,1), INDEX(n,MATCH(TRUE,ROUND(POISSON(n,lambda,TRUE),2)&gt;=target,0)))</f>
        <v>3</v>
      </c>
      <c r="Q220" t="str">
        <f>POISSON(P220, L220, TRUE)</f>
        <v>0.9777916843445263</v>
      </c>
      <c r="R220" t="str">
        <f>ROUND(M220-Q220, 2)</f>
        <v>0</v>
      </c>
      <c r="S220" t="str">
        <f>IF(R220 &gt; VLOOKUP(D220*1, Parameters!$F$1:$G$4, 2, FALSE), "Re-Calculate", "OK")</f>
        <v>OK</v>
      </c>
      <c r="T220" t="str">
        <f>IF(D220=1, L220, " ")</f>
        <v>1.05</v>
      </c>
      <c r="U220" t="str">
        <f>IF(D220=2, L220, " ")</f>
        <v xml:space="preserve"> </v>
      </c>
      <c r="V220" t="str">
        <f>IF(D220=3, L220, " ")</f>
        <v xml:space="preserve"> </v>
      </c>
      <c r="W220" t="str">
        <f>IF(D220=1, L220*Q220, " ")</f>
        <v>1.0266812685617528</v>
      </c>
      <c r="X220" t="str">
        <f>IF(D220=2, L220*Q220, " ")</f>
        <v xml:space="preserve"> </v>
      </c>
      <c r="Y220" t="str">
        <f>IF(D220=3, L220*Q220, " ")</f>
        <v xml:space="preserve"> </v>
      </c>
      <c r="Z220" t="str">
        <f>IF(D220=1, K220, " ")</f>
        <v>8</v>
      </c>
      <c r="AA220" t="str">
        <f>IF(D220=2, K220, " ")</f>
        <v xml:space="preserve"> </v>
      </c>
      <c r="AB220" t="str">
        <f>IF(D220=3, K220, " ")</f>
        <v xml:space="preserve"> </v>
      </c>
      <c r="AC220" t="str">
        <f>IF(D220=1, K220*Q220, " ")</f>
        <v>7.822333474756211</v>
      </c>
      <c r="AD220" t="str">
        <f>IF(D220=2, K220*Q220, " ")</f>
        <v xml:space="preserve"> </v>
      </c>
      <c r="AE220" t="str">
        <f>IF(D220=3, K220*Q220, " ")</f>
        <v xml:space="preserve"> </v>
      </c>
    </row>
    <row r="221">
      <c r="A221" t="str">
        <v>E21324000-2</v>
      </c>
      <c r="B221" t="str">
        <f>VLOOKUP(A221,PartNumbers!$A:$E,2,FALSE)</f>
        <v>4000</v>
      </c>
      <c r="C221" t="str">
        <f>VLOOKUP(A221,PartCapability!$B:$Z,5,FALSE)</f>
        <v>2</v>
      </c>
      <c r="D221" t="str">
        <f>VLOOKUP(A221,PartCapability!$B:$Z,6,FALSE)</f>
        <v>1</v>
      </c>
      <c r="E221" t="str">
        <f>VLOOKUP(A221,PartCapability!$B:$Z,8,FALSE)</f>
        <v>2</v>
      </c>
      <c r="F221" t="str">
        <f>VLOOKUP(A221,PartCapability!$B:$Z,7,FALSE)</f>
        <v>90000</v>
      </c>
      <c r="G221" t="str">
        <f>VLOOKUP(A221,PartNumbers!$A:$E,3,FALSE)</f>
        <v>0</v>
      </c>
      <c r="H221" t="str">
        <f>VLOOKUP(A221,PartNumbers!$A:$E,4,FALSE)</f>
        <v>4730.833333333333</v>
      </c>
      <c r="I221">
        <v>60</v>
      </c>
      <c r="J221" t="str">
        <f>VLOOKUP(A221,PartCapability!$B:$Z,17,FALSE) + 11 + 7</f>
        <v>48</v>
      </c>
      <c r="K221" t="str">
        <f>B221*I221*E221/(F221*POWER(10,G221))</f>
        <v>5.333333333333333</v>
      </c>
      <c r="L221" t="str">
        <f>ROUND(K221*J221/365, 2)</f>
        <v>0.7</v>
      </c>
      <c r="M221" t="str">
        <f>VLOOKUP(D221*1,Parameters!$B$9:$C$11,2,FALSE)</f>
        <v>0.98</v>
      </c>
      <c r="N221" t="str">
        <f>VLOOKUP(D221*1,Parameters!$B$9:$D$11,3,FALSE)</f>
        <v>0.1</v>
      </c>
      <c r="O221" t="str">
        <f>IF(K221&gt;N221, "Yes", "No")</f>
        <v>Yes</v>
      </c>
      <c r="P221" t="str">
        <f>LET(lambda, L221, target, M221-VLOOKUP(D221*1,Parameters!$F$1:$G$4,2,FALSE), n, SEQUENCE(100,1,0,1), INDEX(n,MATCH(TRUE,ROUND(POISSON(n,lambda,TRUE),2)&gt;=target,0)))</f>
        <v>3</v>
      </c>
      <c r="Q221" t="str">
        <f>POISSON(P221, L221, TRUE)</f>
        <v>0.9942465424077005</v>
      </c>
      <c r="R221" t="str">
        <f>ROUND(M221-Q221, 2)</f>
        <v>-0.01</v>
      </c>
      <c r="S221" t="str">
        <f>IF(R221 &gt; VLOOKUP(D221*1, Parameters!$F$1:$G$4, 2, FALSE), "Re-Calculate", "OK")</f>
        <v>OK</v>
      </c>
      <c r="T221" t="str">
        <f>IF(D221=1, L221, " ")</f>
        <v>0.7</v>
      </c>
      <c r="U221" t="str">
        <f>IF(D221=2, L221, " ")</f>
        <v xml:space="preserve"> </v>
      </c>
      <c r="V221" t="str">
        <f>IF(D221=3, L221, " ")</f>
        <v xml:space="preserve"> </v>
      </c>
      <c r="W221" t="str">
        <f>IF(D221=1, L221*Q221, " ")</f>
        <v>0.6959725796853903</v>
      </c>
      <c r="X221" t="str">
        <f>IF(D221=2, L221*Q221, " ")</f>
        <v xml:space="preserve"> </v>
      </c>
      <c r="Y221" t="str">
        <f>IF(D221=3, L221*Q221, " ")</f>
        <v xml:space="preserve"> </v>
      </c>
      <c r="Z221" t="str">
        <f>IF(D221=1, K221, " ")</f>
        <v>5.333333333333333</v>
      </c>
      <c r="AA221" t="str">
        <f>IF(D221=2, K221, " ")</f>
        <v xml:space="preserve"> </v>
      </c>
      <c r="AB221" t="str">
        <f>IF(D221=3, K221, " ")</f>
        <v xml:space="preserve"> </v>
      </c>
      <c r="AC221" t="str">
        <f>IF(D221=1, K221*Q221, " ")</f>
        <v>5.302648226174402</v>
      </c>
      <c r="AD221" t="str">
        <f>IF(D221=2, K221*Q221, " ")</f>
        <v xml:space="preserve"> </v>
      </c>
      <c r="AE221" t="str">
        <f>IF(D221=3, K221*Q221, " ")</f>
        <v xml:space="preserve"> </v>
      </c>
    </row>
    <row r="222">
      <c r="A222" t="str">
        <v>E21326000-2</v>
      </c>
      <c r="B222" t="str">
        <f>VLOOKUP(A222,PartNumbers!$A:$E,2,FALSE)</f>
        <v>4000</v>
      </c>
      <c r="C222" t="str">
        <f>VLOOKUP(A222,PartCapability!$B:$Z,5,FALSE)</f>
        <v>2</v>
      </c>
      <c r="D222" t="str">
        <f>VLOOKUP(A222,PartCapability!$B:$Z,6,FALSE)</f>
        <v>1</v>
      </c>
      <c r="E222" t="str">
        <f>VLOOKUP(A222,PartCapability!$B:$Z,8,FALSE)</f>
        <v>4</v>
      </c>
      <c r="F222" t="str">
        <f>VLOOKUP(A222,PartCapability!$B:$Z,7,FALSE)</f>
        <v>45000</v>
      </c>
      <c r="G222" t="str">
        <f>VLOOKUP(A222,PartNumbers!$A:$E,3,FALSE)</f>
        <v>0</v>
      </c>
      <c r="H222" t="str">
        <f>VLOOKUP(A222,PartNumbers!$A:$E,4,FALSE)</f>
        <v>31200</v>
      </c>
      <c r="I222">
        <v>60</v>
      </c>
      <c r="J222" t="str">
        <f>VLOOKUP(A222,PartCapability!$B:$Z,17,FALSE) + 11 + 7</f>
        <v>46</v>
      </c>
      <c r="K222" t="str">
        <f>B222*I222*E222/(F222*POWER(10,G222))</f>
        <v>21.333333333333332</v>
      </c>
      <c r="L222" t="str">
        <f>ROUND(K222*J222/365, 2)</f>
        <v>2.69</v>
      </c>
      <c r="M222" t="str">
        <f>VLOOKUP(D222*1,Parameters!$B$9:$C$11,2,FALSE)</f>
        <v>0.98</v>
      </c>
      <c r="N222" t="str">
        <f>VLOOKUP(D222*1,Parameters!$B$9:$D$11,3,FALSE)</f>
        <v>0.1</v>
      </c>
      <c r="O222" t="str">
        <f>IF(K222&gt;N222, "Yes", "No")</f>
        <v>Yes</v>
      </c>
      <c r="P222" t="str">
        <f>LET(lambda, L222, target, M222-VLOOKUP(D222*1,Parameters!$F$1:$G$4,2,FALSE), n, SEQUENCE(100,1,0,1), INDEX(n,MATCH(TRUE,ROUND(POISSON(n,lambda,TRUE),2)&gt;=target,0)))</f>
        <v>6</v>
      </c>
      <c r="Q222" t="str">
        <f>POISSON(P222, L222, TRUE)</f>
        <v>0.9797899619137184</v>
      </c>
      <c r="R222" t="str">
        <f>ROUND(M222-Q222, 2)</f>
        <v>0</v>
      </c>
      <c r="S222" t="str">
        <f>IF(R222 &gt; VLOOKUP(D222*1, Parameters!$F$1:$G$4, 2, FALSE), "Re-Calculate", "OK")</f>
        <v>OK</v>
      </c>
      <c r="T222" t="str">
        <f>IF(D222=1, L222, " ")</f>
        <v>2.69</v>
      </c>
      <c r="U222" t="str">
        <f>IF(D222=2, L222, " ")</f>
        <v xml:space="preserve"> </v>
      </c>
      <c r="V222" t="str">
        <f>IF(D222=3, L222, " ")</f>
        <v xml:space="preserve"> </v>
      </c>
      <c r="W222" t="str">
        <f>IF(D222=1, L222*Q222, " ")</f>
        <v>2.6356349975479025</v>
      </c>
      <c r="X222" t="str">
        <f>IF(D222=2, L222*Q222, " ")</f>
        <v xml:space="preserve"> </v>
      </c>
      <c r="Y222" t="str">
        <f>IF(D222=3, L222*Q222, " ")</f>
        <v xml:space="preserve"> </v>
      </c>
      <c r="Z222" t="str">
        <f>IF(D222=1, K222, " ")</f>
        <v>21.333333333333332</v>
      </c>
      <c r="AA222" t="str">
        <f>IF(D222=2, K222, " ")</f>
        <v xml:space="preserve"> </v>
      </c>
      <c r="AB222" t="str">
        <f>IF(D222=3, K222, " ")</f>
        <v xml:space="preserve"> </v>
      </c>
      <c r="AC222" t="str">
        <f>IF(D222=1, K222*Q222, " ")</f>
        <v>20.902185854159324</v>
      </c>
      <c r="AD222" t="str">
        <f>IF(D222=2, K222*Q222, " ")</f>
        <v xml:space="preserve"> </v>
      </c>
      <c r="AE222" t="str">
        <f>IF(D222=3, K222*Q222, " ")</f>
        <v xml:space="preserve"> </v>
      </c>
    </row>
    <row r="223">
      <c r="A223" t="str">
        <v>E21327408</v>
      </c>
      <c r="B223" t="str">
        <f>VLOOKUP(A223,PartNumbers!$A:$E,2,FALSE)</f>
        <v>4000</v>
      </c>
      <c r="C223" t="str">
        <f>VLOOKUP(A223,PartCapability!$B:$Z,5,FALSE)</f>
        <v>2</v>
      </c>
      <c r="D223" t="str">
        <f>VLOOKUP(A223,PartCapability!$B:$Z,6,FALSE)</f>
        <v>1</v>
      </c>
      <c r="E223" t="str">
        <f>VLOOKUP(A223,PartCapability!$B:$Z,8,FALSE)</f>
        <v>1</v>
      </c>
      <c r="F223" t="str">
        <f>VLOOKUP(A223,PartCapability!$B:$Z,7,FALSE)</f>
        <v>12000</v>
      </c>
      <c r="G223" t="str">
        <f>VLOOKUP(A223,PartNumbers!$A:$E,3,FALSE)</f>
        <v>0</v>
      </c>
      <c r="H223" t="str">
        <f>VLOOKUP(A223,PartNumbers!$A:$E,4,FALSE)</f>
        <v>236305.36</v>
      </c>
      <c r="I223">
        <v>60</v>
      </c>
      <c r="J223" t="str">
        <f>VLOOKUP(A223,PartCapability!$B:$Z,17,FALSE) + 11 + 7</f>
        <v>48</v>
      </c>
      <c r="K223" t="str">
        <f>B223*I223*E223/(F223*POWER(10,G223))</f>
        <v>20</v>
      </c>
      <c r="L223" t="str">
        <f>ROUND(K223*J223/365, 2)</f>
        <v>2.63</v>
      </c>
      <c r="M223" t="str">
        <f>VLOOKUP(D223*1,Parameters!$B$9:$C$11,2,FALSE)</f>
        <v>0.98</v>
      </c>
      <c r="N223" t="str">
        <f>VLOOKUP(D223*1,Parameters!$B$9:$D$11,3,FALSE)</f>
        <v>0.1</v>
      </c>
      <c r="O223" t="str">
        <f>IF(K223&gt;N223, "Yes", "No")</f>
        <v>Yes</v>
      </c>
      <c r="P223" t="str">
        <f>LET(lambda, L223, target, M223-VLOOKUP(D223*1,Parameters!$F$1:$G$4,2,FALSE), n, SEQUENCE(100,1,0,1), INDEX(n,MATCH(TRUE,ROUND(POISSON(n,lambda,TRUE),2)&gt;=target,0)))</f>
        <v>6</v>
      </c>
      <c r="Q223" t="str">
        <f>POISSON(P223, L223, TRUE)</f>
        <v>0.9818550220996031</v>
      </c>
      <c r="R223" t="str">
        <f>ROUND(M223-Q223, 2)</f>
        <v>0</v>
      </c>
      <c r="S223" t="str">
        <f>IF(R223 &gt; VLOOKUP(D223*1, Parameters!$F$1:$G$4, 2, FALSE), "Re-Calculate", "OK")</f>
        <v>OK</v>
      </c>
      <c r="T223" t="str">
        <f>IF(D223=1, L223, " ")</f>
        <v>2.63</v>
      </c>
      <c r="U223" t="str">
        <f>IF(D223=2, L223, " ")</f>
        <v xml:space="preserve"> </v>
      </c>
      <c r="V223" t="str">
        <f>IF(D223=3, L223, " ")</f>
        <v xml:space="preserve"> </v>
      </c>
      <c r="W223" t="str">
        <f>IF(D223=1, L223*Q223, " ")</f>
        <v>2.582278708121956</v>
      </c>
      <c r="X223" t="str">
        <f>IF(D223=2, L223*Q223, " ")</f>
        <v xml:space="preserve"> </v>
      </c>
      <c r="Y223" t="str">
        <f>IF(D223=3, L223*Q223, " ")</f>
        <v xml:space="preserve"> </v>
      </c>
      <c r="Z223" t="str">
        <f>IF(D223=1, K223, " ")</f>
        <v>20</v>
      </c>
      <c r="AA223" t="str">
        <f>IF(D223=2, K223, " ")</f>
        <v xml:space="preserve"> </v>
      </c>
      <c r="AB223" t="str">
        <f>IF(D223=3, K223, " ")</f>
        <v xml:space="preserve"> </v>
      </c>
      <c r="AC223" t="str">
        <f>IF(D223=1, K223*Q223, " ")</f>
        <v>19.63710044199206</v>
      </c>
      <c r="AD223" t="str">
        <f>IF(D223=2, K223*Q223, " ")</f>
        <v xml:space="preserve"> </v>
      </c>
      <c r="AE223" t="str">
        <f>IF(D223=3, K223*Q223, " ")</f>
        <v xml:space="preserve"> </v>
      </c>
    </row>
    <row r="224">
      <c r="A224" t="str">
        <v>E21328003</v>
      </c>
      <c r="B224" t="str">
        <f>VLOOKUP(A224,PartNumbers!$A:$E,2,FALSE)</f>
        <v>4000</v>
      </c>
      <c r="C224" t="str">
        <f>VLOOKUP(A224,PartCapability!$B:$Z,5,FALSE)</f>
        <v>2</v>
      </c>
      <c r="D224" t="str">
        <f>VLOOKUP(A224,PartCapability!$B:$Z,6,FALSE)</f>
        <v>1</v>
      </c>
      <c r="E224" t="str">
        <f>VLOOKUP(A224,PartCapability!$B:$Z,8,FALSE)</f>
        <v>1</v>
      </c>
      <c r="F224" t="str">
        <f>VLOOKUP(A224,PartCapability!$B:$Z,7,FALSE)</f>
        <v>22500</v>
      </c>
      <c r="G224" t="str">
        <f>VLOOKUP(A224,PartNumbers!$A:$E,3,FALSE)</f>
        <v>0</v>
      </c>
      <c r="H224" t="str">
        <f>VLOOKUP(A224,PartNumbers!$A:$E,4,FALSE)</f>
        <v>24480</v>
      </c>
      <c r="I224">
        <v>60</v>
      </c>
      <c r="J224" t="str">
        <f>VLOOKUP(A224,PartCapability!$B:$Z,17,FALSE) + 11 + 7</f>
        <v>48</v>
      </c>
      <c r="K224" t="str">
        <f>B224*I224*E224/(F224*POWER(10,G224))</f>
        <v>10.666666666666666</v>
      </c>
      <c r="L224" t="str">
        <f>ROUND(K224*J224/365, 2)</f>
        <v>1.4</v>
      </c>
      <c r="M224" t="str">
        <f>VLOOKUP(D224*1,Parameters!$B$9:$C$11,2,FALSE)</f>
        <v>0.98</v>
      </c>
      <c r="N224" t="str">
        <f>VLOOKUP(D224*1,Parameters!$B$9:$D$11,3,FALSE)</f>
        <v>0.1</v>
      </c>
      <c r="O224" t="str">
        <f>IF(K224&gt;N224, "Yes", "No")</f>
        <v>Yes</v>
      </c>
      <c r="P224" t="str">
        <f>LET(lambda, L224, target, M224-VLOOKUP(D224*1,Parameters!$F$1:$G$4,2,FALSE), n, SEQUENCE(100,1,0,1), INDEX(n,MATCH(TRUE,ROUND(POISSON(n,lambda,TRUE),2)&gt;=target,0)))</f>
        <v>4</v>
      </c>
      <c r="Q224" t="str">
        <f>POISSON(P224, L224, TRUE)</f>
        <v>0.9857467036601776</v>
      </c>
      <c r="R224" t="str">
        <f>ROUND(M224-Q224, 2)</f>
        <v>-0.01</v>
      </c>
      <c r="S224" t="str">
        <f>IF(R224 &gt; VLOOKUP(D224*1, Parameters!$F$1:$G$4, 2, FALSE), "Re-Calculate", "OK")</f>
        <v>OK</v>
      </c>
      <c r="T224" t="str">
        <f>IF(D224=1, L224, " ")</f>
        <v>1.4</v>
      </c>
      <c r="U224" t="str">
        <f>IF(D224=2, L224, " ")</f>
        <v xml:space="preserve"> </v>
      </c>
      <c r="V224" t="str">
        <f>IF(D224=3, L224, " ")</f>
        <v xml:space="preserve"> </v>
      </c>
      <c r="W224" t="str">
        <f>IF(D224=1, L224*Q224, " ")</f>
        <v>1.3800453851242485</v>
      </c>
      <c r="X224" t="str">
        <f>IF(D224=2, L224*Q224, " ")</f>
        <v xml:space="preserve"> </v>
      </c>
      <c r="Y224" t="str">
        <f>IF(D224=3, L224*Q224, " ")</f>
        <v xml:space="preserve"> </v>
      </c>
      <c r="Z224" t="str">
        <f>IF(D224=1, K224, " ")</f>
        <v>10.666666666666666</v>
      </c>
      <c r="AA224" t="str">
        <f>IF(D224=2, K224, " ")</f>
        <v xml:space="preserve"> </v>
      </c>
      <c r="AB224" t="str">
        <f>IF(D224=3, K224, " ")</f>
        <v xml:space="preserve"> </v>
      </c>
      <c r="AC224" t="str">
        <f>IF(D224=1, K224*Q224, " ")</f>
        <v>10.51463150570856</v>
      </c>
      <c r="AD224" t="str">
        <f>IF(D224=2, K224*Q224, " ")</f>
        <v xml:space="preserve"> </v>
      </c>
      <c r="AE224" t="str">
        <f>IF(D224=3, K224*Q224, " ")</f>
        <v xml:space="preserve"> </v>
      </c>
    </row>
    <row r="225">
      <c r="A225" t="str">
        <v>E21330001-1</v>
      </c>
      <c r="B225" t="str">
        <f>VLOOKUP(A225,PartNumbers!$A:$E,2,FALSE)</f>
        <v>4000</v>
      </c>
      <c r="C225" t="str">
        <f>VLOOKUP(A225,PartCapability!$B:$Z,5,FALSE)</f>
        <v>2</v>
      </c>
      <c r="D225" t="str">
        <f>VLOOKUP(A225,PartCapability!$B:$Z,6,FALSE)</f>
        <v>1</v>
      </c>
      <c r="E225" t="str">
        <f>VLOOKUP(A225,PartCapability!$B:$Z,8,FALSE)</f>
        <v>2</v>
      </c>
      <c r="F225" t="str">
        <f>VLOOKUP(A225,PartCapability!$B:$Z,7,FALSE)</f>
        <v>45000</v>
      </c>
      <c r="G225" t="str">
        <f>VLOOKUP(A225,PartNumbers!$A:$E,3,FALSE)</f>
        <v>0</v>
      </c>
      <c r="H225" t="str">
        <f>VLOOKUP(A225,PartNumbers!$A:$E,4,FALSE)</f>
        <v>31200</v>
      </c>
      <c r="I225">
        <v>60</v>
      </c>
      <c r="J225" t="str">
        <f>VLOOKUP(A225,PartCapability!$B:$Z,17,FALSE) + 11 + 7</f>
        <v>47</v>
      </c>
      <c r="K225" t="str">
        <f>B225*I225*E225/(F225*POWER(10,G225))</f>
        <v>10.666666666666666</v>
      </c>
      <c r="L225" t="str">
        <f>ROUND(K225*J225/365, 2)</f>
        <v>1.37</v>
      </c>
      <c r="M225" t="str">
        <f>VLOOKUP(D225*1,Parameters!$B$9:$C$11,2,FALSE)</f>
        <v>0.98</v>
      </c>
      <c r="N225" t="str">
        <f>VLOOKUP(D225*1,Parameters!$B$9:$D$11,3,FALSE)</f>
        <v>0.1</v>
      </c>
      <c r="O225" t="str">
        <f>IF(K225&gt;N225, "Yes", "No")</f>
        <v>Yes</v>
      </c>
      <c r="P225" t="str">
        <f>LET(lambda, L225, target, M225-VLOOKUP(D225*1,Parameters!$F$1:$G$4,2,FALSE), n, SEQUENCE(100,1,0,1), INDEX(n,MATCH(TRUE,ROUND(POISSON(n,lambda,TRUE),2)&gt;=target,0)))</f>
        <v>4</v>
      </c>
      <c r="Q225" t="str">
        <f>POISSON(P225, L225, TRUE)</f>
        <v>0.986898127839072</v>
      </c>
      <c r="R225" t="str">
        <f>ROUND(M225-Q225, 2)</f>
        <v>-0.01</v>
      </c>
      <c r="S225" t="str">
        <f>IF(R225 &gt; VLOOKUP(D225*1, Parameters!$F$1:$G$4, 2, FALSE), "Re-Calculate", "OK")</f>
        <v>OK</v>
      </c>
      <c r="T225" t="str">
        <f>IF(D225=1, L225, " ")</f>
        <v>1.37</v>
      </c>
      <c r="U225" t="str">
        <f>IF(D225=2, L225, " ")</f>
        <v xml:space="preserve"> </v>
      </c>
      <c r="V225" t="str">
        <f>IF(D225=3, L225, " ")</f>
        <v xml:space="preserve"> </v>
      </c>
      <c r="W225" t="str">
        <f>IF(D225=1, L225*Q225, " ")</f>
        <v>1.3520504351395288</v>
      </c>
      <c r="X225" t="str">
        <f>IF(D225=2, L225*Q225, " ")</f>
        <v xml:space="preserve"> </v>
      </c>
      <c r="Y225" t="str">
        <f>IF(D225=3, L225*Q225, " ")</f>
        <v xml:space="preserve"> </v>
      </c>
      <c r="Z225" t="str">
        <f>IF(D225=1, K225, " ")</f>
        <v>10.666666666666666</v>
      </c>
      <c r="AA225" t="str">
        <f>IF(D225=2, K225, " ")</f>
        <v xml:space="preserve"> </v>
      </c>
      <c r="AB225" t="str">
        <f>IF(D225=3, K225, " ")</f>
        <v xml:space="preserve"> </v>
      </c>
      <c r="AC225" t="str">
        <f>IF(D225=1, K225*Q225, " ")</f>
        <v>10.526913363616767</v>
      </c>
      <c r="AD225" t="str">
        <f>IF(D225=2, K225*Q225, " ")</f>
        <v xml:space="preserve"> </v>
      </c>
      <c r="AE225" t="str">
        <f>IF(D225=3, K225*Q225, " ")</f>
        <v xml:space="preserve"> </v>
      </c>
    </row>
    <row r="226">
      <c r="A226" t="str">
        <v>E21336000-1</v>
      </c>
      <c r="B226" t="str">
        <f>VLOOKUP(A226,PartNumbers!$A:$E,2,FALSE)</f>
        <v>4000</v>
      </c>
      <c r="C226" t="str">
        <f>VLOOKUP(A226,PartCapability!$B:$Z,5,FALSE)</f>
        <v>2</v>
      </c>
      <c r="D226" t="str">
        <f>VLOOKUP(A226,PartCapability!$B:$Z,6,FALSE)</f>
        <v>1</v>
      </c>
      <c r="E226" t="str">
        <f>VLOOKUP(A226,PartCapability!$B:$Z,8,FALSE)</f>
        <v>2</v>
      </c>
      <c r="F226" t="str">
        <f>VLOOKUP(A226,PartCapability!$B:$Z,7,FALSE)</f>
        <v>134400</v>
      </c>
      <c r="G226" t="str">
        <f>VLOOKUP(A226,PartNumbers!$A:$E,3,FALSE)</f>
        <v>0</v>
      </c>
      <c r="H226" t="str">
        <f>VLOOKUP(A226,PartNumbers!$A:$E,4,FALSE)</f>
        <v>22410.32</v>
      </c>
      <c r="I226">
        <v>60</v>
      </c>
      <c r="J226" t="str">
        <f>VLOOKUP(A226,PartCapability!$B:$Z,17,FALSE) + 11 + 7</f>
        <v>48</v>
      </c>
      <c r="K226" t="str">
        <f>B226*I226*E226/(F226*POWER(10,G226))</f>
        <v>3.5714285714285716</v>
      </c>
      <c r="L226" t="str">
        <f>ROUND(K226*J226/365, 2)</f>
        <v>0.47</v>
      </c>
      <c r="M226" t="str">
        <f>VLOOKUP(D226*1,Parameters!$B$9:$C$11,2,FALSE)</f>
        <v>0.98</v>
      </c>
      <c r="N226" t="str">
        <f>VLOOKUP(D226*1,Parameters!$B$9:$D$11,3,FALSE)</f>
        <v>0.1</v>
      </c>
      <c r="O226" t="str">
        <f>IF(K226&gt;N226, "Yes", "No")</f>
        <v>Yes</v>
      </c>
      <c r="P226" t="str">
        <f>LET(lambda, L226, target, M226-VLOOKUP(D226*1,Parameters!$F$1:$G$4,2,FALSE), n, SEQUENCE(100,1,0,1), INDEX(n,MATCH(TRUE,ROUND(POISSON(n,lambda,TRUE),2)&gt;=target,0)))</f>
        <v>2</v>
      </c>
      <c r="Q226" t="str">
        <f>POISSON(P226, L226, TRUE)</f>
        <v>0.9877848349073943</v>
      </c>
      <c r="R226" t="str">
        <f>ROUND(M226-Q226, 2)</f>
        <v>-0.01</v>
      </c>
      <c r="S226" t="str">
        <f>IF(R226 &gt; VLOOKUP(D226*1, Parameters!$F$1:$G$4, 2, FALSE), "Re-Calculate", "OK")</f>
        <v>OK</v>
      </c>
      <c r="T226" t="str">
        <f>IF(D226=1, L226, " ")</f>
        <v>0.47</v>
      </c>
      <c r="U226" t="str">
        <f>IF(D226=2, L226, " ")</f>
        <v xml:space="preserve"> </v>
      </c>
      <c r="V226" t="str">
        <f>IF(D226=3, L226, " ")</f>
        <v xml:space="preserve"> </v>
      </c>
      <c r="W226" t="str">
        <f>IF(D226=1, L226*Q226, " ")</f>
        <v>0.4642588724064753</v>
      </c>
      <c r="X226" t="str">
        <f>IF(D226=2, L226*Q226, " ")</f>
        <v xml:space="preserve"> </v>
      </c>
      <c r="Y226" t="str">
        <f>IF(D226=3, L226*Q226, " ")</f>
        <v xml:space="preserve"> </v>
      </c>
      <c r="Z226" t="str">
        <f>IF(D226=1, K226, " ")</f>
        <v>3.5714285714285716</v>
      </c>
      <c r="AA226" t="str">
        <f>IF(D226=2, K226, " ")</f>
        <v xml:space="preserve"> </v>
      </c>
      <c r="AB226" t="str">
        <f>IF(D226=3, K226, " ")</f>
        <v xml:space="preserve"> </v>
      </c>
      <c r="AC226" t="str">
        <f>IF(D226=1, K226*Q226, " ")</f>
        <v>3.5278029818121226</v>
      </c>
      <c r="AD226" t="str">
        <f>IF(D226=2, K226*Q226, " ")</f>
        <v xml:space="preserve"> </v>
      </c>
      <c r="AE226" t="str">
        <f>IF(D226=3, K226*Q226, " ")</f>
        <v xml:space="preserve"> </v>
      </c>
    </row>
    <row r="227">
      <c r="A227" t="str">
        <v>10-385401-001</v>
      </c>
      <c r="B227" t="str">
        <f>VLOOKUP(A227,PartNumbers!$A:$E,2,FALSE)</f>
        <v>4000</v>
      </c>
      <c r="C227" t="str">
        <f>VLOOKUP(A227,PartCapability!$B:$Z,5,FALSE)</f>
        <v>2</v>
      </c>
      <c r="D227" t="str">
        <f>VLOOKUP(A227,PartCapability!$B:$Z,6,FALSE)</f>
        <v>3</v>
      </c>
      <c r="E227" t="str">
        <f>VLOOKUP(A227,PartCapability!$B:$Z,8,FALSE)</f>
        <v>1</v>
      </c>
      <c r="F227" t="str">
        <f>VLOOKUP(A227,PartCapability!$B:$Z,7,FALSE)</f>
        <v>297900</v>
      </c>
      <c r="G227" t="str">
        <f>VLOOKUP(A227,PartNumbers!$A:$E,3,FALSE)</f>
        <v>0</v>
      </c>
      <c r="H227" t="str">
        <f>VLOOKUP(A227,PartNumbers!$A:$E,4,FALSE)</f>
        <v>18500</v>
      </c>
      <c r="I227">
        <v>60</v>
      </c>
      <c r="J227" t="str">
        <f>VLOOKUP(A227,PartCapability!$B:$Z,17,FALSE) + 11 + 7</f>
        <v>48</v>
      </c>
      <c r="K227" t="str">
        <f>B227*I227*E227/(F227*POWER(10,G227))</f>
        <v>0.8056394763343404</v>
      </c>
      <c r="L227" t="str">
        <f>ROUND(K227*J227/365, 2)</f>
        <v>0.11</v>
      </c>
      <c r="M227" t="str">
        <f>VLOOKUP(D227*1,Parameters!$B$9:$C$11,2,FALSE)</f>
        <v>0.9</v>
      </c>
      <c r="N227" t="str">
        <f>VLOOKUP(D227*1,Parameters!$B$9:$D$11,3,FALSE)</f>
        <v>0.1</v>
      </c>
      <c r="O227" t="str">
        <f>IF(K227&gt;N227, "Yes", "No")</f>
        <v>Yes</v>
      </c>
      <c r="P227" t="str">
        <f>LET(lambda, L227, target, M227-VLOOKUP(D227*1,Parameters!$F$1:$G$4,2,FALSE), n, SEQUENCE(100,1,0,1), INDEX(n,MATCH(TRUE,ROUND(POISSON(n,lambda,TRUE),2)&gt;=target,0)))</f>
        <v>0</v>
      </c>
      <c r="Q227" t="str">
        <f>POISSON(P227, L227, TRUE)</f>
        <v>0.8958341352965282</v>
      </c>
      <c r="R227" t="str">
        <f>ROUND(M227-Q227, 2)</f>
        <v>0</v>
      </c>
      <c r="S227" t="str">
        <f>IF(R227 &gt; VLOOKUP(D227*1, Parameters!$F$1:$G$4, 2, FALSE), "Re-Calculate", "OK")</f>
        <v>OK</v>
      </c>
      <c r="T227" t="str">
        <f>IF(D227=1, L227, " ")</f>
        <v xml:space="preserve"> </v>
      </c>
      <c r="U227" t="str">
        <f>IF(D227=2, L227, " ")</f>
        <v xml:space="preserve"> </v>
      </c>
      <c r="V227" t="str">
        <f>IF(D227=3, L227, " ")</f>
        <v>0.11</v>
      </c>
      <c r="W227" t="str">
        <f>IF(D227=1, L227*Q227, " ")</f>
        <v xml:space="preserve"> </v>
      </c>
      <c r="X227" t="str">
        <f>IF(D227=2, L227*Q227, " ")</f>
        <v xml:space="preserve"> </v>
      </c>
      <c r="Y227" t="str">
        <f>IF(D227=3, L227*Q227, " ")</f>
        <v>0.0985417548826181</v>
      </c>
      <c r="Z227" t="str">
        <f>IF(D227=1, K227, " ")</f>
        <v xml:space="preserve"> </v>
      </c>
      <c r="AA227" t="str">
        <f>IF(D227=2, K227, " ")</f>
        <v xml:space="preserve"> </v>
      </c>
      <c r="AB227" t="str">
        <f>IF(D227=3, K227, " ")</f>
        <v>0.8056394763343404</v>
      </c>
      <c r="AC227" t="str">
        <f>IF(D227=1, K227*Q227, " ")</f>
        <v xml:space="preserve"> </v>
      </c>
      <c r="AD227" t="str">
        <f>IF(D227=2, K227*Q227, " ")</f>
        <v xml:space="preserve"> </v>
      </c>
      <c r="AE227" t="str">
        <f>IF(D227=3, K227*Q227, " ")</f>
        <v>0.7217193436427216</v>
      </c>
    </row>
    <row r="228">
      <c r="A228" t="str">
        <v>10-386001-001</v>
      </c>
      <c r="B228" t="str">
        <f>VLOOKUP(A228,PartNumbers!$A:$E,2,FALSE)</f>
        <v>4000</v>
      </c>
      <c r="C228" t="str">
        <f>VLOOKUP(A228,PartCapability!$B:$Z,5,FALSE)</f>
        <v>2</v>
      </c>
      <c r="D228" t="str">
        <f>VLOOKUP(A228,PartCapability!$B:$Z,6,FALSE)</f>
        <v>1</v>
      </c>
      <c r="E228" t="str">
        <f>VLOOKUP(A228,PartCapability!$B:$Z,8,FALSE)</f>
        <v>1</v>
      </c>
      <c r="F228" t="str">
        <f>VLOOKUP(A228,PartCapability!$B:$Z,7,FALSE)</f>
        <v>37500</v>
      </c>
      <c r="G228" t="str">
        <f>VLOOKUP(A228,PartNumbers!$A:$E,3,FALSE)</f>
        <v>0</v>
      </c>
      <c r="H228" t="str">
        <f>VLOOKUP(A228,PartNumbers!$A:$E,4,FALSE)</f>
        <v>64160</v>
      </c>
      <c r="I228">
        <v>60</v>
      </c>
      <c r="J228" t="str">
        <f>VLOOKUP(A228,PartCapability!$B:$Z,17,FALSE) + 11 + 7</f>
        <v>48</v>
      </c>
      <c r="K228" t="str">
        <f>B228*I228*E228/(F228*POWER(10,G228))</f>
        <v>6.4</v>
      </c>
      <c r="L228" t="str">
        <f>ROUND(K228*J228/365, 2)</f>
        <v>0.84</v>
      </c>
      <c r="M228" t="str">
        <f>VLOOKUP(D228*1,Parameters!$B$9:$C$11,2,FALSE)</f>
        <v>0.98</v>
      </c>
      <c r="N228" t="str">
        <f>VLOOKUP(D228*1,Parameters!$B$9:$D$11,3,FALSE)</f>
        <v>0.1</v>
      </c>
      <c r="O228" t="str">
        <f>IF(K228&gt;N228, "Yes", "No")</f>
        <v>Yes</v>
      </c>
      <c r="P228" t="str">
        <f>LET(lambda, L228, target, M228-VLOOKUP(D228*1,Parameters!$F$1:$G$4,2,FALSE), n, SEQUENCE(100,1,0,1), INDEX(n,MATCH(TRUE,ROUND(POISSON(n,lambda,TRUE),2)&gt;=target,0)))</f>
        <v>3</v>
      </c>
      <c r="Q228" t="str">
        <f>POISSON(P228, L228, TRUE)</f>
        <v>0.9893009281217042</v>
      </c>
      <c r="R228" t="str">
        <f>ROUND(M228-Q228, 2)</f>
        <v>-0.01</v>
      </c>
      <c r="S228" t="str">
        <f>IF(R228 &gt; VLOOKUP(D228*1, Parameters!$F$1:$G$4, 2, FALSE), "Re-Calculate", "OK")</f>
        <v>OK</v>
      </c>
      <c r="T228" t="str">
        <f>IF(D228=1, L228, " ")</f>
        <v>0.84</v>
      </c>
      <c r="U228" t="str">
        <f>IF(D228=2, L228, " ")</f>
        <v xml:space="preserve"> </v>
      </c>
      <c r="V228" t="str">
        <f>IF(D228=3, L228, " ")</f>
        <v xml:space="preserve"> </v>
      </c>
      <c r="W228" t="str">
        <f>IF(D228=1, L228*Q228, " ")</f>
        <v>0.8310127796222315</v>
      </c>
      <c r="X228" t="str">
        <f>IF(D228=2, L228*Q228, " ")</f>
        <v xml:space="preserve"> </v>
      </c>
      <c r="Y228" t="str">
        <f>IF(D228=3, L228*Q228, " ")</f>
        <v xml:space="preserve"> </v>
      </c>
      <c r="Z228" t="str">
        <f>IF(D228=1, K228, " ")</f>
        <v>6.4</v>
      </c>
      <c r="AA228" t="str">
        <f>IF(D228=2, K228, " ")</f>
        <v xml:space="preserve"> </v>
      </c>
      <c r="AB228" t="str">
        <f>IF(D228=3, K228, " ")</f>
        <v xml:space="preserve"> </v>
      </c>
      <c r="AC228" t="str">
        <f>IF(D228=1, K228*Q228, " ")</f>
        <v>6.331525939978907</v>
      </c>
      <c r="AD228" t="str">
        <f>IF(D228=2, K228*Q228, " ")</f>
        <v xml:space="preserve"> </v>
      </c>
      <c r="AE228" t="str">
        <f>IF(D228=3, K228*Q228, " ")</f>
        <v xml:space="preserve"> </v>
      </c>
    </row>
    <row r="229">
      <c r="A229" t="str">
        <v>10-451702-000</v>
      </c>
      <c r="B229" t="str">
        <f>VLOOKUP(A229,PartNumbers!$A:$E,2,FALSE)</f>
        <v>4000</v>
      </c>
      <c r="C229" t="str">
        <f>VLOOKUP(A229,PartCapability!$B:$Z,5,FALSE)</f>
        <v>2</v>
      </c>
      <c r="D229" t="str">
        <f>VLOOKUP(A229,PartCapability!$B:$Z,6,FALSE)</f>
        <v>1</v>
      </c>
      <c r="E229" t="str">
        <f>VLOOKUP(A229,PartCapability!$B:$Z,8,FALSE)</f>
        <v>2</v>
      </c>
      <c r="F229" t="str">
        <f>VLOOKUP(A229,PartCapability!$B:$Z,7,FALSE)</f>
        <v>25000</v>
      </c>
      <c r="G229" t="str">
        <f>VLOOKUP(A229,PartNumbers!$A:$E,3,FALSE)</f>
        <v>0</v>
      </c>
      <c r="H229" t="str">
        <f>VLOOKUP(A229,PartNumbers!$A:$E,4,FALSE)</f>
        <v>54190</v>
      </c>
      <c r="I229">
        <v>60</v>
      </c>
      <c r="J229" t="str">
        <f>VLOOKUP(A229,PartCapability!$B:$Z,17,FALSE) + 11 + 7</f>
        <v>48</v>
      </c>
      <c r="K229" t="str">
        <f>B229*I229*E229/(F229*POWER(10,G229))</f>
        <v>19.2</v>
      </c>
      <c r="L229" t="str">
        <f>ROUND(K229*J229/365, 2)</f>
        <v>2.52</v>
      </c>
      <c r="M229" t="str">
        <f>VLOOKUP(D229*1,Parameters!$B$9:$C$11,2,FALSE)</f>
        <v>0.98</v>
      </c>
      <c r="N229" t="str">
        <f>VLOOKUP(D229*1,Parameters!$B$9:$D$11,3,FALSE)</f>
        <v>0.1</v>
      </c>
      <c r="O229" t="str">
        <f>IF(K229&gt;N229, "Yes", "No")</f>
        <v>Yes</v>
      </c>
      <c r="P229" t="str">
        <f>LET(lambda, L229, target, M229-VLOOKUP(D229*1,Parameters!$F$1:$G$4,2,FALSE), n, SEQUENCE(100,1,0,1), INDEX(n,MATCH(TRUE,ROUND(POISSON(n,lambda,TRUE),2)&gt;=target,0)))</f>
        <v>6</v>
      </c>
      <c r="Q229" t="str">
        <f>POISSON(P229, L229, TRUE)</f>
        <v>0.9852481830274821</v>
      </c>
      <c r="R229" t="str">
        <f>ROUND(M229-Q229, 2)</f>
        <v>-0.01</v>
      </c>
      <c r="S229" t="str">
        <f>IF(R229 &gt; VLOOKUP(D229*1, Parameters!$F$1:$G$4, 2, FALSE), "Re-Calculate", "OK")</f>
        <v>OK</v>
      </c>
      <c r="T229" t="str">
        <f>IF(D229=1, L229, " ")</f>
        <v>2.52</v>
      </c>
      <c r="U229" t="str">
        <f>IF(D229=2, L229, " ")</f>
        <v xml:space="preserve"> </v>
      </c>
      <c r="V229" t="str">
        <f>IF(D229=3, L229, " ")</f>
        <v xml:space="preserve"> </v>
      </c>
      <c r="W229" t="str">
        <f>IF(D229=1, L229*Q229, " ")</f>
        <v>2.4828254212292546</v>
      </c>
      <c r="X229" t="str">
        <f>IF(D229=2, L229*Q229, " ")</f>
        <v xml:space="preserve"> </v>
      </c>
      <c r="Y229" t="str">
        <f>IF(D229=3, L229*Q229, " ")</f>
        <v xml:space="preserve"> </v>
      </c>
      <c r="Z229" t="str">
        <f>IF(D229=1, K229, " ")</f>
        <v>19.2</v>
      </c>
      <c r="AA229" t="str">
        <f>IF(D229=2, K229, " ")</f>
        <v xml:space="preserve"> </v>
      </c>
      <c r="AB229" t="str">
        <f>IF(D229=3, K229, " ")</f>
        <v xml:space="preserve"> </v>
      </c>
      <c r="AC229" t="str">
        <f>IF(D229=1, K229*Q229, " ")</f>
        <v>18.916765114127656</v>
      </c>
      <c r="AD229" t="str">
        <f>IF(D229=2, K229*Q229, " ")</f>
        <v xml:space="preserve"> </v>
      </c>
      <c r="AE229" t="str">
        <f>IF(D229=3, K229*Q229, " ")</f>
        <v xml:space="preserve"> </v>
      </c>
    </row>
    <row r="230">
      <c r="A230" t="str">
        <v>10-452701-000</v>
      </c>
      <c r="B230" t="str">
        <f>VLOOKUP(A230,PartNumbers!$A:$E,2,FALSE)</f>
        <v>4000</v>
      </c>
      <c r="C230" t="str">
        <f>VLOOKUP(A230,PartCapability!$B:$Z,5,FALSE)</f>
        <v>2</v>
      </c>
      <c r="D230" t="str">
        <f>VLOOKUP(A230,PartCapability!$B:$Z,6,FALSE)</f>
        <v>1</v>
      </c>
      <c r="E230" t="str">
        <f>VLOOKUP(A230,PartCapability!$B:$Z,8,FALSE)</f>
        <v>2</v>
      </c>
      <c r="F230" t="str">
        <f>VLOOKUP(A230,PartCapability!$B:$Z,7,FALSE)</f>
        <v>40000</v>
      </c>
      <c r="G230" t="str">
        <f>VLOOKUP(A230,PartNumbers!$A:$E,3,FALSE)</f>
        <v>0</v>
      </c>
      <c r="H230" t="str">
        <f>VLOOKUP(A230,PartNumbers!$A:$E,4,FALSE)</f>
        <v>12630</v>
      </c>
      <c r="I230">
        <v>60</v>
      </c>
      <c r="J230" t="str">
        <f>VLOOKUP(A230,PartCapability!$B:$Z,17,FALSE) + 11 + 7</f>
        <v>48</v>
      </c>
      <c r="K230" t="str">
        <f>B230*I230*E230/(F230*POWER(10,G230))</f>
        <v>12</v>
      </c>
      <c r="L230" t="str">
        <f>ROUND(K230*J230/365, 2)</f>
        <v>1.58</v>
      </c>
      <c r="M230" t="str">
        <f>VLOOKUP(D230*1,Parameters!$B$9:$C$11,2,FALSE)</f>
        <v>0.98</v>
      </c>
      <c r="N230" t="str">
        <f>VLOOKUP(D230*1,Parameters!$B$9:$D$11,3,FALSE)</f>
        <v>0.1</v>
      </c>
      <c r="O230" t="str">
        <f>IF(K230&gt;N230, "Yes", "No")</f>
        <v>Yes</v>
      </c>
      <c r="P230" t="str">
        <f>LET(lambda, L230, target, M230-VLOOKUP(D230*1,Parameters!$F$1:$G$4,2,FALSE), n, SEQUENCE(100,1,0,1), INDEX(n,MATCH(TRUE,ROUND(POISSON(n,lambda,TRUE),2)&gt;=target,0)))</f>
        <v>4</v>
      </c>
      <c r="Q230" t="str">
        <f>POISSON(P230, L230, TRUE)</f>
        <v>0.9774038579334726</v>
      </c>
      <c r="R230" t="str">
        <f>ROUND(M230-Q230, 2)</f>
        <v>0</v>
      </c>
      <c r="S230" t="str">
        <f>IF(R230 &gt; VLOOKUP(D230*1, Parameters!$F$1:$G$4, 2, FALSE), "Re-Calculate", "OK")</f>
        <v>OK</v>
      </c>
      <c r="T230" t="str">
        <f>IF(D230=1, L230, " ")</f>
        <v>1.58</v>
      </c>
      <c r="U230" t="str">
        <f>IF(D230=2, L230, " ")</f>
        <v xml:space="preserve"> </v>
      </c>
      <c r="V230" t="str">
        <f>IF(D230=3, L230, " ")</f>
        <v xml:space="preserve"> </v>
      </c>
      <c r="W230" t="str">
        <f>IF(D230=1, L230*Q230, " ")</f>
        <v>1.5442980955348868</v>
      </c>
      <c r="X230" t="str">
        <f>IF(D230=2, L230*Q230, " ")</f>
        <v xml:space="preserve"> </v>
      </c>
      <c r="Y230" t="str">
        <f>IF(D230=3, L230*Q230, " ")</f>
        <v xml:space="preserve"> </v>
      </c>
      <c r="Z230" t="str">
        <f>IF(D230=1, K230, " ")</f>
        <v>12</v>
      </c>
      <c r="AA230" t="str">
        <f>IF(D230=2, K230, " ")</f>
        <v xml:space="preserve"> </v>
      </c>
      <c r="AB230" t="str">
        <f>IF(D230=3, K230, " ")</f>
        <v xml:space="preserve"> </v>
      </c>
      <c r="AC230" t="str">
        <f>IF(D230=1, K230*Q230, " ")</f>
        <v>11.728846295201672</v>
      </c>
      <c r="AD230" t="str">
        <f>IF(D230=2, K230*Q230, " ")</f>
        <v xml:space="preserve"> </v>
      </c>
      <c r="AE230" t="str">
        <f>IF(D230=3, K230*Q230, " ")</f>
        <v xml:space="preserve"> </v>
      </c>
    </row>
    <row r="231">
      <c r="A231" t="str">
        <v>10-458301-000</v>
      </c>
      <c r="B231" t="str">
        <f>VLOOKUP(A231,PartNumbers!$A:$E,2,FALSE)</f>
        <v>4000</v>
      </c>
      <c r="C231" t="str">
        <f>VLOOKUP(A231,PartCapability!$B:$Z,5,FALSE)</f>
        <v>2</v>
      </c>
      <c r="D231" t="str">
        <f>VLOOKUP(A231,PartCapability!$B:$Z,6,FALSE)</f>
        <v>1</v>
      </c>
      <c r="E231" t="str">
        <f>VLOOKUP(A231,PartCapability!$B:$Z,8,FALSE)</f>
        <v>2</v>
      </c>
      <c r="F231" t="str">
        <f>VLOOKUP(A231,PartCapability!$B:$Z,7,FALSE)</f>
        <v>500000</v>
      </c>
      <c r="G231" t="str">
        <f>VLOOKUP(A231,PartNumbers!$A:$E,3,FALSE)</f>
        <v>0</v>
      </c>
      <c r="H231" t="str">
        <f>VLOOKUP(A231,PartNumbers!$A:$E,4,FALSE)</f>
        <v>5230</v>
      </c>
      <c r="I231">
        <v>60</v>
      </c>
      <c r="J231" t="str">
        <f>VLOOKUP(A231,PartCapability!$B:$Z,17,FALSE) + 11 + 7</f>
        <v>48</v>
      </c>
      <c r="K231" t="str">
        <f>B231*I231*E231/(F231*POWER(10,G231))</f>
        <v>0.96</v>
      </c>
      <c r="L231" t="str">
        <f>ROUND(K231*J231/365, 2)</f>
        <v>0.13</v>
      </c>
      <c r="M231" t="str">
        <f>VLOOKUP(D231*1,Parameters!$B$9:$C$11,2,FALSE)</f>
        <v>0.98</v>
      </c>
      <c r="N231" t="str">
        <f>VLOOKUP(D231*1,Parameters!$B$9:$D$11,3,FALSE)</f>
        <v>0.1</v>
      </c>
      <c r="O231" t="str">
        <f>IF(K231&gt;N231, "Yes", "No")</f>
        <v>Yes</v>
      </c>
      <c r="P231" t="str">
        <f>LET(lambda, L231, target, M231-VLOOKUP(D231*1,Parameters!$F$1:$G$4,2,FALSE), n, SEQUENCE(100,1,0,1), INDEX(n,MATCH(TRUE,ROUND(POISSON(n,lambda,TRUE),2)&gt;=target,0)))</f>
        <v>1</v>
      </c>
      <c r="Q231" t="str">
        <f>POISSON(P231, L231, TRUE)</f>
        <v>0.9922478369402343</v>
      </c>
      <c r="R231" t="str">
        <f>ROUND(M231-Q231, 2)</f>
        <v>-0.01</v>
      </c>
      <c r="S231" t="str">
        <f>IF(R231 &gt; VLOOKUP(D231*1, Parameters!$F$1:$G$4, 2, FALSE), "Re-Calculate", "OK")</f>
        <v>OK</v>
      </c>
      <c r="T231" t="str">
        <f>IF(D231=1, L231, " ")</f>
        <v>0.13</v>
      </c>
      <c r="U231" t="str">
        <f>IF(D231=2, L231, " ")</f>
        <v xml:space="preserve"> </v>
      </c>
      <c r="V231" t="str">
        <f>IF(D231=3, L231, " ")</f>
        <v xml:space="preserve"> </v>
      </c>
      <c r="W231" t="str">
        <f>IF(D231=1, L231*Q231, " ")</f>
        <v>0.12899221880223047</v>
      </c>
      <c r="X231" t="str">
        <f>IF(D231=2, L231*Q231, " ")</f>
        <v xml:space="preserve"> </v>
      </c>
      <c r="Y231" t="str">
        <f>IF(D231=3, L231*Q231, " ")</f>
        <v xml:space="preserve"> </v>
      </c>
      <c r="Z231" t="str">
        <f>IF(D231=1, K231, " ")</f>
        <v>0.96</v>
      </c>
      <c r="AA231" t="str">
        <f>IF(D231=2, K231, " ")</f>
        <v xml:space="preserve"> </v>
      </c>
      <c r="AB231" t="str">
        <f>IF(D231=3, K231, " ")</f>
        <v xml:space="preserve"> </v>
      </c>
      <c r="AC231" t="str">
        <f>IF(D231=1, K231*Q231, " ")</f>
        <v>0.9525579234626249</v>
      </c>
      <c r="AD231" t="str">
        <f>IF(D231=2, K231*Q231, " ")</f>
        <v xml:space="preserve"> </v>
      </c>
      <c r="AE231" t="str">
        <f>IF(D231=3, K231*Q231, " ")</f>
        <v xml:space="preserve"> </v>
      </c>
    </row>
    <row r="232">
      <c r="A232" t="str">
        <v>10-458501-000</v>
      </c>
      <c r="B232" t="str">
        <f>VLOOKUP(A232,PartNumbers!$A:$E,2,FALSE)</f>
        <v>4000</v>
      </c>
      <c r="C232" t="str">
        <f>VLOOKUP(A232,PartCapability!$B:$Z,5,FALSE)</f>
        <v>2</v>
      </c>
      <c r="D232" t="str">
        <f>VLOOKUP(A232,PartCapability!$B:$Z,6,FALSE)</f>
        <v>1</v>
      </c>
      <c r="E232" t="str">
        <f>VLOOKUP(A232,PartCapability!$B:$Z,8,FALSE)</f>
        <v>2</v>
      </c>
      <c r="F232" t="str">
        <f>VLOOKUP(A232,PartCapability!$B:$Z,7,FALSE)</f>
        <v>500000</v>
      </c>
      <c r="G232" t="str">
        <f>VLOOKUP(A232,PartNumbers!$A:$E,3,FALSE)</f>
        <v>0</v>
      </c>
      <c r="H232" t="str">
        <f>VLOOKUP(A232,PartNumbers!$A:$E,4,FALSE)</f>
        <v>6540</v>
      </c>
      <c r="I232">
        <v>60</v>
      </c>
      <c r="J232" t="str">
        <f>VLOOKUP(A232,PartCapability!$B:$Z,17,FALSE) + 11 + 7</f>
        <v>48</v>
      </c>
      <c r="K232" t="str">
        <f>B232*I232*E232/(F232*POWER(10,G232))</f>
        <v>0.96</v>
      </c>
      <c r="L232" t="str">
        <f>ROUND(K232*J232/365, 2)</f>
        <v>0.13</v>
      </c>
      <c r="M232" t="str">
        <f>VLOOKUP(D232*1,Parameters!$B$9:$C$11,2,FALSE)</f>
        <v>0.98</v>
      </c>
      <c r="N232" t="str">
        <f>VLOOKUP(D232*1,Parameters!$B$9:$D$11,3,FALSE)</f>
        <v>0.1</v>
      </c>
      <c r="O232" t="str">
        <f>IF(K232&gt;N232, "Yes", "No")</f>
        <v>Yes</v>
      </c>
      <c r="P232" t="str">
        <f>LET(lambda, L232, target, M232-VLOOKUP(D232*1,Parameters!$F$1:$G$4,2,FALSE), n, SEQUENCE(100,1,0,1), INDEX(n,MATCH(TRUE,ROUND(POISSON(n,lambda,TRUE),2)&gt;=target,0)))</f>
        <v>1</v>
      </c>
      <c r="Q232" t="str">
        <f>POISSON(P232, L232, TRUE)</f>
        <v>0.9922478369402343</v>
      </c>
      <c r="R232" t="str">
        <f>ROUND(M232-Q232, 2)</f>
        <v>-0.01</v>
      </c>
      <c r="S232" t="str">
        <f>IF(R232 &gt; VLOOKUP(D232*1, Parameters!$F$1:$G$4, 2, FALSE), "Re-Calculate", "OK")</f>
        <v>OK</v>
      </c>
      <c r="T232" t="str">
        <f>IF(D232=1, L232, " ")</f>
        <v>0.13</v>
      </c>
      <c r="U232" t="str">
        <f>IF(D232=2, L232, " ")</f>
        <v xml:space="preserve"> </v>
      </c>
      <c r="V232" t="str">
        <f>IF(D232=3, L232, " ")</f>
        <v xml:space="preserve"> </v>
      </c>
      <c r="W232" t="str">
        <f>IF(D232=1, L232*Q232, " ")</f>
        <v>0.12899221880223047</v>
      </c>
      <c r="X232" t="str">
        <f>IF(D232=2, L232*Q232, " ")</f>
        <v xml:space="preserve"> </v>
      </c>
      <c r="Y232" t="str">
        <f>IF(D232=3, L232*Q232, " ")</f>
        <v xml:space="preserve"> </v>
      </c>
      <c r="Z232" t="str">
        <f>IF(D232=1, K232, " ")</f>
        <v>0.96</v>
      </c>
      <c r="AA232" t="str">
        <f>IF(D232=2, K232, " ")</f>
        <v xml:space="preserve"> </v>
      </c>
      <c r="AB232" t="str">
        <f>IF(D232=3, K232, " ")</f>
        <v xml:space="preserve"> </v>
      </c>
      <c r="AC232" t="str">
        <f>IF(D232=1, K232*Q232, " ")</f>
        <v>0.9525579234626249</v>
      </c>
      <c r="AD232" t="str">
        <f>IF(D232=2, K232*Q232, " ")</f>
        <v xml:space="preserve"> </v>
      </c>
      <c r="AE232" t="str">
        <f>IF(D232=3, K232*Q232, " ")</f>
        <v xml:space="preserve"> </v>
      </c>
    </row>
    <row r="233">
      <c r="A233" t="str">
        <v>10-458701-001</v>
      </c>
      <c r="B233" t="str">
        <f>VLOOKUP(A233,PartNumbers!$A:$E,2,FALSE)</f>
        <v>4000</v>
      </c>
      <c r="C233" t="str">
        <f>VLOOKUP(A233,PartCapability!$B:$Z,5,FALSE)</f>
        <v>2</v>
      </c>
      <c r="D233" t="str">
        <f>VLOOKUP(A233,PartCapability!$B:$Z,6,FALSE)</f>
        <v>1</v>
      </c>
      <c r="E233" t="str">
        <f>VLOOKUP(A233,PartCapability!$B:$Z,8,FALSE)</f>
        <v>1</v>
      </c>
      <c r="F233" t="str">
        <f>VLOOKUP(A233,PartCapability!$B:$Z,7,FALSE)</f>
        <v>500000</v>
      </c>
      <c r="G233" t="str">
        <f>VLOOKUP(A233,PartNumbers!$A:$E,3,FALSE)</f>
        <v>0</v>
      </c>
      <c r="H233" t="str">
        <f>VLOOKUP(A233,PartNumbers!$A:$E,4,FALSE)</f>
        <v>19040</v>
      </c>
      <c r="I233">
        <v>60</v>
      </c>
      <c r="J233" t="str">
        <f>VLOOKUP(A233,PartCapability!$B:$Z,17,FALSE) + 11 + 7</f>
        <v>48</v>
      </c>
      <c r="K233" t="str">
        <f>B233*I233*E233/(F233*POWER(10,G233))</f>
        <v>0.48</v>
      </c>
      <c r="L233" t="str">
        <f>ROUND(K233*J233/365, 2)</f>
        <v>0.06</v>
      </c>
      <c r="M233" t="str">
        <f>VLOOKUP(D233*1,Parameters!$B$9:$C$11,2,FALSE)</f>
        <v>0.98</v>
      </c>
      <c r="N233" t="str">
        <f>VLOOKUP(D233*1,Parameters!$B$9:$D$11,3,FALSE)</f>
        <v>0.1</v>
      </c>
      <c r="O233" t="str">
        <f>IF(K233&gt;N233, "Yes", "No")</f>
        <v>Yes</v>
      </c>
      <c r="P233" t="str">
        <f>LET(lambda, L233, target, M233-VLOOKUP(D233*1,Parameters!$F$1:$G$4,2,FALSE), n, SEQUENCE(100,1,0,1), INDEX(n,MATCH(TRUE,ROUND(POISSON(n,lambda,TRUE),2)&gt;=target,0)))</f>
        <v>1</v>
      </c>
      <c r="Q233" t="str">
        <f>POISSON(P233, L233, TRUE)</f>
        <v>0.9982704055993037</v>
      </c>
      <c r="R233" t="str">
        <f>ROUND(M233-Q233, 2)</f>
        <v>-0.02</v>
      </c>
      <c r="S233" t="str">
        <f>IF(R233 &gt; VLOOKUP(D233*1, Parameters!$F$1:$G$4, 2, FALSE), "Re-Calculate", "OK")</f>
        <v>OK</v>
      </c>
      <c r="T233" t="str">
        <f>IF(D233=1, L233, " ")</f>
        <v>0.06</v>
      </c>
      <c r="U233" t="str">
        <f>IF(D233=2, L233, " ")</f>
        <v xml:space="preserve"> </v>
      </c>
      <c r="V233" t="str">
        <f>IF(D233=3, L233, " ")</f>
        <v xml:space="preserve"> </v>
      </c>
      <c r="W233" t="str">
        <f>IF(D233=1, L233*Q233, " ")</f>
        <v>0.05989622433595822</v>
      </c>
      <c r="X233" t="str">
        <f>IF(D233=2, L233*Q233, " ")</f>
        <v xml:space="preserve"> </v>
      </c>
      <c r="Y233" t="str">
        <f>IF(D233=3, L233*Q233, " ")</f>
        <v xml:space="preserve"> </v>
      </c>
      <c r="Z233" t="str">
        <f>IF(D233=1, K233, " ")</f>
        <v>0.48</v>
      </c>
      <c r="AA233" t="str">
        <f>IF(D233=2, K233, " ")</f>
        <v xml:space="preserve"> </v>
      </c>
      <c r="AB233" t="str">
        <f>IF(D233=3, K233, " ")</f>
        <v xml:space="preserve"> </v>
      </c>
      <c r="AC233" t="str">
        <f>IF(D233=1, K233*Q233, " ")</f>
        <v>0.47916979468766574</v>
      </c>
      <c r="AD233" t="str">
        <f>IF(D233=2, K233*Q233, " ")</f>
        <v xml:space="preserve"> </v>
      </c>
      <c r="AE233" t="str">
        <f>IF(D233=3, K233*Q233, " ")</f>
        <v xml:space="preserve"> </v>
      </c>
    </row>
    <row r="234">
      <c r="A234" t="str">
        <v>10-458801-001</v>
      </c>
      <c r="B234" t="str">
        <f>VLOOKUP(A234,PartNumbers!$A:$E,2,FALSE)</f>
        <v>4000</v>
      </c>
      <c r="C234" t="str">
        <f>VLOOKUP(A234,PartCapability!$B:$Z,5,FALSE)</f>
        <v>2</v>
      </c>
      <c r="D234" t="str">
        <f>VLOOKUP(A234,PartCapability!$B:$Z,6,FALSE)</f>
        <v>1</v>
      </c>
      <c r="E234" t="str">
        <f>VLOOKUP(A234,PartCapability!$B:$Z,8,FALSE)</f>
        <v>1</v>
      </c>
      <c r="F234" t="str">
        <f>VLOOKUP(A234,PartCapability!$B:$Z,7,FALSE)</f>
        <v>500000</v>
      </c>
      <c r="G234" t="str">
        <f>VLOOKUP(A234,PartNumbers!$A:$E,3,FALSE)</f>
        <v>0</v>
      </c>
      <c r="H234" t="str">
        <f>VLOOKUP(A234,PartNumbers!$A:$E,4,FALSE)</f>
        <v>19040</v>
      </c>
      <c r="I234">
        <v>60</v>
      </c>
      <c r="J234" t="str">
        <f>VLOOKUP(A234,PartCapability!$B:$Z,17,FALSE) + 11 + 7</f>
        <v>48</v>
      </c>
      <c r="K234" t="str">
        <f>B234*I234*E234/(F234*POWER(10,G234))</f>
        <v>0.48</v>
      </c>
      <c r="L234" t="str">
        <f>ROUND(K234*J234/365, 2)</f>
        <v>0.06</v>
      </c>
      <c r="M234" t="str">
        <f>VLOOKUP(D234*1,Parameters!$B$9:$C$11,2,FALSE)</f>
        <v>0.98</v>
      </c>
      <c r="N234" t="str">
        <f>VLOOKUP(D234*1,Parameters!$B$9:$D$11,3,FALSE)</f>
        <v>0.1</v>
      </c>
      <c r="O234" t="str">
        <f>IF(K234&gt;N234, "Yes", "No")</f>
        <v>Yes</v>
      </c>
      <c r="P234" t="str">
        <f>LET(lambda, L234, target, M234-VLOOKUP(D234*1,Parameters!$F$1:$G$4,2,FALSE), n, SEQUENCE(100,1,0,1), INDEX(n,MATCH(TRUE,ROUND(POISSON(n,lambda,TRUE),2)&gt;=target,0)))</f>
        <v>1</v>
      </c>
      <c r="Q234" t="str">
        <f>POISSON(P234, L234, TRUE)</f>
        <v>0.9982704055993037</v>
      </c>
      <c r="R234" t="str">
        <f>ROUND(M234-Q234, 2)</f>
        <v>-0.02</v>
      </c>
      <c r="S234" t="str">
        <f>IF(R234 &gt; VLOOKUP(D234*1, Parameters!$F$1:$G$4, 2, FALSE), "Re-Calculate", "OK")</f>
        <v>OK</v>
      </c>
      <c r="T234" t="str">
        <f>IF(D234=1, L234, " ")</f>
        <v>0.06</v>
      </c>
      <c r="U234" t="str">
        <f>IF(D234=2, L234, " ")</f>
        <v xml:space="preserve"> </v>
      </c>
      <c r="V234" t="str">
        <f>IF(D234=3, L234, " ")</f>
        <v xml:space="preserve"> </v>
      </c>
      <c r="W234" t="str">
        <f>IF(D234=1, L234*Q234, " ")</f>
        <v>0.05989622433595822</v>
      </c>
      <c r="X234" t="str">
        <f>IF(D234=2, L234*Q234, " ")</f>
        <v xml:space="preserve"> </v>
      </c>
      <c r="Y234" t="str">
        <f>IF(D234=3, L234*Q234, " ")</f>
        <v xml:space="preserve"> </v>
      </c>
      <c r="Z234" t="str">
        <f>IF(D234=1, K234, " ")</f>
        <v>0.48</v>
      </c>
      <c r="AA234" t="str">
        <f>IF(D234=2, K234, " ")</f>
        <v xml:space="preserve"> </v>
      </c>
      <c r="AB234" t="str">
        <f>IF(D234=3, K234, " ")</f>
        <v xml:space="preserve"> </v>
      </c>
      <c r="AC234" t="str">
        <f>IF(D234=1, K234*Q234, " ")</f>
        <v>0.47916979468766574</v>
      </c>
      <c r="AD234" t="str">
        <f>IF(D234=2, K234*Q234, " ")</f>
        <v xml:space="preserve"> </v>
      </c>
      <c r="AE234" t="str">
        <f>IF(D234=3, K234*Q234, " ")</f>
        <v xml:space="preserve"> </v>
      </c>
    </row>
    <row r="235">
      <c r="A235" t="str">
        <v>10-458901-001</v>
      </c>
      <c r="B235" t="str">
        <f>VLOOKUP(A235,PartNumbers!$A:$E,2,FALSE)</f>
        <v>4000</v>
      </c>
      <c r="C235" t="str">
        <f>VLOOKUP(A235,PartCapability!$B:$Z,5,FALSE)</f>
        <v>2</v>
      </c>
      <c r="D235" t="str">
        <f>VLOOKUP(A235,PartCapability!$B:$Z,6,FALSE)</f>
        <v>1</v>
      </c>
      <c r="E235" t="str">
        <f>VLOOKUP(A235,PartCapability!$B:$Z,8,FALSE)</f>
        <v>1</v>
      </c>
      <c r="F235" t="str">
        <f>VLOOKUP(A235,PartCapability!$B:$Z,7,FALSE)</f>
        <v>500000</v>
      </c>
      <c r="G235" t="str">
        <f>VLOOKUP(A235,PartNumbers!$A:$E,3,FALSE)</f>
        <v>0</v>
      </c>
      <c r="H235" t="str">
        <f>VLOOKUP(A235,PartNumbers!$A:$E,4,FALSE)</f>
        <v>14510</v>
      </c>
      <c r="I235">
        <v>60</v>
      </c>
      <c r="J235" t="str">
        <f>VLOOKUP(A235,PartCapability!$B:$Z,17,FALSE) + 11 + 7</f>
        <v>48</v>
      </c>
      <c r="K235" t="str">
        <f>B235*I235*E235/(F235*POWER(10,G235))</f>
        <v>0.48</v>
      </c>
      <c r="L235" t="str">
        <f>ROUND(K235*J235/365, 2)</f>
        <v>0.06</v>
      </c>
      <c r="M235" t="str">
        <f>VLOOKUP(D235*1,Parameters!$B$9:$C$11,2,FALSE)</f>
        <v>0.98</v>
      </c>
      <c r="N235" t="str">
        <f>VLOOKUP(D235*1,Parameters!$B$9:$D$11,3,FALSE)</f>
        <v>0.1</v>
      </c>
      <c r="O235" t="str">
        <f>IF(K235&gt;N235, "Yes", "No")</f>
        <v>Yes</v>
      </c>
      <c r="P235" t="str">
        <f>LET(lambda, L235, target, M235-VLOOKUP(D235*1,Parameters!$F$1:$G$4,2,FALSE), n, SEQUENCE(100,1,0,1), INDEX(n,MATCH(TRUE,ROUND(POISSON(n,lambda,TRUE),2)&gt;=target,0)))</f>
        <v>1</v>
      </c>
      <c r="Q235" t="str">
        <f>POISSON(P235, L235, TRUE)</f>
        <v>0.9982704055993037</v>
      </c>
      <c r="R235" t="str">
        <f>ROUND(M235-Q235, 2)</f>
        <v>-0.02</v>
      </c>
      <c r="S235" t="str">
        <f>IF(R235 &gt; VLOOKUP(D235*1, Parameters!$F$1:$G$4, 2, FALSE), "Re-Calculate", "OK")</f>
        <v>OK</v>
      </c>
      <c r="T235" t="str">
        <f>IF(D235=1, L235, " ")</f>
        <v>0.06</v>
      </c>
      <c r="U235" t="str">
        <f>IF(D235=2, L235, " ")</f>
        <v xml:space="preserve"> </v>
      </c>
      <c r="V235" t="str">
        <f>IF(D235=3, L235, " ")</f>
        <v xml:space="preserve"> </v>
      </c>
      <c r="W235" t="str">
        <f>IF(D235=1, L235*Q235, " ")</f>
        <v>0.05989622433595822</v>
      </c>
      <c r="X235" t="str">
        <f>IF(D235=2, L235*Q235, " ")</f>
        <v xml:space="preserve"> </v>
      </c>
      <c r="Y235" t="str">
        <f>IF(D235=3, L235*Q235, " ")</f>
        <v xml:space="preserve"> </v>
      </c>
      <c r="Z235" t="str">
        <f>IF(D235=1, K235, " ")</f>
        <v>0.48</v>
      </c>
      <c r="AA235" t="str">
        <f>IF(D235=2, K235, " ")</f>
        <v xml:space="preserve"> </v>
      </c>
      <c r="AB235" t="str">
        <f>IF(D235=3, K235, " ")</f>
        <v xml:space="preserve"> </v>
      </c>
      <c r="AC235" t="str">
        <f>IF(D235=1, K235*Q235, " ")</f>
        <v>0.47916979468766574</v>
      </c>
      <c r="AD235" t="str">
        <f>IF(D235=2, K235*Q235, " ")</f>
        <v xml:space="preserve"> </v>
      </c>
      <c r="AE235" t="str">
        <f>IF(D235=3, K235*Q235, " ")</f>
        <v xml:space="preserve"> </v>
      </c>
    </row>
    <row r="236">
      <c r="A236" t="str">
        <v>10-459001-001</v>
      </c>
      <c r="B236" t="str">
        <f>VLOOKUP(A236,PartNumbers!$A:$E,2,FALSE)</f>
        <v>4000</v>
      </c>
      <c r="C236" t="str">
        <f>VLOOKUP(A236,PartCapability!$B:$Z,5,FALSE)</f>
        <v>2</v>
      </c>
      <c r="D236" t="str">
        <f>VLOOKUP(A236,PartCapability!$B:$Z,6,FALSE)</f>
        <v>1</v>
      </c>
      <c r="E236" t="str">
        <f>VLOOKUP(A236,PartCapability!$B:$Z,8,FALSE)</f>
        <v>1</v>
      </c>
      <c r="F236" t="str">
        <f>VLOOKUP(A236,PartCapability!$B:$Z,7,FALSE)</f>
        <v>500000</v>
      </c>
      <c r="G236" t="str">
        <f>VLOOKUP(A236,PartNumbers!$A:$E,3,FALSE)</f>
        <v>0</v>
      </c>
      <c r="H236" t="str">
        <f>VLOOKUP(A236,PartNumbers!$A:$E,4,FALSE)</f>
        <v>14510</v>
      </c>
      <c r="I236">
        <v>60</v>
      </c>
      <c r="J236" t="str">
        <f>VLOOKUP(A236,PartCapability!$B:$Z,17,FALSE) + 11 + 7</f>
        <v>48</v>
      </c>
      <c r="K236" t="str">
        <f>B236*I236*E236/(F236*POWER(10,G236))</f>
        <v>0.48</v>
      </c>
      <c r="L236" t="str">
        <f>ROUND(K236*J236/365, 2)</f>
        <v>0.06</v>
      </c>
      <c r="M236" t="str">
        <f>VLOOKUP(D236*1,Parameters!$B$9:$C$11,2,FALSE)</f>
        <v>0.98</v>
      </c>
      <c r="N236" t="str">
        <f>VLOOKUP(D236*1,Parameters!$B$9:$D$11,3,FALSE)</f>
        <v>0.1</v>
      </c>
      <c r="O236" t="str">
        <f>IF(K236&gt;N236, "Yes", "No")</f>
        <v>Yes</v>
      </c>
      <c r="P236" t="str">
        <f>LET(lambda, L236, target, M236-VLOOKUP(D236*1,Parameters!$F$1:$G$4,2,FALSE), n, SEQUENCE(100,1,0,1), INDEX(n,MATCH(TRUE,ROUND(POISSON(n,lambda,TRUE),2)&gt;=target,0)))</f>
        <v>1</v>
      </c>
      <c r="Q236" t="str">
        <f>POISSON(P236, L236, TRUE)</f>
        <v>0.9982704055993037</v>
      </c>
      <c r="R236" t="str">
        <f>ROUND(M236-Q236, 2)</f>
        <v>-0.02</v>
      </c>
      <c r="S236" t="str">
        <f>IF(R236 &gt; VLOOKUP(D236*1, Parameters!$F$1:$G$4, 2, FALSE), "Re-Calculate", "OK")</f>
        <v>OK</v>
      </c>
      <c r="T236" t="str">
        <f>IF(D236=1, L236, " ")</f>
        <v>0.06</v>
      </c>
      <c r="U236" t="str">
        <f>IF(D236=2, L236, " ")</f>
        <v xml:space="preserve"> </v>
      </c>
      <c r="V236" t="str">
        <f>IF(D236=3, L236, " ")</f>
        <v xml:space="preserve"> </v>
      </c>
      <c r="W236" t="str">
        <f>IF(D236=1, L236*Q236, " ")</f>
        <v>0.05989622433595822</v>
      </c>
      <c r="X236" t="str">
        <f>IF(D236=2, L236*Q236, " ")</f>
        <v xml:space="preserve"> </v>
      </c>
      <c r="Y236" t="str">
        <f>IF(D236=3, L236*Q236, " ")</f>
        <v xml:space="preserve"> </v>
      </c>
      <c r="Z236" t="str">
        <f>IF(D236=1, K236, " ")</f>
        <v>0.48</v>
      </c>
      <c r="AA236" t="str">
        <f>IF(D236=2, K236, " ")</f>
        <v xml:space="preserve"> </v>
      </c>
      <c r="AB236" t="str">
        <f>IF(D236=3, K236, " ")</f>
        <v xml:space="preserve"> </v>
      </c>
      <c r="AC236" t="str">
        <f>IF(D236=1, K236*Q236, " ")</f>
        <v>0.47916979468766574</v>
      </c>
      <c r="AD236" t="str">
        <f>IF(D236=2, K236*Q236, " ")</f>
        <v xml:space="preserve"> </v>
      </c>
      <c r="AE236" t="str">
        <f>IF(D236=3, K236*Q236, " ")</f>
        <v xml:space="preserve"> </v>
      </c>
    </row>
    <row r="237">
      <c r="A237" t="str">
        <v>D23076000-3</v>
      </c>
      <c r="B237" t="str">
        <f>VLOOKUP(A237,PartNumbers!$A:$E,2,FALSE)</f>
        <v>4000</v>
      </c>
      <c r="C237" t="str">
        <f>VLOOKUP(A237,PartCapability!$B:$Z,5,FALSE)</f>
        <v>2</v>
      </c>
      <c r="D237" t="str">
        <f>VLOOKUP(A237,PartCapability!$B:$Z,6,FALSE)</f>
        <v>1</v>
      </c>
      <c r="E237" t="str">
        <f>VLOOKUP(A237,PartCapability!$B:$Z,8,FALSE)</f>
        <v>1</v>
      </c>
      <c r="F237" t="str">
        <f>VLOOKUP(A237,PartCapability!$B:$Z,7,FALSE)</f>
        <v>48000</v>
      </c>
      <c r="G237" t="str">
        <f>VLOOKUP(A237,PartNumbers!$A:$E,3,FALSE)</f>
        <v>0</v>
      </c>
      <c r="H237" t="str">
        <f>VLOOKUP(A237,PartNumbers!$A:$E,4,FALSE)</f>
        <v>22410</v>
      </c>
      <c r="I237">
        <v>60</v>
      </c>
      <c r="J237" t="str">
        <f>VLOOKUP(A237,PartCapability!$B:$Z,17,FALSE) + 11 + 7</f>
        <v>48</v>
      </c>
      <c r="K237" t="str">
        <f>B237*I237*E237/(F237*POWER(10,G237))</f>
        <v>5</v>
      </c>
      <c r="L237" t="str">
        <f>ROUND(K237*J237/365, 2)</f>
        <v>0.66</v>
      </c>
      <c r="M237" t="str">
        <f>VLOOKUP(D237*1,Parameters!$B$9:$C$11,2,FALSE)</f>
        <v>0.98</v>
      </c>
      <c r="N237" t="str">
        <f>VLOOKUP(D237*1,Parameters!$B$9:$D$11,3,FALSE)</f>
        <v>0.1</v>
      </c>
      <c r="O237" t="str">
        <f>IF(K237&gt;N237, "Yes", "No")</f>
        <v>Yes</v>
      </c>
      <c r="P237" t="str">
        <f>LET(lambda, L237, target, M237-VLOOKUP(D237*1,Parameters!$F$1:$G$4,2,FALSE), n, SEQUENCE(100,1,0,1), INDEX(n,MATCH(TRUE,ROUND(POISSON(n,lambda,TRUE),2)&gt;=target,0)))</f>
        <v>3</v>
      </c>
      <c r="Q237" t="str">
        <f>POISSON(P237, L237, TRUE)</f>
        <v>0.995308884452017</v>
      </c>
      <c r="R237" t="str">
        <f>ROUND(M237-Q237, 2)</f>
        <v>-0.02</v>
      </c>
      <c r="S237" t="str">
        <f>IF(R237 &gt; VLOOKUP(D237*1, Parameters!$F$1:$G$4, 2, FALSE), "Re-Calculate", "OK")</f>
        <v>OK</v>
      </c>
      <c r="T237" t="str">
        <f>IF(D237=1, L237, " ")</f>
        <v>0.66</v>
      </c>
      <c r="U237" t="str">
        <f>IF(D237=2, L237, " ")</f>
        <v xml:space="preserve"> </v>
      </c>
      <c r="V237" t="str">
        <f>IF(D237=3, L237, " ")</f>
        <v xml:space="preserve"> </v>
      </c>
      <c r="W237" t="str">
        <f>IF(D237=1, L237*Q237, " ")</f>
        <v>0.6569038637383313</v>
      </c>
      <c r="X237" t="str">
        <f>IF(D237=2, L237*Q237, " ")</f>
        <v xml:space="preserve"> </v>
      </c>
      <c r="Y237" t="str">
        <f>IF(D237=3, L237*Q237, " ")</f>
        <v xml:space="preserve"> </v>
      </c>
      <c r="Z237" t="str">
        <f>IF(D237=1, K237, " ")</f>
        <v>5</v>
      </c>
      <c r="AA237" t="str">
        <f>IF(D237=2, K237, " ")</f>
        <v xml:space="preserve"> </v>
      </c>
      <c r="AB237" t="str">
        <f>IF(D237=3, K237, " ")</f>
        <v xml:space="preserve"> </v>
      </c>
      <c r="AC237" t="str">
        <f>IF(D237=1, K237*Q237, " ")</f>
        <v>4.976544422260085</v>
      </c>
      <c r="AD237" t="str">
        <f>IF(D237=2, K237*Q237, " ")</f>
        <v xml:space="preserve"> </v>
      </c>
      <c r="AE237" t="str">
        <f>IF(D237=3, K237*Q237, " ")</f>
        <v xml:space="preserve"> </v>
      </c>
    </row>
    <row r="238">
      <c r="A238" t="str">
        <v>D23081020</v>
      </c>
      <c r="B238" t="str">
        <f>VLOOKUP(A238,PartNumbers!$A:$E,2,FALSE)</f>
        <v>4000</v>
      </c>
      <c r="C238" t="str">
        <f>VLOOKUP(A238,PartCapability!$B:$Z,5,FALSE)</f>
        <v>2</v>
      </c>
      <c r="D238" t="str">
        <f>VLOOKUP(A238,PartCapability!$B:$Z,6,FALSE)</f>
        <v>1</v>
      </c>
      <c r="E238" t="str">
        <f>VLOOKUP(A238,PartCapability!$B:$Z,8,FALSE)</f>
        <v>2</v>
      </c>
      <c r="F238" t="str">
        <f>VLOOKUP(A238,PartCapability!$B:$Z,7,FALSE)</f>
        <v>82350</v>
      </c>
      <c r="G238" t="str">
        <f>VLOOKUP(A238,PartNumbers!$A:$E,3,FALSE)</f>
        <v>0</v>
      </c>
      <c r="H238" t="str">
        <f>VLOOKUP(A238,PartNumbers!$A:$E,4,FALSE)</f>
        <v>16890</v>
      </c>
      <c r="I238">
        <v>60</v>
      </c>
      <c r="J238" t="str">
        <f>VLOOKUP(A238,PartCapability!$B:$Z,17,FALSE) + 11 + 7</f>
        <v>48</v>
      </c>
      <c r="K238" t="str">
        <f>B238*I238*E238/(F238*POWER(10,G238))</f>
        <v>5.828779599271402</v>
      </c>
      <c r="L238" t="str">
        <f>ROUND(K238*J238/365, 2)</f>
        <v>0.77</v>
      </c>
      <c r="M238" t="str">
        <f>VLOOKUP(D238*1,Parameters!$B$9:$C$11,2,FALSE)</f>
        <v>0.98</v>
      </c>
      <c r="N238" t="str">
        <f>VLOOKUP(D238*1,Parameters!$B$9:$D$11,3,FALSE)</f>
        <v>0.1</v>
      </c>
      <c r="O238" t="str">
        <f>IF(K238&gt;N238, "Yes", "No")</f>
        <v>Yes</v>
      </c>
      <c r="P238" t="str">
        <f>LET(lambda, L238, target, M238-VLOOKUP(D238*1,Parameters!$F$1:$G$4,2,FALSE), n, SEQUENCE(100,1,0,1), INDEX(n,MATCH(TRUE,ROUND(POISSON(n,lambda,TRUE),2)&gt;=target,0)))</f>
        <v>3</v>
      </c>
      <c r="Q238" t="str">
        <f>POISSON(P238, L238, TRUE)</f>
        <v>0.9920234791976257</v>
      </c>
      <c r="R238" t="str">
        <f>ROUND(M238-Q238, 2)</f>
        <v>-0.01</v>
      </c>
      <c r="S238" t="str">
        <f>IF(R238 &gt; VLOOKUP(D238*1, Parameters!$F$1:$G$4, 2, FALSE), "Re-Calculate", "OK")</f>
        <v>OK</v>
      </c>
      <c r="T238" t="str">
        <f>IF(D238=1, L238, " ")</f>
        <v>0.77</v>
      </c>
      <c r="U238" t="str">
        <f>IF(D238=2, L238, " ")</f>
        <v xml:space="preserve"> </v>
      </c>
      <c r="V238" t="str">
        <f>IF(D238=3, L238, " ")</f>
        <v xml:space="preserve"> </v>
      </c>
      <c r="W238" t="str">
        <f>IF(D238=1, L238*Q238, " ")</f>
        <v>0.7638580789821718</v>
      </c>
      <c r="X238" t="str">
        <f>IF(D238=2, L238*Q238, " ")</f>
        <v xml:space="preserve"> </v>
      </c>
      <c r="Y238" t="str">
        <f>IF(D238=3, L238*Q238, " ")</f>
        <v xml:space="preserve"> </v>
      </c>
      <c r="Z238" t="str">
        <f>IF(D238=1, K238, " ")</f>
        <v>5.828779599271402</v>
      </c>
      <c r="AA238" t="str">
        <f>IF(D238=2, K238, " ")</f>
        <v xml:space="preserve"> </v>
      </c>
      <c r="AB238" t="str">
        <f>IF(D238=3, K238, " ")</f>
        <v xml:space="preserve"> </v>
      </c>
      <c r="AC238" t="str">
        <f>IF(D238=1, K238*Q238, " ")</f>
        <v>5.782286217545359</v>
      </c>
      <c r="AD238" t="str">
        <f>IF(D238=2, K238*Q238, " ")</f>
        <v xml:space="preserve"> </v>
      </c>
      <c r="AE238" t="str">
        <f>IF(D238=3, K238*Q238, " ")</f>
        <v xml:space="preserve"> </v>
      </c>
    </row>
    <row r="239">
      <c r="A239" t="str">
        <v>D23116000</v>
      </c>
      <c r="B239" t="str">
        <f>VLOOKUP(A239,PartNumbers!$A:$E,2,FALSE)</f>
        <v>4000</v>
      </c>
      <c r="C239" t="str">
        <f>VLOOKUP(A239,PartCapability!$B:$Z,5,FALSE)</f>
        <v>2</v>
      </c>
      <c r="D239" t="str">
        <f>VLOOKUP(A239,PartCapability!$B:$Z,6,FALSE)</f>
        <v>1</v>
      </c>
      <c r="E239" t="str">
        <f>VLOOKUP(A239,PartCapability!$B:$Z,8,FALSE)</f>
        <v>2</v>
      </c>
      <c r="F239" t="str">
        <f>VLOOKUP(A239,PartCapability!$B:$Z,7,FALSE)</f>
        <v>11250</v>
      </c>
      <c r="G239" t="str">
        <f>VLOOKUP(A239,PartNumbers!$A:$E,3,FALSE)</f>
        <v>0</v>
      </c>
      <c r="H239" t="str">
        <f>VLOOKUP(A239,PartNumbers!$A:$E,4,FALSE)</f>
        <v>7160</v>
      </c>
      <c r="I239">
        <v>60</v>
      </c>
      <c r="J239" t="str">
        <f>VLOOKUP(A239,PartCapability!$B:$Z,17,FALSE) + 11 + 7</f>
        <v>43</v>
      </c>
      <c r="K239" t="str">
        <f>B239*I239*E239/(F239*POWER(10,G239))</f>
        <v>42.666666666666664</v>
      </c>
      <c r="L239" t="str">
        <f>ROUND(K239*J239/365, 2)</f>
        <v>5.03</v>
      </c>
      <c r="M239" t="str">
        <f>VLOOKUP(D239*1,Parameters!$B$9:$C$11,2,FALSE)</f>
        <v>0.98</v>
      </c>
      <c r="N239" t="str">
        <f>VLOOKUP(D239*1,Parameters!$B$9:$D$11,3,FALSE)</f>
        <v>0.1</v>
      </c>
      <c r="O239" t="str">
        <f>IF(K239&gt;N239, "Yes", "No")</f>
        <v>Yes</v>
      </c>
      <c r="P239" t="str">
        <f>LET(lambda, L239, target, M239-VLOOKUP(D239*1,Parameters!$F$1:$G$4,2,FALSE), n, SEQUENCE(100,1,0,1), INDEX(n,MATCH(TRUE,ROUND(POISSON(n,lambda,TRUE),2)&gt;=target,0)))</f>
        <v>10</v>
      </c>
      <c r="Q239" t="str">
        <f>POISSON(P239, L239, TRUE)</f>
        <v>0.9857525390527947</v>
      </c>
      <c r="R239" t="str">
        <f>ROUND(M239-Q239, 2)</f>
        <v>-0.01</v>
      </c>
      <c r="S239" t="str">
        <f>IF(R239 &gt; VLOOKUP(D239*1, Parameters!$F$1:$G$4, 2, FALSE), "Re-Calculate", "OK")</f>
        <v>OK</v>
      </c>
      <c r="T239" t="str">
        <f>IF(D239=1, L239, " ")</f>
        <v>5.03</v>
      </c>
      <c r="U239" t="str">
        <f>IF(D239=2, L239, " ")</f>
        <v xml:space="preserve"> </v>
      </c>
      <c r="V239" t="str">
        <f>IF(D239=3, L239, " ")</f>
        <v xml:space="preserve"> </v>
      </c>
      <c r="W239" t="str">
        <f>IF(D239=1, L239*Q239, " ")</f>
        <v>4.9583352714355575</v>
      </c>
      <c r="X239" t="str">
        <f>IF(D239=2, L239*Q239, " ")</f>
        <v xml:space="preserve"> </v>
      </c>
      <c r="Y239" t="str">
        <f>IF(D239=3, L239*Q239, " ")</f>
        <v xml:space="preserve"> </v>
      </c>
      <c r="Z239" t="str">
        <f>IF(D239=1, K239, " ")</f>
        <v>42.666666666666664</v>
      </c>
      <c r="AA239" t="str">
        <f>IF(D239=2, K239, " ")</f>
        <v xml:space="preserve"> </v>
      </c>
      <c r="AB239" t="str">
        <f>IF(D239=3, K239, " ")</f>
        <v xml:space="preserve"> </v>
      </c>
      <c r="AC239" t="str">
        <f>IF(D239=1, K239*Q239, " ")</f>
        <v>42.05877499958591</v>
      </c>
      <c r="AD239" t="str">
        <f>IF(D239=2, K239*Q239, " ")</f>
        <v xml:space="preserve"> </v>
      </c>
      <c r="AE239" t="str">
        <f>IF(D239=3, K239*Q239, " ")</f>
        <v xml:space="preserve"> </v>
      </c>
    </row>
    <row r="240">
      <c r="A240" t="str">
        <v>D23119751-1</v>
      </c>
      <c r="B240" t="str">
        <f>VLOOKUP(A240,PartNumbers!$A:$E,2,FALSE)</f>
        <v>4000</v>
      </c>
      <c r="C240" t="str">
        <f>VLOOKUP(A240,PartCapability!$B:$Z,5,FALSE)</f>
        <v>2</v>
      </c>
      <c r="D240" t="str">
        <f>VLOOKUP(A240,PartCapability!$B:$Z,6,FALSE)</f>
        <v>1</v>
      </c>
      <c r="E240" t="str">
        <f>VLOOKUP(A240,PartCapability!$B:$Z,8,FALSE)</f>
        <v>1</v>
      </c>
      <c r="F240" t="str">
        <f>VLOOKUP(A240,PartCapability!$B:$Z,7,FALSE)</f>
        <v>11250</v>
      </c>
      <c r="G240" t="str">
        <f>VLOOKUP(A240,PartNumbers!$A:$E,3,FALSE)</f>
        <v>0</v>
      </c>
      <c r="H240" t="str">
        <f>VLOOKUP(A240,PartNumbers!$A:$E,4,FALSE)</f>
        <v>13750</v>
      </c>
      <c r="I240">
        <v>60</v>
      </c>
      <c r="J240" t="str">
        <f>VLOOKUP(A240,PartCapability!$B:$Z,17,FALSE) + 11 + 7</f>
        <v>35</v>
      </c>
      <c r="K240" t="str">
        <f>B240*I240*E240/(F240*POWER(10,G240))</f>
        <v>21.333333333333332</v>
      </c>
      <c r="L240" t="str">
        <f>ROUND(K240*J240/365, 2)</f>
        <v>2.05</v>
      </c>
      <c r="M240" t="str">
        <f>VLOOKUP(D240*1,Parameters!$B$9:$C$11,2,FALSE)</f>
        <v>0.98</v>
      </c>
      <c r="N240" t="str">
        <f>VLOOKUP(D240*1,Parameters!$B$9:$D$11,3,FALSE)</f>
        <v>0.1</v>
      </c>
      <c r="O240" t="str">
        <f>IF(K240&gt;N240, "Yes", "No")</f>
        <v>Yes</v>
      </c>
      <c r="P240" t="str">
        <f>LET(lambda, L240, target, M240-VLOOKUP(D240*1,Parameters!$F$1:$G$4,2,FALSE), n, SEQUENCE(100,1,0,1), INDEX(n,MATCH(TRUE,ROUND(POISSON(n,lambda,TRUE),2)&gt;=target,0)))</f>
        <v>5</v>
      </c>
      <c r="Q240" t="str">
        <f>POISSON(P240, L240, TRUE)</f>
        <v>0.9815635111090264</v>
      </c>
      <c r="R240" t="str">
        <f>ROUND(M240-Q240, 2)</f>
        <v>0</v>
      </c>
      <c r="S240" t="str">
        <f>IF(R240 &gt; VLOOKUP(D240*1, Parameters!$F$1:$G$4, 2, FALSE), "Re-Calculate", "OK")</f>
        <v>OK</v>
      </c>
      <c r="T240" t="str">
        <f>IF(D240=1, L240, " ")</f>
        <v>2.05</v>
      </c>
      <c r="U240" t="str">
        <f>IF(D240=2, L240, " ")</f>
        <v xml:space="preserve"> </v>
      </c>
      <c r="V240" t="str">
        <f>IF(D240=3, L240, " ")</f>
        <v xml:space="preserve"> </v>
      </c>
      <c r="W240" t="str">
        <f>IF(D240=1, L240*Q240, " ")</f>
        <v>2.012205197773504</v>
      </c>
      <c r="X240" t="str">
        <f>IF(D240=2, L240*Q240, " ")</f>
        <v xml:space="preserve"> </v>
      </c>
      <c r="Y240" t="str">
        <f>IF(D240=3, L240*Q240, " ")</f>
        <v xml:space="preserve"> </v>
      </c>
      <c r="Z240" t="str">
        <f>IF(D240=1, K240, " ")</f>
        <v>21.333333333333332</v>
      </c>
      <c r="AA240" t="str">
        <f>IF(D240=2, K240, " ")</f>
        <v xml:space="preserve"> </v>
      </c>
      <c r="AB240" t="str">
        <f>IF(D240=3, K240, " ")</f>
        <v xml:space="preserve"> </v>
      </c>
      <c r="AC240" t="str">
        <f>IF(D240=1, K240*Q240, " ")</f>
        <v>20.940021570325897</v>
      </c>
      <c r="AD240" t="str">
        <f>IF(D240=2, K240*Q240, " ")</f>
        <v xml:space="preserve"> </v>
      </c>
      <c r="AE240" t="str">
        <f>IF(D240=3, K240*Q240, " ")</f>
        <v xml:space="preserve"> </v>
      </c>
    </row>
    <row r="241">
      <c r="A241" t="str">
        <v>16800-01-00</v>
      </c>
      <c r="B241" t="str">
        <f>VLOOKUP(A241,PartNumbers!$A:$E,2,FALSE)</f>
        <v>4000</v>
      </c>
      <c r="C241" t="str">
        <f>VLOOKUP(A241,PartCapability!$B:$Z,5,FALSE)</f>
        <v>2</v>
      </c>
      <c r="D241" t="str">
        <f>VLOOKUP(A241,PartCapability!$B:$Z,6,FALSE)</f>
        <v>2</v>
      </c>
      <c r="E241" t="str">
        <f>VLOOKUP(A241,PartCapability!$B:$Z,8,FALSE)</f>
        <v>1</v>
      </c>
      <c r="F241" t="str">
        <f>VLOOKUP(A241,PartCapability!$B:$Z,7,FALSE)</f>
        <v>25000</v>
      </c>
      <c r="G241" t="str">
        <f>VLOOKUP(A241,PartNumbers!$A:$E,3,FALSE)</f>
        <v>0</v>
      </c>
      <c r="H241" t="str">
        <f>VLOOKUP(A241,PartNumbers!$A:$E,4,FALSE)</f>
        <v>22500</v>
      </c>
      <c r="I241">
        <v>60</v>
      </c>
      <c r="J241" t="str">
        <f>VLOOKUP(A241,PartCapability!$B:$Z,17,FALSE) + 11 + 7</f>
        <v>48</v>
      </c>
      <c r="K241" t="str">
        <f>B241*I241*E241/(F241*POWER(10,G241))</f>
        <v>9.6</v>
      </c>
      <c r="L241" t="str">
        <f>ROUND(K241*J241/365, 2)</f>
        <v>1.26</v>
      </c>
      <c r="M241" t="str">
        <f>VLOOKUP(D241*1,Parameters!$B$9:$C$11,2,FALSE)</f>
        <v>0.93</v>
      </c>
      <c r="N241" t="str">
        <f>VLOOKUP(D241*1,Parameters!$B$9:$D$11,3,FALSE)</f>
        <v>0.1</v>
      </c>
      <c r="O241" t="str">
        <f>IF(K241&gt;N241, "Yes", "No")</f>
        <v>Yes</v>
      </c>
      <c r="P241" t="str">
        <f>LET(lambda, L241, target, M241-VLOOKUP(D241*1,Parameters!$F$1:$G$4,2,FALSE), n, SEQUENCE(100,1,0,1), INDEX(n,MATCH(TRUE,ROUND(POISSON(n,lambda,TRUE),2)&gt;=target,0)))</f>
        <v>3</v>
      </c>
      <c r="Q241" t="str">
        <f>POISSON(P241, L241, TRUE)</f>
        <v>0.9607917839439162</v>
      </c>
      <c r="R241" t="str">
        <f>ROUND(M241-Q241, 2)</f>
        <v>-0.03</v>
      </c>
      <c r="S241" t="str">
        <f>IF(R241 &gt; VLOOKUP(D241*1, Parameters!$F$1:$G$4, 2, FALSE), "Re-Calculate", "OK")</f>
        <v>OK</v>
      </c>
      <c r="T241" t="str">
        <f>IF(D241=1, L241, " ")</f>
        <v xml:space="preserve"> </v>
      </c>
      <c r="U241" t="str">
        <f>IF(D241=2, L241, " ")</f>
        <v>1.26</v>
      </c>
      <c r="V241" t="str">
        <f>IF(D241=3, L241, " ")</f>
        <v xml:space="preserve"> </v>
      </c>
      <c r="W241" t="str">
        <f>IF(D241=1, L241*Q241, " ")</f>
        <v xml:space="preserve"> </v>
      </c>
      <c r="X241" t="str">
        <f>IF(D241=2, L241*Q241, " ")</f>
        <v>1.2105976477693343</v>
      </c>
      <c r="Y241" t="str">
        <f>IF(D241=3, L241*Q241, " ")</f>
        <v xml:space="preserve"> </v>
      </c>
      <c r="Z241" t="str">
        <f>IF(D241=1, K241, " ")</f>
        <v xml:space="preserve"> </v>
      </c>
      <c r="AA241" t="str">
        <f>IF(D241=2, K241, " ")</f>
        <v>9.6</v>
      </c>
      <c r="AB241" t="str">
        <f>IF(D241=3, K241, " ")</f>
        <v xml:space="preserve"> </v>
      </c>
      <c r="AC241" t="str">
        <f>IF(D241=1, K241*Q241, " ")</f>
        <v xml:space="preserve"> </v>
      </c>
      <c r="AD241" t="str">
        <f>IF(D241=2, K241*Q241, " ")</f>
        <v>9.223601125861595</v>
      </c>
      <c r="AE241" t="str">
        <f>IF(D241=3, K241*Q241, " ")</f>
        <v xml:space="preserve"> </v>
      </c>
    </row>
    <row r="242">
      <c r="A242" t="str">
        <v>AE1819B00</v>
      </c>
      <c r="B242" t="str">
        <f>VLOOKUP(A242,PartNumbers!$A:$E,2,FALSE)</f>
        <v>4000</v>
      </c>
      <c r="C242" t="str">
        <f>VLOOKUP(A242,PartCapability!$B:$Z,5,FALSE)</f>
        <v>2</v>
      </c>
      <c r="D242" t="str">
        <f>VLOOKUP(A242,PartCapability!$B:$Z,6,FALSE)</f>
        <v>2</v>
      </c>
      <c r="E242" t="str">
        <f>VLOOKUP(A242,PartCapability!$B:$Z,8,FALSE)</f>
        <v>2</v>
      </c>
      <c r="F242" t="str">
        <f>VLOOKUP(A242,PartCapability!$B:$Z,7,FALSE)</f>
        <v>60000</v>
      </c>
      <c r="G242" t="str">
        <f>VLOOKUP(A242,PartNumbers!$A:$E,3,FALSE)</f>
        <v>0</v>
      </c>
      <c r="H242" t="str">
        <f>VLOOKUP(A242,PartNumbers!$A:$E,4,FALSE)</f>
        <v>39995</v>
      </c>
      <c r="I242">
        <v>60</v>
      </c>
      <c r="J242" t="str">
        <f>VLOOKUP(A242,PartCapability!$B:$Z,17,FALSE) + 11 + 7</f>
        <v>48</v>
      </c>
      <c r="K242" t="str">
        <f>B242*I242*E242/(F242*POWER(10,G242))</f>
        <v>8</v>
      </c>
      <c r="L242" t="str">
        <f>ROUND(K242*J242/365, 2)</f>
        <v>1.05</v>
      </c>
      <c r="M242" t="str">
        <f>VLOOKUP(D242*1,Parameters!$B$9:$C$11,2,FALSE)</f>
        <v>0.93</v>
      </c>
      <c r="N242" t="str">
        <f>VLOOKUP(D242*1,Parameters!$B$9:$D$11,3,FALSE)</f>
        <v>0.1</v>
      </c>
      <c r="O242" t="str">
        <f>IF(K242&gt;N242, "Yes", "No")</f>
        <v>Yes</v>
      </c>
      <c r="P242" t="str">
        <f>LET(lambda, L242, target, M242-VLOOKUP(D242*1,Parameters!$F$1:$G$4,2,FALSE), n, SEQUENCE(100,1,0,1), INDEX(n,MATCH(TRUE,ROUND(POISSON(n,lambda,TRUE),2)&gt;=target,0)))</f>
        <v>3</v>
      </c>
      <c r="Q242" t="str">
        <f>POISSON(P242, L242, TRUE)</f>
        <v>0.9777916843445263</v>
      </c>
      <c r="R242" t="str">
        <f>ROUND(M242-Q242, 2)</f>
        <v>-0.05</v>
      </c>
      <c r="S242" t="str">
        <f>IF(R242 &gt; VLOOKUP(D242*1, Parameters!$F$1:$G$4, 2, FALSE), "Re-Calculate", "OK")</f>
        <v>OK</v>
      </c>
      <c r="T242" t="str">
        <f>IF(D242=1, L242, " ")</f>
        <v xml:space="preserve"> </v>
      </c>
      <c r="U242" t="str">
        <f>IF(D242=2, L242, " ")</f>
        <v>1.05</v>
      </c>
      <c r="V242" t="str">
        <f>IF(D242=3, L242, " ")</f>
        <v xml:space="preserve"> </v>
      </c>
      <c r="W242" t="str">
        <f>IF(D242=1, L242*Q242, " ")</f>
        <v xml:space="preserve"> </v>
      </c>
      <c r="X242" t="str">
        <f>IF(D242=2, L242*Q242, " ")</f>
        <v>1.0266812685617528</v>
      </c>
      <c r="Y242" t="str">
        <f>IF(D242=3, L242*Q242, " ")</f>
        <v xml:space="preserve"> </v>
      </c>
      <c r="Z242" t="str">
        <f>IF(D242=1, K242, " ")</f>
        <v xml:space="preserve"> </v>
      </c>
      <c r="AA242" t="str">
        <f>IF(D242=2, K242, " ")</f>
        <v>8</v>
      </c>
      <c r="AB242" t="str">
        <f>IF(D242=3, K242, " ")</f>
        <v xml:space="preserve"> </v>
      </c>
      <c r="AC242" t="str">
        <f>IF(D242=1, K242*Q242, " ")</f>
        <v xml:space="preserve"> </v>
      </c>
      <c r="AD242" t="str">
        <f>IF(D242=2, K242*Q242, " ")</f>
        <v>7.822333474756211</v>
      </c>
      <c r="AE242" t="str">
        <f>IF(D242=3, K242*Q242, " ")</f>
        <v xml:space="preserve"> </v>
      </c>
    </row>
    <row r="243">
      <c r="A243" t="str">
        <v>V2T127D</v>
      </c>
      <c r="B243" t="str">
        <f>VLOOKUP(A243,PartNumbers!$A:$E,2,FALSE)</f>
        <v>4000</v>
      </c>
      <c r="C243" t="str">
        <f>VLOOKUP(A243,PartCapability!$B:$Z,5,FALSE)</f>
        <v>2</v>
      </c>
      <c r="D243" t="str">
        <f>VLOOKUP(A243,PartCapability!$B:$Z,6,FALSE)</f>
        <v>2</v>
      </c>
      <c r="E243" t="str">
        <f>VLOOKUP(A243,PartCapability!$B:$Z,8,FALSE)</f>
        <v>1</v>
      </c>
      <c r="F243" t="str">
        <f>VLOOKUP(A243,PartCapability!$B:$Z,7,FALSE)</f>
        <v>18000</v>
      </c>
      <c r="G243" t="str">
        <f>VLOOKUP(A243,PartNumbers!$A:$E,3,FALSE)</f>
        <v>0</v>
      </c>
      <c r="H243" t="str">
        <f>VLOOKUP(A243,PartNumbers!$A:$E,4,FALSE)</f>
        <v>3230.2048148148147</v>
      </c>
      <c r="I243">
        <v>60</v>
      </c>
      <c r="J243" t="str">
        <f>VLOOKUP(A243,PartCapability!$B:$Z,17,FALSE) + 11 + 7</f>
        <v>44</v>
      </c>
      <c r="K243" t="str">
        <f>B243*I243*E243/(F243*POWER(10,G243))</f>
        <v>13.333333333333334</v>
      </c>
      <c r="L243" t="str">
        <f>ROUND(K243*J243/365, 2)</f>
        <v>1.61</v>
      </c>
      <c r="M243" t="str">
        <f>VLOOKUP(D243*1,Parameters!$B$9:$C$11,2,FALSE)</f>
        <v>0.93</v>
      </c>
      <c r="N243" t="str">
        <f>VLOOKUP(D243*1,Parameters!$B$9:$D$11,3,FALSE)</f>
        <v>0.1</v>
      </c>
      <c r="O243" t="str">
        <f>IF(K243&gt;N243, "Yes", "No")</f>
        <v>Yes</v>
      </c>
      <c r="P243" t="str">
        <f>LET(lambda, L243, target, M243-VLOOKUP(D243*1,Parameters!$F$1:$G$4,2,FALSE), n, SEQUENCE(100,1,0,1), INDEX(n,MATCH(TRUE,ROUND(POISSON(n,lambda,TRUE),2)&gt;=target,0)))</f>
        <v>4</v>
      </c>
      <c r="Q243" t="str">
        <f>POISSON(P243, L243, TRUE)</f>
        <v>0.9757622687402306</v>
      </c>
      <c r="R243" t="str">
        <f>ROUND(M243-Q243, 2)</f>
        <v>-0.05</v>
      </c>
      <c r="S243" t="str">
        <f>IF(R243 &gt; VLOOKUP(D243*1, Parameters!$F$1:$G$4, 2, FALSE), "Re-Calculate", "OK")</f>
        <v>OK</v>
      </c>
      <c r="T243" t="str">
        <f>IF(D243=1, L243, " ")</f>
        <v xml:space="preserve"> </v>
      </c>
      <c r="U243" t="str">
        <f>IF(D243=2, L243, " ")</f>
        <v>1.61</v>
      </c>
      <c r="V243" t="str">
        <f>IF(D243=3, L243, " ")</f>
        <v xml:space="preserve"> </v>
      </c>
      <c r="W243" t="str">
        <f>IF(D243=1, L243*Q243, " ")</f>
        <v xml:space="preserve"> </v>
      </c>
      <c r="X243" t="str">
        <f>IF(D243=2, L243*Q243, " ")</f>
        <v>1.5709772526717714</v>
      </c>
      <c r="Y243" t="str">
        <f>IF(D243=3, L243*Q243, " ")</f>
        <v xml:space="preserve"> </v>
      </c>
      <c r="Z243" t="str">
        <f>IF(D243=1, K243, " ")</f>
        <v xml:space="preserve"> </v>
      </c>
      <c r="AA243" t="str">
        <f>IF(D243=2, K243, " ")</f>
        <v>13.333333333333334</v>
      </c>
      <c r="AB243" t="str">
        <f>IF(D243=3, K243, " ")</f>
        <v xml:space="preserve"> </v>
      </c>
      <c r="AC243" t="str">
        <f>IF(D243=1, K243*Q243, " ")</f>
        <v xml:space="preserve"> </v>
      </c>
      <c r="AD243" t="str">
        <f>IF(D243=2, K243*Q243, " ")</f>
        <v>13.010163583203076</v>
      </c>
      <c r="AE243" t="str">
        <f>IF(D243=3, K243*Q243, " ")</f>
        <v xml:space="preserve"> </v>
      </c>
    </row>
    <row r="244">
      <c r="A244" t="str">
        <v>V2T152D</v>
      </c>
      <c r="B244" t="str">
        <f>VLOOKUP(A244,PartNumbers!$A:$E,2,FALSE)</f>
        <v>4000</v>
      </c>
      <c r="C244" t="str">
        <f>VLOOKUP(A244,PartCapability!$B:$Z,5,FALSE)</f>
        <v>2</v>
      </c>
      <c r="D244" t="str">
        <f>VLOOKUP(A244,PartCapability!$B:$Z,6,FALSE)</f>
        <v>2</v>
      </c>
      <c r="E244" t="str">
        <f>VLOOKUP(A244,PartCapability!$B:$Z,8,FALSE)</f>
        <v>3</v>
      </c>
      <c r="F244" t="str">
        <f>VLOOKUP(A244,PartCapability!$B:$Z,7,FALSE)</f>
        <v>22500</v>
      </c>
      <c r="G244" t="str">
        <f>VLOOKUP(A244,PartNumbers!$A:$E,3,FALSE)</f>
        <v>0</v>
      </c>
      <c r="H244" t="str">
        <f>VLOOKUP(A244,PartNumbers!$A:$E,4,FALSE)</f>
        <v>4170.569117647059</v>
      </c>
      <c r="I244">
        <v>60</v>
      </c>
      <c r="J244" t="str">
        <f>VLOOKUP(A244,PartCapability!$B:$Z,17,FALSE) + 11 + 7</f>
        <v>33</v>
      </c>
      <c r="K244" t="str">
        <f>B244*I244*E244/(F244*POWER(10,G244))</f>
        <v>32</v>
      </c>
      <c r="L244" t="str">
        <f>ROUND(K244*J244/365, 2)</f>
        <v>2.89</v>
      </c>
      <c r="M244" t="str">
        <f>VLOOKUP(D244*1,Parameters!$B$9:$C$11,2,FALSE)</f>
        <v>0.93</v>
      </c>
      <c r="N244" t="str">
        <f>VLOOKUP(D244*1,Parameters!$B$9:$D$11,3,FALSE)</f>
        <v>0.1</v>
      </c>
      <c r="O244" t="str">
        <f>IF(K244&gt;N244, "Yes", "No")</f>
        <v>Yes</v>
      </c>
      <c r="P244" t="str">
        <f>LET(lambda, L244, target, M244-VLOOKUP(D244*1,Parameters!$F$1:$G$4,2,FALSE), n, SEQUENCE(100,1,0,1), INDEX(n,MATCH(TRUE,ROUND(POISSON(n,lambda,TRUE),2)&gt;=target,0)))</f>
        <v>5</v>
      </c>
      <c r="Q244" t="str">
        <f>POISSON(P244, L244, TRUE)</f>
        <v>0.9267632833198953</v>
      </c>
      <c r="R244" t="str">
        <f>ROUND(M244-Q244, 2)</f>
        <v>0</v>
      </c>
      <c r="S244" t="str">
        <f>IF(R244 &gt; VLOOKUP(D244*1, Parameters!$F$1:$G$4, 2, FALSE), "Re-Calculate", "OK")</f>
        <v>OK</v>
      </c>
      <c r="T244" t="str">
        <f>IF(D244=1, L244, " ")</f>
        <v xml:space="preserve"> </v>
      </c>
      <c r="U244" t="str">
        <f>IF(D244=2, L244, " ")</f>
        <v>2.89</v>
      </c>
      <c r="V244" t="str">
        <f>IF(D244=3, L244, " ")</f>
        <v xml:space="preserve"> </v>
      </c>
      <c r="W244" t="str">
        <f>IF(D244=1, L244*Q244, " ")</f>
        <v xml:space="preserve"> </v>
      </c>
      <c r="X244" t="str">
        <f>IF(D244=2, L244*Q244, " ")</f>
        <v>2.6783458887944978</v>
      </c>
      <c r="Y244" t="str">
        <f>IF(D244=3, L244*Q244, " ")</f>
        <v xml:space="preserve"> </v>
      </c>
      <c r="Z244" t="str">
        <f>IF(D244=1, K244, " ")</f>
        <v xml:space="preserve"> </v>
      </c>
      <c r="AA244" t="str">
        <f>IF(D244=2, K244, " ")</f>
        <v>32</v>
      </c>
      <c r="AB244" t="str">
        <f>IF(D244=3, K244, " ")</f>
        <v xml:space="preserve"> </v>
      </c>
      <c r="AC244" t="str">
        <f>IF(D244=1, K244*Q244, " ")</f>
        <v xml:space="preserve"> </v>
      </c>
      <c r="AD244" t="str">
        <f>IF(D244=2, K244*Q244, " ")</f>
        <v>29.65642506623665</v>
      </c>
      <c r="AE244" t="str">
        <f>IF(D244=3, K244*Q244, " ")</f>
        <v xml:space="preserve"> </v>
      </c>
    </row>
    <row r="245">
      <c r="A245" t="str">
        <v>VFT210B00</v>
      </c>
      <c r="B245" t="str">
        <f>VLOOKUP(A245,PartNumbers!$A:$E,2,FALSE)</f>
        <v>4000</v>
      </c>
      <c r="C245" t="str">
        <f>VLOOKUP(A245,PartCapability!$B:$Z,5,FALSE)</f>
        <v>2</v>
      </c>
      <c r="D245" t="str">
        <f>VLOOKUP(A245,PartCapability!$B:$Z,6,FALSE)</f>
        <v>2</v>
      </c>
      <c r="E245" t="str">
        <f>VLOOKUP(A245,PartCapability!$B:$Z,8,FALSE)</f>
        <v>1</v>
      </c>
      <c r="F245" t="str">
        <f>VLOOKUP(A245,PartCapability!$B:$Z,7,FALSE)</f>
        <v>15000</v>
      </c>
      <c r="G245" t="str">
        <f>VLOOKUP(A245,PartNumbers!$A:$E,3,FALSE)</f>
        <v>0</v>
      </c>
      <c r="H245" t="str">
        <f>VLOOKUP(A245,PartNumbers!$A:$E,4,FALSE)</f>
        <v>13439.7125</v>
      </c>
      <c r="I245">
        <v>30</v>
      </c>
      <c r="J245" t="str">
        <f>VLOOKUP(A245,PartCapability!$B:$Z,17,FALSE) + 11 + 7</f>
        <v>48</v>
      </c>
      <c r="K245" t="str">
        <f>B245*I245*E245/(F245*POWER(10,G245))</f>
        <v>8</v>
      </c>
      <c r="L245" t="str">
        <f>ROUND(K245*J245/365, 2)</f>
        <v>1.05</v>
      </c>
      <c r="M245" t="str">
        <f>VLOOKUP(D245*1,Parameters!$B$9:$C$11,2,FALSE)</f>
        <v>0.93</v>
      </c>
      <c r="N245" t="str">
        <f>VLOOKUP(D245*1,Parameters!$B$9:$D$11,3,FALSE)</f>
        <v>0.1</v>
      </c>
      <c r="O245" t="str">
        <f>IF(K245&gt;N245, "Yes", "No")</f>
        <v>Yes</v>
      </c>
      <c r="P245" t="str">
        <f>LET(lambda, L245, target, M245-VLOOKUP(D245*1,Parameters!$F$1:$G$4,2,FALSE), n, SEQUENCE(100,1,0,1), INDEX(n,MATCH(TRUE,ROUND(POISSON(n,lambda,TRUE),2)&gt;=target,0)))</f>
        <v>3</v>
      </c>
      <c r="Q245" t="str">
        <f>POISSON(P245, L245, TRUE)</f>
        <v>0.9777916843445263</v>
      </c>
      <c r="R245" t="str">
        <f>ROUND(M245-Q245, 2)</f>
        <v>-0.05</v>
      </c>
      <c r="S245" t="str">
        <f>IF(R245 &gt; VLOOKUP(D245*1, Parameters!$F$1:$G$4, 2, FALSE), "Re-Calculate", "OK")</f>
        <v>OK</v>
      </c>
      <c r="T245" t="str">
        <f>IF(D245=1, L245, " ")</f>
        <v xml:space="preserve"> </v>
      </c>
      <c r="U245" t="str">
        <f>IF(D245=2, L245, " ")</f>
        <v>1.05</v>
      </c>
      <c r="V245" t="str">
        <f>IF(D245=3, L245, " ")</f>
        <v xml:space="preserve"> </v>
      </c>
      <c r="W245" t="str">
        <f>IF(D245=1, L245*Q245, " ")</f>
        <v xml:space="preserve"> </v>
      </c>
      <c r="X245" t="str">
        <f>IF(D245=2, L245*Q245, " ")</f>
        <v>1.0266812685617528</v>
      </c>
      <c r="Y245" t="str">
        <f>IF(D245=3, L245*Q245, " ")</f>
        <v xml:space="preserve"> </v>
      </c>
      <c r="Z245" t="str">
        <f>IF(D245=1, K245, " ")</f>
        <v xml:space="preserve"> </v>
      </c>
      <c r="AA245" t="str">
        <f>IF(D245=2, K245, " ")</f>
        <v>8</v>
      </c>
      <c r="AB245" t="str">
        <f>IF(D245=3, K245, " ")</f>
        <v xml:space="preserve"> </v>
      </c>
      <c r="AC245" t="str">
        <f>IF(D245=1, K245*Q245, " ")</f>
        <v xml:space="preserve"> </v>
      </c>
      <c r="AD245" t="str">
        <f>IF(D245=2, K245*Q245, " ")</f>
        <v>7.822333474756211</v>
      </c>
      <c r="AE245" t="str">
        <f>IF(D245=3, K245*Q245, " ")</f>
        <v xml:space="preserve"> </v>
      </c>
    </row>
    <row r="246">
      <c r="A246" t="str">
        <v>VFT210B01</v>
      </c>
      <c r="B246" t="str">
        <f>VLOOKUP(A246,PartNumbers!$A:$E,2,FALSE)</f>
        <v>4000</v>
      </c>
      <c r="C246" t="str">
        <f>VLOOKUP(A246,PartCapability!$B:$Z,5,FALSE)</f>
        <v>2</v>
      </c>
      <c r="D246" t="str">
        <f>VLOOKUP(A246,PartCapability!$B:$Z,6,FALSE)</f>
        <v>2</v>
      </c>
      <c r="E246" t="str">
        <f>VLOOKUP(A246,PartCapability!$B:$Z,8,FALSE)</f>
        <v>1</v>
      </c>
      <c r="F246" t="str">
        <f>VLOOKUP(A246,PartCapability!$B:$Z,7,FALSE)</f>
        <v>15000</v>
      </c>
      <c r="G246" t="str">
        <f>VLOOKUP(A246,PartNumbers!$A:$E,3,FALSE)</f>
        <v>0</v>
      </c>
      <c r="H246" t="str">
        <f>VLOOKUP(A246,PartNumbers!$A:$E,4,FALSE)</f>
        <v>22350</v>
      </c>
      <c r="I246">
        <v>30</v>
      </c>
      <c r="J246" t="str">
        <f>VLOOKUP(A246,PartCapability!$B:$Z,17,FALSE) + 11 + 7</f>
        <v>48</v>
      </c>
      <c r="K246" t="str">
        <f>B246*I246*E246/(F246*POWER(10,G246))</f>
        <v>8</v>
      </c>
      <c r="L246" t="str">
        <f>ROUND(K246*J246/365, 2)</f>
        <v>1.05</v>
      </c>
      <c r="M246" t="str">
        <f>VLOOKUP(D246*1,Parameters!$B$9:$C$11,2,FALSE)</f>
        <v>0.93</v>
      </c>
      <c r="N246" t="str">
        <f>VLOOKUP(D246*1,Parameters!$B$9:$D$11,3,FALSE)</f>
        <v>0.1</v>
      </c>
      <c r="O246" t="str">
        <f>IF(K246&gt;N246, "Yes", "No")</f>
        <v>Yes</v>
      </c>
      <c r="P246" t="str">
        <f>LET(lambda, L246, target, M246-VLOOKUP(D246*1,Parameters!$F$1:$G$4,2,FALSE), n, SEQUENCE(100,1,0,1), INDEX(n,MATCH(TRUE,ROUND(POISSON(n,lambda,TRUE),2)&gt;=target,0)))</f>
        <v>3</v>
      </c>
      <c r="Q246" t="str">
        <f>POISSON(P246, L246, TRUE)</f>
        <v>0.9777916843445263</v>
      </c>
      <c r="R246" t="str">
        <f>ROUND(M246-Q246, 2)</f>
        <v>-0.05</v>
      </c>
      <c r="S246" t="str">
        <f>IF(R246 &gt; VLOOKUP(D246*1, Parameters!$F$1:$G$4, 2, FALSE), "Re-Calculate", "OK")</f>
        <v>OK</v>
      </c>
      <c r="T246" t="str">
        <f>IF(D246=1, L246, " ")</f>
        <v xml:space="preserve"> </v>
      </c>
      <c r="U246" t="str">
        <f>IF(D246=2, L246, " ")</f>
        <v>1.05</v>
      </c>
      <c r="V246" t="str">
        <f>IF(D246=3, L246, " ")</f>
        <v xml:space="preserve"> </v>
      </c>
      <c r="W246" t="str">
        <f>IF(D246=1, L246*Q246, " ")</f>
        <v xml:space="preserve"> </v>
      </c>
      <c r="X246" t="str">
        <f>IF(D246=2, L246*Q246, " ")</f>
        <v>1.0266812685617528</v>
      </c>
      <c r="Y246" t="str">
        <f>IF(D246=3, L246*Q246, " ")</f>
        <v xml:space="preserve"> </v>
      </c>
      <c r="Z246" t="str">
        <f>IF(D246=1, K246, " ")</f>
        <v xml:space="preserve"> </v>
      </c>
      <c r="AA246" t="str">
        <f>IF(D246=2, K246, " ")</f>
        <v>8</v>
      </c>
      <c r="AB246" t="str">
        <f>IF(D246=3, K246, " ")</f>
        <v xml:space="preserve"> </v>
      </c>
      <c r="AC246" t="str">
        <f>IF(D246=1, K246*Q246, " ")</f>
        <v xml:space="preserve"> </v>
      </c>
      <c r="AD246" t="str">
        <f>IF(D246=2, K246*Q246, " ")</f>
        <v>7.822333474756211</v>
      </c>
      <c r="AE246" t="str">
        <f>IF(D246=3, K246*Q246, " ")</f>
        <v xml:space="preserve"> </v>
      </c>
    </row>
    <row r="247">
      <c r="A247" t="str">
        <v>VFT300B00</v>
      </c>
      <c r="B247" t="str">
        <f>VLOOKUP(A247,PartNumbers!$A:$E,2,FALSE)</f>
        <v>4000</v>
      </c>
      <c r="C247" t="str">
        <f>VLOOKUP(A247,PartCapability!$B:$Z,5,FALSE)</f>
        <v>2</v>
      </c>
      <c r="D247" t="str">
        <f>VLOOKUP(A247,PartCapability!$B:$Z,6,FALSE)</f>
        <v>2</v>
      </c>
      <c r="E247" t="str">
        <f>VLOOKUP(A247,PartCapability!$B:$Z,8,FALSE)</f>
        <v>1</v>
      </c>
      <c r="F247" t="str">
        <f>VLOOKUP(A247,PartCapability!$B:$Z,7,FALSE)</f>
        <v>15000</v>
      </c>
      <c r="G247" t="str">
        <f>VLOOKUP(A247,PartNumbers!$A:$E,3,FALSE)</f>
        <v>0</v>
      </c>
      <c r="H247" t="str">
        <f>VLOOKUP(A247,PartNumbers!$A:$E,4,FALSE)</f>
        <v>15893.529411764706</v>
      </c>
      <c r="I247">
        <v>60</v>
      </c>
      <c r="J247" t="str">
        <f>VLOOKUP(A247,PartCapability!$B:$Z,17,FALSE) + 11 + 7</f>
        <v>44</v>
      </c>
      <c r="K247" t="str">
        <f>B247*I247*E247/(F247*POWER(10,G247))</f>
        <v>16</v>
      </c>
      <c r="L247" t="str">
        <f>ROUND(K247*J247/365, 2)</f>
        <v>1.93</v>
      </c>
      <c r="M247" t="str">
        <f>VLOOKUP(D247*1,Parameters!$B$9:$C$11,2,FALSE)</f>
        <v>0.93</v>
      </c>
      <c r="N247" t="str">
        <f>VLOOKUP(D247*1,Parameters!$B$9:$D$11,3,FALSE)</f>
        <v>0.1</v>
      </c>
      <c r="O247" t="str">
        <f>IF(K247&gt;N247, "Yes", "No")</f>
        <v>Yes</v>
      </c>
      <c r="P247" t="str">
        <f>LET(lambda, L247, target, M247-VLOOKUP(D247*1,Parameters!$F$1:$G$4,2,FALSE), n, SEQUENCE(100,1,0,1), INDEX(n,MATCH(TRUE,ROUND(POISSON(n,lambda,TRUE),2)&gt;=target,0)))</f>
        <v>4</v>
      </c>
      <c r="Q247" t="str">
        <f>POISSON(P247, L247, TRUE)</f>
        <v>0.9534416724483543</v>
      </c>
      <c r="R247" t="str">
        <f>ROUND(M247-Q247, 2)</f>
        <v>-0.02</v>
      </c>
      <c r="S247" t="str">
        <f>IF(R247 &gt; VLOOKUP(D247*1, Parameters!$F$1:$G$4, 2, FALSE), "Re-Calculate", "OK")</f>
        <v>OK</v>
      </c>
      <c r="T247" t="str">
        <f>IF(D247=1, L247, " ")</f>
        <v xml:space="preserve"> </v>
      </c>
      <c r="U247" t="str">
        <f>IF(D247=2, L247, " ")</f>
        <v>1.93</v>
      </c>
      <c r="V247" t="str">
        <f>IF(D247=3, L247, " ")</f>
        <v xml:space="preserve"> </v>
      </c>
      <c r="W247" t="str">
        <f>IF(D247=1, L247*Q247, " ")</f>
        <v xml:space="preserve"> </v>
      </c>
      <c r="X247" t="str">
        <f>IF(D247=2, L247*Q247, " ")</f>
        <v>1.8401424278253238</v>
      </c>
      <c r="Y247" t="str">
        <f>IF(D247=3, L247*Q247, " ")</f>
        <v xml:space="preserve"> </v>
      </c>
      <c r="Z247" t="str">
        <f>IF(D247=1, K247, " ")</f>
        <v xml:space="preserve"> </v>
      </c>
      <c r="AA247" t="str">
        <f>IF(D247=2, K247, " ")</f>
        <v>16</v>
      </c>
      <c r="AB247" t="str">
        <f>IF(D247=3, K247, " ")</f>
        <v xml:space="preserve"> </v>
      </c>
      <c r="AC247" t="str">
        <f>IF(D247=1, K247*Q247, " ")</f>
        <v xml:space="preserve"> </v>
      </c>
      <c r="AD247" t="str">
        <f>IF(D247=2, K247*Q247, " ")</f>
        <v>15.255066759173669</v>
      </c>
      <c r="AE247" t="str">
        <f>IF(D247=3, K247*Q247, " ")</f>
        <v xml:space="preserve"> </v>
      </c>
    </row>
    <row r="248">
      <c r="A248" t="str">
        <v>20700-300</v>
      </c>
      <c r="B248" t="str">
        <f>VLOOKUP(A248,PartNumbers!$A:$E,2,FALSE)</f>
        <v>4000</v>
      </c>
      <c r="C248" t="str">
        <f>VLOOKUP(A248,PartCapability!$B:$Z,5,FALSE)</f>
        <v>2</v>
      </c>
      <c r="D248" t="str">
        <f>VLOOKUP(A248,PartCapability!$B:$Z,6,FALSE)</f>
        <v>2</v>
      </c>
      <c r="E248" t="str">
        <f>VLOOKUP(A248,PartCapability!$B:$Z,8,FALSE)</f>
        <v>1</v>
      </c>
      <c r="F248" t="str">
        <f>VLOOKUP(A248,PartCapability!$B:$Z,7,FALSE)</f>
        <v>150000</v>
      </c>
      <c r="G248" t="str">
        <f>VLOOKUP(A248,PartNumbers!$A:$E,3,FALSE)</f>
        <v>0</v>
      </c>
      <c r="H248" t="str">
        <f>VLOOKUP(A248,PartNumbers!$A:$E,4,FALSE)</f>
        <v>1990</v>
      </c>
      <c r="I248">
        <v>60</v>
      </c>
      <c r="J248" t="str">
        <f>VLOOKUP(A248,PartCapability!$B:$Z,17,FALSE) + 11 + 7</f>
        <v>48</v>
      </c>
      <c r="K248" t="str">
        <f>B248*I248*E248/(F248*POWER(10,G248))</f>
        <v>1.6</v>
      </c>
      <c r="L248" t="str">
        <f>ROUND(K248*J248/365, 2)</f>
        <v>0.21</v>
      </c>
      <c r="M248" t="str">
        <f>VLOOKUP(D248*1,Parameters!$B$9:$C$11,2,FALSE)</f>
        <v>0.93</v>
      </c>
      <c r="N248" t="str">
        <f>VLOOKUP(D248*1,Parameters!$B$9:$D$11,3,FALSE)</f>
        <v>0.1</v>
      </c>
      <c r="O248" t="str">
        <f>IF(K248&gt;N248, "Yes", "No")</f>
        <v>Yes</v>
      </c>
      <c r="P248" t="str">
        <f>LET(lambda, L248, target, M248-VLOOKUP(D248*1,Parameters!$F$1:$G$4,2,FALSE), n, SEQUENCE(100,1,0,1), INDEX(n,MATCH(TRUE,ROUND(POISSON(n,lambda,TRUE),2)&gt;=target,0)))</f>
        <v>1</v>
      </c>
      <c r="Q248" t="str">
        <f>POISSON(P248, L248, TRUE)</f>
        <v>0.9808069376239263</v>
      </c>
      <c r="R248" t="str">
        <f>ROUND(M248-Q248, 2)</f>
        <v>-0.05</v>
      </c>
      <c r="S248" t="str">
        <f>IF(R248 &gt; VLOOKUP(D248*1, Parameters!$F$1:$G$4, 2, FALSE), "Re-Calculate", "OK")</f>
        <v>OK</v>
      </c>
      <c r="T248" t="str">
        <f>IF(D248=1, L248, " ")</f>
        <v xml:space="preserve"> </v>
      </c>
      <c r="U248" t="str">
        <f>IF(D248=2, L248, " ")</f>
        <v>0.21</v>
      </c>
      <c r="V248" t="str">
        <f>IF(D248=3, L248, " ")</f>
        <v xml:space="preserve"> </v>
      </c>
      <c r="W248" t="str">
        <f>IF(D248=1, L248*Q248, " ")</f>
        <v xml:space="preserve"> </v>
      </c>
      <c r="X248" t="str">
        <f>IF(D248=2, L248*Q248, " ")</f>
        <v>0.20596945690102453</v>
      </c>
      <c r="Y248" t="str">
        <f>IF(D248=3, L248*Q248, " ")</f>
        <v xml:space="preserve"> </v>
      </c>
      <c r="Z248" t="str">
        <f>IF(D248=1, K248, " ")</f>
        <v xml:space="preserve"> </v>
      </c>
      <c r="AA248" t="str">
        <f>IF(D248=2, K248, " ")</f>
        <v>1.6</v>
      </c>
      <c r="AB248" t="str">
        <f>IF(D248=3, K248, " ")</f>
        <v xml:space="preserve"> </v>
      </c>
      <c r="AC248" t="str">
        <f>IF(D248=1, K248*Q248, " ")</f>
        <v xml:space="preserve"> </v>
      </c>
      <c r="AD248" t="str">
        <f>IF(D248=2, K248*Q248, " ")</f>
        <v>1.5692911001982823</v>
      </c>
      <c r="AE248" t="str">
        <f>IF(D248=3, K248*Q248, " ")</f>
        <v xml:space="preserve"> </v>
      </c>
    </row>
    <row r="249">
      <c r="A249" t="str">
        <v>AL1000</v>
      </c>
      <c r="B249" t="str">
        <f>VLOOKUP(A249,PartNumbers!$A:$E,2,FALSE)</f>
        <v>4000</v>
      </c>
      <c r="C249" t="str">
        <f>VLOOKUP(A249,PartCapability!$B:$Z,5,FALSE)</f>
        <v>2</v>
      </c>
      <c r="D249" t="str">
        <f>VLOOKUP(A249,PartCapability!$B:$Z,6,FALSE)</f>
        <v>2</v>
      </c>
      <c r="E249" t="str">
        <f>VLOOKUP(A249,PartCapability!$B:$Z,8,FALSE)</f>
        <v>4</v>
      </c>
      <c r="F249" t="str">
        <f>VLOOKUP(A249,PartCapability!$B:$Z,7,FALSE)</f>
        <v>76000</v>
      </c>
      <c r="G249" t="str">
        <f>VLOOKUP(A249,PartNumbers!$A:$E,3,FALSE)</f>
        <v>0</v>
      </c>
      <c r="H249" t="str">
        <f>VLOOKUP(A249,PartNumbers!$A:$E,4,FALSE)</f>
        <v>13568.58</v>
      </c>
      <c r="I249">
        <v>60</v>
      </c>
      <c r="J249" t="str">
        <f>VLOOKUP(A249,PartCapability!$B:$Z,17,FALSE) + 11 + 7</f>
        <v>48</v>
      </c>
      <c r="K249" t="str">
        <f>B249*I249*E249/(F249*POWER(10,G249))</f>
        <v>12.631578947368421</v>
      </c>
      <c r="L249" t="str">
        <f>ROUND(K249*J249/365, 2)</f>
        <v>1.66</v>
      </c>
      <c r="M249" t="str">
        <f>VLOOKUP(D249*1,Parameters!$B$9:$C$11,2,FALSE)</f>
        <v>0.93</v>
      </c>
      <c r="N249" t="str">
        <f>VLOOKUP(D249*1,Parameters!$B$9:$D$11,3,FALSE)</f>
        <v>0.1</v>
      </c>
      <c r="O249" t="str">
        <f>IF(K249&gt;N249, "Yes", "No")</f>
        <v>Yes</v>
      </c>
      <c r="P249" t="str">
        <f>LET(lambda, L249, target, M249-VLOOKUP(D249*1,Parameters!$F$1:$G$4,2,FALSE), n, SEQUENCE(100,1,0,1), INDEX(n,MATCH(TRUE,ROUND(POISSON(n,lambda,TRUE),2)&gt;=target,0)))</f>
        <v>4</v>
      </c>
      <c r="Q249" t="str">
        <f>POISSON(P249, L249, TRUE)</f>
        <v>0.9728596815561343</v>
      </c>
      <c r="R249" t="str">
        <f>ROUND(M249-Q249, 2)</f>
        <v>-0.04</v>
      </c>
      <c r="S249" t="str">
        <f>IF(R249 &gt; VLOOKUP(D249*1, Parameters!$F$1:$G$4, 2, FALSE), "Re-Calculate", "OK")</f>
        <v>OK</v>
      </c>
      <c r="T249" t="str">
        <f>IF(D249=1, L249, " ")</f>
        <v xml:space="preserve"> </v>
      </c>
      <c r="U249" t="str">
        <f>IF(D249=2, L249, " ")</f>
        <v>1.66</v>
      </c>
      <c r="V249" t="str">
        <f>IF(D249=3, L249, " ")</f>
        <v xml:space="preserve"> </v>
      </c>
      <c r="W249" t="str">
        <f>IF(D249=1, L249*Q249, " ")</f>
        <v xml:space="preserve"> </v>
      </c>
      <c r="X249" t="str">
        <f>IF(D249=2, L249*Q249, " ")</f>
        <v>1.6149470713831828</v>
      </c>
      <c r="Y249" t="str">
        <f>IF(D249=3, L249*Q249, " ")</f>
        <v xml:space="preserve"> </v>
      </c>
      <c r="Z249" t="str">
        <f>IF(D249=1, K249, " ")</f>
        <v xml:space="preserve"> </v>
      </c>
      <c r="AA249" t="str">
        <f>IF(D249=2, K249, " ")</f>
        <v>12.631578947368421</v>
      </c>
      <c r="AB249" t="str">
        <f>IF(D249=3, K249, " ")</f>
        <v xml:space="preserve"> </v>
      </c>
      <c r="AC249" t="str">
        <f>IF(D249=1, K249*Q249, " ")</f>
        <v xml:space="preserve"> </v>
      </c>
      <c r="AD249" t="str">
        <f>IF(D249=2, K249*Q249, " ")</f>
        <v>12.288753872288012</v>
      </c>
      <c r="AE249" t="str">
        <f>IF(D249=3, K249*Q249, " ")</f>
        <v xml:space="preserve"> </v>
      </c>
    </row>
    <row r="250">
      <c r="A250" t="str">
        <v>D05000</v>
      </c>
      <c r="B250" t="str">
        <f>VLOOKUP(A250,PartNumbers!$A:$E,2,FALSE)</f>
        <v>4000</v>
      </c>
      <c r="C250" t="str">
        <f>VLOOKUP(A250,PartCapability!$B:$Z,5,FALSE)</f>
        <v>2</v>
      </c>
      <c r="D250" t="str">
        <f>VLOOKUP(A250,PartCapability!$B:$Z,6,FALSE)</f>
        <v>3</v>
      </c>
      <c r="E250" t="str">
        <f>VLOOKUP(A250,PartCapability!$B:$Z,8,FALSE)</f>
        <v>3</v>
      </c>
      <c r="F250" t="str">
        <f>VLOOKUP(A250,PartCapability!$B:$Z,7,FALSE)</f>
        <v>55384</v>
      </c>
      <c r="G250" t="str">
        <f>VLOOKUP(A250,PartNumbers!$A:$E,3,FALSE)</f>
        <v>0</v>
      </c>
      <c r="H250" t="str">
        <f>VLOOKUP(A250,PartNumbers!$A:$E,4,FALSE)</f>
        <v>4136.304615384615</v>
      </c>
      <c r="I250">
        <v>60</v>
      </c>
      <c r="J250" t="str">
        <f>VLOOKUP(A250,PartCapability!$B:$Z,17,FALSE) + 11 + 7</f>
        <v>40</v>
      </c>
      <c r="K250" t="str">
        <f>B250*I250*E250/(F250*POWER(10,G250))</f>
        <v>13.0001444460494</v>
      </c>
      <c r="L250" t="str">
        <f>ROUND(K250*J250/365, 2)</f>
        <v>1.42</v>
      </c>
      <c r="M250" t="str">
        <f>VLOOKUP(D250*1,Parameters!$B$9:$C$11,2,FALSE)</f>
        <v>0.9</v>
      </c>
      <c r="N250" t="str">
        <f>VLOOKUP(D250*1,Parameters!$B$9:$D$11,3,FALSE)</f>
        <v>0.1</v>
      </c>
      <c r="O250" t="str">
        <f>IF(K250&gt;N250, "Yes", "No")</f>
        <v>Yes</v>
      </c>
      <c r="P250" t="str">
        <f>LET(lambda, L250, target, M250-VLOOKUP(D250*1,Parameters!$F$1:$G$4,2,FALSE), n, SEQUENCE(100,1,0,1), INDEX(n,MATCH(TRUE,ROUND(POISSON(n,lambda,TRUE),2)&gt;=target,0)))</f>
        <v>3</v>
      </c>
      <c r="Q250" t="str">
        <f>POISSON(P250, L250, TRUE)</f>
        <v>0.9439934667286005</v>
      </c>
      <c r="R250" t="str">
        <f>ROUND(M250-Q250, 2)</f>
        <v>-0.04</v>
      </c>
      <c r="S250" t="str">
        <f>IF(R250 &gt; VLOOKUP(D250*1, Parameters!$F$1:$G$4, 2, FALSE), "Re-Calculate", "OK")</f>
        <v>OK</v>
      </c>
      <c r="T250" t="str">
        <f>IF(D250=1, L250, " ")</f>
        <v xml:space="preserve"> </v>
      </c>
      <c r="U250" t="str">
        <f>IF(D250=2, L250, " ")</f>
        <v xml:space="preserve"> </v>
      </c>
      <c r="V250" t="str">
        <f>IF(D250=3, L250, " ")</f>
        <v>1.42</v>
      </c>
      <c r="W250" t="str">
        <f>IF(D250=1, L250*Q250, " ")</f>
        <v xml:space="preserve"> </v>
      </c>
      <c r="X250" t="str">
        <f>IF(D250=2, L250*Q250, " ")</f>
        <v xml:space="preserve"> </v>
      </c>
      <c r="Y250" t="str">
        <f>IF(D250=3, L250*Q250, " ")</f>
        <v>1.3404707227546127</v>
      </c>
      <c r="Z250" t="str">
        <f>IF(D250=1, K250, " ")</f>
        <v xml:space="preserve"> </v>
      </c>
      <c r="AA250" t="str">
        <f>IF(D250=2, K250, " ")</f>
        <v xml:space="preserve"> </v>
      </c>
      <c r="AB250" t="str">
        <f>IF(D250=3, K250, " ")</f>
        <v>13.0001444460494</v>
      </c>
      <c r="AC250" t="str">
        <f>IF(D250=1, K250*Q250, " ")</f>
        <v xml:space="preserve"> </v>
      </c>
      <c r="AD250" t="str">
        <f>IF(D250=2, K250*Q250, " ")</f>
        <v xml:space="preserve"> </v>
      </c>
      <c r="AE250" t="str">
        <f>IF(D250=3, K250*Q250, " ")</f>
        <v>12.272051423598736</v>
      </c>
    </row>
    <row r="251">
      <c r="A251" t="str">
        <v>E20000</v>
      </c>
      <c r="B251" t="str">
        <f>VLOOKUP(A251,PartNumbers!$A:$E,2,FALSE)</f>
        <v>4000</v>
      </c>
      <c r="C251" t="str">
        <f>VLOOKUP(A251,PartCapability!$B:$Z,5,FALSE)</f>
        <v>2</v>
      </c>
      <c r="D251" t="str">
        <f>VLOOKUP(A251,PartCapability!$B:$Z,6,FALSE)</f>
        <v>2</v>
      </c>
      <c r="E251" t="str">
        <f>VLOOKUP(A251,PartCapability!$B:$Z,8,FALSE)</f>
        <v>4</v>
      </c>
      <c r="F251" t="str">
        <f>VLOOKUP(A251,PartCapability!$B:$Z,7,FALSE)</f>
        <v>88350</v>
      </c>
      <c r="G251" t="str">
        <f>VLOOKUP(A251,PartNumbers!$A:$E,3,FALSE)</f>
        <v>0</v>
      </c>
      <c r="H251" t="str">
        <f>VLOOKUP(A251,PartNumbers!$A:$E,4,FALSE)</f>
        <v>4333.333333333333</v>
      </c>
      <c r="I251">
        <v>60</v>
      </c>
      <c r="J251" t="str">
        <f>VLOOKUP(A251,PartCapability!$B:$Z,17,FALSE) + 11 + 7</f>
        <v>48</v>
      </c>
      <c r="K251" t="str">
        <f>B251*I251*E251/(F251*POWER(10,G251))</f>
        <v>10.865874363327674</v>
      </c>
      <c r="L251" t="str">
        <f>ROUND(K251*J251/365, 2)</f>
        <v>1.43</v>
      </c>
      <c r="M251" t="str">
        <f>VLOOKUP(D251*1,Parameters!$B$9:$C$11,2,FALSE)</f>
        <v>0.93</v>
      </c>
      <c r="N251" t="str">
        <f>VLOOKUP(D251*1,Parameters!$B$9:$D$11,3,FALSE)</f>
        <v>0.1</v>
      </c>
      <c r="O251" t="str">
        <f>IF(K251&gt;N251, "Yes", "No")</f>
        <v>Yes</v>
      </c>
      <c r="P251" t="str">
        <f>LET(lambda, L251, target, M251-VLOOKUP(D251*1,Parameters!$F$1:$G$4,2,FALSE), n, SEQUENCE(100,1,0,1), INDEX(n,MATCH(TRUE,ROUND(POISSON(n,lambda,TRUE),2)&gt;=target,0)))</f>
        <v>3</v>
      </c>
      <c r="Q251" t="str">
        <f>POISSON(P251, L251, TRUE)</f>
        <v>0.9428335595317241</v>
      </c>
      <c r="R251" t="str">
        <f>ROUND(M251-Q251, 2)</f>
        <v>-0.01</v>
      </c>
      <c r="S251" t="str">
        <f>IF(R251 &gt; VLOOKUP(D251*1, Parameters!$F$1:$G$4, 2, FALSE), "Re-Calculate", "OK")</f>
        <v>OK</v>
      </c>
      <c r="T251" t="str">
        <f>IF(D251=1, L251, " ")</f>
        <v xml:space="preserve"> </v>
      </c>
      <c r="U251" t="str">
        <f>IF(D251=2, L251, " ")</f>
        <v>1.43</v>
      </c>
      <c r="V251" t="str">
        <f>IF(D251=3, L251, " ")</f>
        <v xml:space="preserve"> </v>
      </c>
      <c r="W251" t="str">
        <f>IF(D251=1, L251*Q251, " ")</f>
        <v xml:space="preserve"> </v>
      </c>
      <c r="X251" t="str">
        <f>IF(D251=2, L251*Q251, " ")</f>
        <v>1.3482519901303653</v>
      </c>
      <c r="Y251" t="str">
        <f>IF(D251=3, L251*Q251, " ")</f>
        <v xml:space="preserve"> </v>
      </c>
      <c r="Z251" t="str">
        <f>IF(D251=1, K251, " ")</f>
        <v xml:space="preserve"> </v>
      </c>
      <c r="AA251" t="str">
        <f>IF(D251=2, K251, " ")</f>
        <v>10.865874363327674</v>
      </c>
      <c r="AB251" t="str">
        <f>IF(D251=3, K251, " ")</f>
        <v xml:space="preserve"> </v>
      </c>
      <c r="AC251" t="str">
        <f>IF(D251=1, K251*Q251, " ")</f>
        <v xml:space="preserve"> </v>
      </c>
      <c r="AD251" t="str">
        <f>IF(D251=2, K251*Q251, " ")</f>
        <v>10.244711003400736</v>
      </c>
      <c r="AE251" t="str">
        <f>IF(D251=3, K251*Q251, " ")</f>
        <v xml:space="preserve"> </v>
      </c>
    </row>
    <row r="252">
      <c r="A252" t="str">
        <v>10173-0302</v>
      </c>
      <c r="B252" t="str">
        <f>VLOOKUP(A252,PartNumbers!$A:$E,2,FALSE)</f>
        <v>4000</v>
      </c>
      <c r="C252" t="str">
        <f>VLOOKUP(A252,PartCapability!$B:$Z,5,FALSE)</f>
        <v>2</v>
      </c>
      <c r="D252" t="str">
        <f>VLOOKUP(A252,PartCapability!$B:$Z,6,FALSE)</f>
        <v>2</v>
      </c>
      <c r="E252" t="str">
        <f>VLOOKUP(A252,PartCapability!$B:$Z,8,FALSE)</f>
        <v>1</v>
      </c>
      <c r="F252" t="str">
        <f>VLOOKUP(A252,PartCapability!$B:$Z,7,FALSE)</f>
        <v>30000</v>
      </c>
      <c r="G252" t="str">
        <f>VLOOKUP(A252,PartNumbers!$A:$E,3,FALSE)</f>
        <v>0</v>
      </c>
      <c r="H252" t="str">
        <f>VLOOKUP(A252,PartNumbers!$A:$E,4,FALSE)</f>
        <v>9710</v>
      </c>
      <c r="I252">
        <v>60</v>
      </c>
      <c r="J252" t="str">
        <f>VLOOKUP(A252,PartCapability!$B:$Z,17,FALSE) + 11 + 7</f>
        <v>48</v>
      </c>
      <c r="K252" t="str">
        <f>B252*I252*E252/(F252*POWER(10,G252))</f>
        <v>8</v>
      </c>
      <c r="L252" t="str">
        <f>ROUND(K252*J252/365, 2)</f>
        <v>1.05</v>
      </c>
      <c r="M252" t="str">
        <f>VLOOKUP(D252*1,Parameters!$B$9:$C$11,2,FALSE)</f>
        <v>0.93</v>
      </c>
      <c r="N252" t="str">
        <f>VLOOKUP(D252*1,Parameters!$B$9:$D$11,3,FALSE)</f>
        <v>0.1</v>
      </c>
      <c r="O252" t="str">
        <f>IF(K252&gt;N252, "Yes", "No")</f>
        <v>Yes</v>
      </c>
      <c r="P252" t="str">
        <f>LET(lambda, L252, target, M252-VLOOKUP(D252*1,Parameters!$F$1:$G$4,2,FALSE), n, SEQUENCE(100,1,0,1), INDEX(n,MATCH(TRUE,ROUND(POISSON(n,lambda,TRUE),2)&gt;=target,0)))</f>
        <v>3</v>
      </c>
      <c r="Q252" t="str">
        <f>POISSON(P252, L252, TRUE)</f>
        <v>0.9777916843445263</v>
      </c>
      <c r="R252" t="str">
        <f>ROUND(M252-Q252, 2)</f>
        <v>-0.05</v>
      </c>
      <c r="S252" t="str">
        <f>IF(R252 &gt; VLOOKUP(D252*1, Parameters!$F$1:$G$4, 2, FALSE), "Re-Calculate", "OK")</f>
        <v>OK</v>
      </c>
      <c r="T252" t="str">
        <f>IF(D252=1, L252, " ")</f>
        <v xml:space="preserve"> </v>
      </c>
      <c r="U252" t="str">
        <f>IF(D252=2, L252, " ")</f>
        <v>1.05</v>
      </c>
      <c r="V252" t="str">
        <f>IF(D252=3, L252, " ")</f>
        <v xml:space="preserve"> </v>
      </c>
      <c r="W252" t="str">
        <f>IF(D252=1, L252*Q252, " ")</f>
        <v xml:space="preserve"> </v>
      </c>
      <c r="X252" t="str">
        <f>IF(D252=2, L252*Q252, " ")</f>
        <v>1.0266812685617528</v>
      </c>
      <c r="Y252" t="str">
        <f>IF(D252=3, L252*Q252, " ")</f>
        <v xml:space="preserve"> </v>
      </c>
      <c r="Z252" t="str">
        <f>IF(D252=1, K252, " ")</f>
        <v xml:space="preserve"> </v>
      </c>
      <c r="AA252" t="str">
        <f>IF(D252=2, K252, " ")</f>
        <v>8</v>
      </c>
      <c r="AB252" t="str">
        <f>IF(D252=3, K252, " ")</f>
        <v xml:space="preserve"> </v>
      </c>
      <c r="AC252" t="str">
        <f>IF(D252=1, K252*Q252, " ")</f>
        <v xml:space="preserve"> </v>
      </c>
      <c r="AD252" t="str">
        <f>IF(D252=2, K252*Q252, " ")</f>
        <v>7.822333474756211</v>
      </c>
      <c r="AE252" t="str">
        <f>IF(D252=3, K252*Q252, " ")</f>
        <v xml:space="preserve"> </v>
      </c>
    </row>
    <row r="253">
      <c r="A253" t="str">
        <v>10176-0102</v>
      </c>
      <c r="B253" t="str">
        <f>VLOOKUP(A253,PartNumbers!$A:$E,2,FALSE)</f>
        <v>4000</v>
      </c>
      <c r="C253" t="str">
        <f>VLOOKUP(A253,PartCapability!$B:$Z,5,FALSE)</f>
        <v>2</v>
      </c>
      <c r="D253" t="str">
        <f>VLOOKUP(A253,PartCapability!$B:$Z,6,FALSE)</f>
        <v>1</v>
      </c>
      <c r="E253" t="str">
        <f>VLOOKUP(A253,PartCapability!$B:$Z,8,FALSE)</f>
        <v>1</v>
      </c>
      <c r="F253" t="str">
        <f>VLOOKUP(A253,PartCapability!$B:$Z,7,FALSE)</f>
        <v>30000</v>
      </c>
      <c r="G253" t="str">
        <f>VLOOKUP(A253,PartNumbers!$A:$E,3,FALSE)</f>
        <v>0</v>
      </c>
      <c r="H253" t="str">
        <f>VLOOKUP(A253,PartNumbers!$A:$E,4,FALSE)</f>
        <v>21580</v>
      </c>
      <c r="I253">
        <v>60</v>
      </c>
      <c r="J253" t="str">
        <f>VLOOKUP(A253,PartCapability!$B:$Z,17,FALSE) + 11 + 7</f>
        <v>48</v>
      </c>
      <c r="K253" t="str">
        <f>B253*I253*E253/(F253*POWER(10,G253))</f>
        <v>8</v>
      </c>
      <c r="L253" t="str">
        <f>ROUND(K253*J253/365, 2)</f>
        <v>1.05</v>
      </c>
      <c r="M253" t="str">
        <f>VLOOKUP(D253*1,Parameters!$B$9:$C$11,2,FALSE)</f>
        <v>0.98</v>
      </c>
      <c r="N253" t="str">
        <f>VLOOKUP(D253*1,Parameters!$B$9:$D$11,3,FALSE)</f>
        <v>0.1</v>
      </c>
      <c r="O253" t="str">
        <f>IF(K253&gt;N253, "Yes", "No")</f>
        <v>Yes</v>
      </c>
      <c r="P253" t="str">
        <f>LET(lambda, L253, target, M253-VLOOKUP(D253*1,Parameters!$F$1:$G$4,2,FALSE), n, SEQUENCE(100,1,0,1), INDEX(n,MATCH(TRUE,ROUND(POISSON(n,lambda,TRUE),2)&gt;=target,0)))</f>
        <v>3</v>
      </c>
      <c r="Q253" t="str">
        <f>POISSON(P253, L253, TRUE)</f>
        <v>0.9777916843445263</v>
      </c>
      <c r="R253" t="str">
        <f>ROUND(M253-Q253, 2)</f>
        <v>0</v>
      </c>
      <c r="S253" t="str">
        <f>IF(R253 &gt; VLOOKUP(D253*1, Parameters!$F$1:$G$4, 2, FALSE), "Re-Calculate", "OK")</f>
        <v>OK</v>
      </c>
      <c r="T253" t="str">
        <f>IF(D253=1, L253, " ")</f>
        <v>1.05</v>
      </c>
      <c r="U253" t="str">
        <f>IF(D253=2, L253, " ")</f>
        <v xml:space="preserve"> </v>
      </c>
      <c r="V253" t="str">
        <f>IF(D253=3, L253, " ")</f>
        <v xml:space="preserve"> </v>
      </c>
      <c r="W253" t="str">
        <f>IF(D253=1, L253*Q253, " ")</f>
        <v>1.0266812685617528</v>
      </c>
      <c r="X253" t="str">
        <f>IF(D253=2, L253*Q253, " ")</f>
        <v xml:space="preserve"> </v>
      </c>
      <c r="Y253" t="str">
        <f>IF(D253=3, L253*Q253, " ")</f>
        <v xml:space="preserve"> </v>
      </c>
      <c r="Z253" t="str">
        <f>IF(D253=1, K253, " ")</f>
        <v>8</v>
      </c>
      <c r="AA253" t="str">
        <f>IF(D253=2, K253, " ")</f>
        <v xml:space="preserve"> </v>
      </c>
      <c r="AB253" t="str">
        <f>IF(D253=3, K253, " ")</f>
        <v xml:space="preserve"> </v>
      </c>
      <c r="AC253" t="str">
        <f>IF(D253=1, K253*Q253, " ")</f>
        <v>7.822333474756211</v>
      </c>
      <c r="AD253" t="str">
        <f>IF(D253=2, K253*Q253, " ")</f>
        <v xml:space="preserve"> </v>
      </c>
      <c r="AE253" t="str">
        <f>IF(D253=3, K253*Q253, " ")</f>
        <v xml:space="preserve"> </v>
      </c>
    </row>
    <row r="254">
      <c r="A254" t="str">
        <v>20150-0101</v>
      </c>
      <c r="B254" t="str">
        <f>VLOOKUP(A254,PartNumbers!$A:$E,2,FALSE)</f>
        <v>4000</v>
      </c>
      <c r="C254" t="str">
        <f>VLOOKUP(A254,PartCapability!$B:$Z,5,FALSE)</f>
        <v>2</v>
      </c>
      <c r="D254" t="str">
        <f>VLOOKUP(A254,PartCapability!$B:$Z,6,FALSE)</f>
        <v>3</v>
      </c>
      <c r="E254" t="str">
        <f>VLOOKUP(A254,PartCapability!$B:$Z,8,FALSE)</f>
        <v>1</v>
      </c>
      <c r="F254" t="str">
        <f>VLOOKUP(A254,PartCapability!$B:$Z,7,FALSE)</f>
        <v>50000</v>
      </c>
      <c r="G254" t="str">
        <f>VLOOKUP(A254,PartNumbers!$A:$E,3,FALSE)</f>
        <v>0</v>
      </c>
      <c r="H254" t="str">
        <f>VLOOKUP(A254,PartNumbers!$A:$E,4,FALSE)</f>
        <v>10770</v>
      </c>
      <c r="I254">
        <v>60</v>
      </c>
      <c r="J254" t="str">
        <f>VLOOKUP(A254,PartCapability!$B:$Z,17,FALSE) + 11 + 7</f>
        <v>48</v>
      </c>
      <c r="K254" t="str">
        <f>B254*I254*E254/(F254*POWER(10,G254))</f>
        <v>4.8</v>
      </c>
      <c r="L254" t="str">
        <f>ROUND(K254*J254/365, 2)</f>
        <v>0.63</v>
      </c>
      <c r="M254" t="str">
        <f>VLOOKUP(D254*1,Parameters!$B$9:$C$11,2,FALSE)</f>
        <v>0.9</v>
      </c>
      <c r="N254" t="str">
        <f>VLOOKUP(D254*1,Parameters!$B$9:$D$11,3,FALSE)</f>
        <v>0.1</v>
      </c>
      <c r="O254" t="str">
        <f>IF(K254&gt;N254, "Yes", "No")</f>
        <v>Yes</v>
      </c>
      <c r="P254" t="str">
        <f>LET(lambda, L254, target, M254-VLOOKUP(D254*1,Parameters!$F$1:$G$4,2,FALSE), n, SEQUENCE(100,1,0,1), INDEX(n,MATCH(TRUE,ROUND(POISSON(n,lambda,TRUE),2)&gt;=target,0)))</f>
        <v>2</v>
      </c>
      <c r="Q254" t="str">
        <f>POISSON(P254, L254, TRUE)</f>
        <v>0.9738174785510612</v>
      </c>
      <c r="R254" t="str">
        <f>ROUND(M254-Q254, 2)</f>
        <v>-0.07</v>
      </c>
      <c r="S254" t="str">
        <f>IF(R254 &gt; VLOOKUP(D254*1, Parameters!$F$1:$G$4, 2, FALSE), "Re-Calculate", "OK")</f>
        <v>OK</v>
      </c>
      <c r="T254" t="str">
        <f>IF(D254=1, L254, " ")</f>
        <v xml:space="preserve"> </v>
      </c>
      <c r="U254" t="str">
        <f>IF(D254=2, L254, " ")</f>
        <v xml:space="preserve"> </v>
      </c>
      <c r="V254" t="str">
        <f>IF(D254=3, L254, " ")</f>
        <v>0.63</v>
      </c>
      <c r="W254" t="str">
        <f>IF(D254=1, L254*Q254, " ")</f>
        <v xml:space="preserve"> </v>
      </c>
      <c r="X254" t="str">
        <f>IF(D254=2, L254*Q254, " ")</f>
        <v xml:space="preserve"> </v>
      </c>
      <c r="Y254" t="str">
        <f>IF(D254=3, L254*Q254, " ")</f>
        <v>0.6135050114871685</v>
      </c>
      <c r="Z254" t="str">
        <f>IF(D254=1, K254, " ")</f>
        <v xml:space="preserve"> </v>
      </c>
      <c r="AA254" t="str">
        <f>IF(D254=2, K254, " ")</f>
        <v xml:space="preserve"> </v>
      </c>
      <c r="AB254" t="str">
        <f>IF(D254=3, K254, " ")</f>
        <v>4.8</v>
      </c>
      <c r="AC254" t="str">
        <f>IF(D254=1, K254*Q254, " ")</f>
        <v xml:space="preserve"> </v>
      </c>
      <c r="AD254" t="str">
        <f>IF(D254=2, K254*Q254, " ")</f>
        <v xml:space="preserve"> </v>
      </c>
      <c r="AE254" t="str">
        <f>IF(D254=3, K254*Q254, " ")</f>
        <v>4.6743238970450935</v>
      </c>
    </row>
    <row r="255">
      <c r="A255" t="str">
        <v>30042-0601</v>
      </c>
      <c r="B255" t="str">
        <f>VLOOKUP(A255,PartNumbers!$A:$E,2,FALSE)</f>
        <v>4000</v>
      </c>
      <c r="C255" t="str">
        <f>VLOOKUP(A255,PartCapability!$B:$Z,5,FALSE)</f>
        <v>2</v>
      </c>
      <c r="D255" t="str">
        <f>VLOOKUP(A255,PartCapability!$B:$Z,6,FALSE)</f>
        <v>1</v>
      </c>
      <c r="E255" t="str">
        <f>VLOOKUP(A255,PartCapability!$B:$Z,8,FALSE)</f>
        <v>2</v>
      </c>
      <c r="F255" t="str">
        <f>VLOOKUP(A255,PartCapability!$B:$Z,7,FALSE)</f>
        <v>16275</v>
      </c>
      <c r="G255" t="str">
        <f>VLOOKUP(A255,PartNumbers!$A:$E,3,FALSE)</f>
        <v>0</v>
      </c>
      <c r="H255" t="str">
        <f>VLOOKUP(A255,PartNumbers!$A:$E,4,FALSE)</f>
        <v>13550.986666666666</v>
      </c>
      <c r="I255">
        <v>60</v>
      </c>
      <c r="J255" t="str">
        <f>VLOOKUP(A255,PartCapability!$B:$Z,17,FALSE) + 11 + 7</f>
        <v>48</v>
      </c>
      <c r="K255" t="str">
        <f>B255*I255*E255/(F255*POWER(10,G255))</f>
        <v>29.493087557603687</v>
      </c>
      <c r="L255" t="str">
        <f>ROUND(K255*J255/365, 2)</f>
        <v>3.88</v>
      </c>
      <c r="M255" t="str">
        <f>VLOOKUP(D255*1,Parameters!$B$9:$C$11,2,FALSE)</f>
        <v>0.98</v>
      </c>
      <c r="N255" t="str">
        <f>VLOOKUP(D255*1,Parameters!$B$9:$D$11,3,FALSE)</f>
        <v>0.1</v>
      </c>
      <c r="O255" t="str">
        <f>IF(K255&gt;N255, "Yes", "No")</f>
        <v>Yes</v>
      </c>
      <c r="P255" t="str">
        <f>LET(lambda, L255, target, M255-VLOOKUP(D255*1,Parameters!$F$1:$G$4,2,FALSE), n, SEQUENCE(100,1,0,1), INDEX(n,MATCH(TRUE,ROUND(POISSON(n,lambda,TRUE),2)&gt;=target,0)))</f>
        <v>8</v>
      </c>
      <c r="Q255" t="str">
        <f>POISSON(P255, L255, TRUE)</f>
        <v>0.981998990442332</v>
      </c>
      <c r="R255" t="str">
        <f>ROUND(M255-Q255, 2)</f>
        <v>0</v>
      </c>
      <c r="S255" t="str">
        <f>IF(R255 &gt; VLOOKUP(D255*1, Parameters!$F$1:$G$4, 2, FALSE), "Re-Calculate", "OK")</f>
        <v>OK</v>
      </c>
      <c r="T255" t="str">
        <f>IF(D255=1, L255, " ")</f>
        <v>3.88</v>
      </c>
      <c r="U255" t="str">
        <f>IF(D255=2, L255, " ")</f>
        <v xml:space="preserve"> </v>
      </c>
      <c r="V255" t="str">
        <f>IF(D255=3, L255, " ")</f>
        <v xml:space="preserve"> </v>
      </c>
      <c r="W255" t="str">
        <f>IF(D255=1, L255*Q255, " ")</f>
        <v>3.8101560829162477</v>
      </c>
      <c r="X255" t="str">
        <f>IF(D255=2, L255*Q255, " ")</f>
        <v xml:space="preserve"> </v>
      </c>
      <c r="Y255" t="str">
        <f>IF(D255=3, L255*Q255, " ")</f>
        <v xml:space="preserve"> </v>
      </c>
      <c r="Z255" t="str">
        <f>IF(D255=1, K255, " ")</f>
        <v>29.493087557603687</v>
      </c>
      <c r="AA255" t="str">
        <f>IF(D255=2, K255, " ")</f>
        <v xml:space="preserve"> </v>
      </c>
      <c r="AB255" t="str">
        <f>IF(D255=3, K255, " ")</f>
        <v xml:space="preserve"> </v>
      </c>
      <c r="AC255" t="str">
        <f>IF(D255=1, K255*Q255, " ")</f>
        <v>28.96218220659412</v>
      </c>
      <c r="AD255" t="str">
        <f>IF(D255=2, K255*Q255, " ")</f>
        <v xml:space="preserve"> </v>
      </c>
      <c r="AE255" t="str">
        <f>IF(D255=3, K255*Q255, " ")</f>
        <v xml:space="preserve"> </v>
      </c>
    </row>
    <row r="256">
      <c r="A256" t="str">
        <v>30320-0401</v>
      </c>
      <c r="B256" t="str">
        <f>VLOOKUP(A256,PartNumbers!$A:$E,2,FALSE)</f>
        <v>4000</v>
      </c>
      <c r="C256" t="str">
        <f>VLOOKUP(A256,PartCapability!$B:$Z,5,FALSE)</f>
        <v>2</v>
      </c>
      <c r="D256" t="str">
        <f>VLOOKUP(A256,PartCapability!$B:$Z,6,FALSE)</f>
        <v>1</v>
      </c>
      <c r="E256" t="str">
        <f>VLOOKUP(A256,PartCapability!$B:$Z,8,FALSE)</f>
        <v>1</v>
      </c>
      <c r="F256" t="str">
        <f>VLOOKUP(A256,PartCapability!$B:$Z,7,FALSE)</f>
        <v>35000</v>
      </c>
      <c r="G256" t="str">
        <f>VLOOKUP(A256,PartNumbers!$A:$E,3,FALSE)</f>
        <v>0</v>
      </c>
      <c r="H256" t="str">
        <f>VLOOKUP(A256,PartNumbers!$A:$E,4,FALSE)</f>
        <v>91514.53</v>
      </c>
      <c r="I256">
        <v>60</v>
      </c>
      <c r="J256" t="str">
        <f>VLOOKUP(A256,PartCapability!$B:$Z,17,FALSE) + 11 + 7</f>
        <v>48</v>
      </c>
      <c r="K256" t="str">
        <f>B256*I256*E256/(F256*POWER(10,G256))</f>
        <v>6.857142857142857</v>
      </c>
      <c r="L256" t="str">
        <f>ROUND(K256*J256/365, 2)</f>
        <v>0.9</v>
      </c>
      <c r="M256" t="str">
        <f>VLOOKUP(D256*1,Parameters!$B$9:$C$11,2,FALSE)</f>
        <v>0.98</v>
      </c>
      <c r="N256" t="str">
        <f>VLOOKUP(D256*1,Parameters!$B$9:$D$11,3,FALSE)</f>
        <v>0.1</v>
      </c>
      <c r="O256" t="str">
        <f>IF(K256&gt;N256, "Yes", "No")</f>
        <v>Yes</v>
      </c>
      <c r="P256" t="str">
        <f>LET(lambda, L256, target, M256-VLOOKUP(D256*1,Parameters!$F$1:$G$4,2,FALSE), n, SEQUENCE(100,1,0,1), INDEX(n,MATCH(TRUE,ROUND(POISSON(n,lambda,TRUE),2)&gt;=target,0)))</f>
        <v>3</v>
      </c>
      <c r="Q256" t="str">
        <f>POISSON(P256, L256, TRUE)</f>
        <v>0.9865412793605638</v>
      </c>
      <c r="R256" t="str">
        <f>ROUND(M256-Q256, 2)</f>
        <v>-0.01</v>
      </c>
      <c r="S256" t="str">
        <f>IF(R256 &gt; VLOOKUP(D256*1, Parameters!$F$1:$G$4, 2, FALSE), "Re-Calculate", "OK")</f>
        <v>OK</v>
      </c>
      <c r="T256" t="str">
        <f>IF(D256=1, L256, " ")</f>
        <v>0.9</v>
      </c>
      <c r="U256" t="str">
        <f>IF(D256=2, L256, " ")</f>
        <v xml:space="preserve"> </v>
      </c>
      <c r="V256" t="str">
        <f>IF(D256=3, L256, " ")</f>
        <v xml:space="preserve"> </v>
      </c>
      <c r="W256" t="str">
        <f>IF(D256=1, L256*Q256, " ")</f>
        <v>0.8878871514245075</v>
      </c>
      <c r="X256" t="str">
        <f>IF(D256=2, L256*Q256, " ")</f>
        <v xml:space="preserve"> </v>
      </c>
      <c r="Y256" t="str">
        <f>IF(D256=3, L256*Q256, " ")</f>
        <v xml:space="preserve"> </v>
      </c>
      <c r="Z256" t="str">
        <f>IF(D256=1, K256, " ")</f>
        <v>6.857142857142857</v>
      </c>
      <c r="AA256" t="str">
        <f>IF(D256=2, K256, " ")</f>
        <v xml:space="preserve"> </v>
      </c>
      <c r="AB256" t="str">
        <f>IF(D256=3, K256, " ")</f>
        <v xml:space="preserve"> </v>
      </c>
      <c r="AC256" t="str">
        <f>IF(D256=1, K256*Q256, " ")</f>
        <v>6.764854487043865</v>
      </c>
      <c r="AD256" t="str">
        <f>IF(D256=2, K256*Q256, " ")</f>
        <v xml:space="preserve"> </v>
      </c>
      <c r="AE256" t="str">
        <f>IF(D256=3, K256*Q256, " ")</f>
        <v xml:space="preserve"> </v>
      </c>
    </row>
    <row r="257">
      <c r="A257" t="str">
        <v>59127-0101</v>
      </c>
      <c r="B257" t="str">
        <f>VLOOKUP(A257,PartNumbers!$A:$E,2,FALSE)</f>
        <v>4000</v>
      </c>
      <c r="C257" t="str">
        <f>VLOOKUP(A257,PartCapability!$B:$Z,5,FALSE)</f>
        <v>6</v>
      </c>
      <c r="D257" t="str">
        <f>VLOOKUP(A257,PartCapability!$B:$Z,6,FALSE)</f>
        <v>1</v>
      </c>
      <c r="E257" t="str">
        <f>VLOOKUP(A257,PartCapability!$B:$Z,8,FALSE)</f>
        <v>1</v>
      </c>
      <c r="F257" t="str">
        <f>VLOOKUP(A257,PartCapability!$B:$Z,7,FALSE)</f>
        <v>117345</v>
      </c>
      <c r="G257" t="str">
        <f>VLOOKUP(A257,PartNumbers!$A:$E,3,FALSE)</f>
        <v>0</v>
      </c>
      <c r="H257" t="str">
        <f>VLOOKUP(A257,PartNumbers!$A:$E,4,FALSE)</f>
        <v>6230</v>
      </c>
      <c r="I257">
        <v>60</v>
      </c>
      <c r="J257" t="str">
        <f>VLOOKUP(A257,PartCapability!$B:$Z,17,FALSE) + 11 + 7</f>
        <v>48</v>
      </c>
      <c r="K257" t="str">
        <f>B257*I257*E257/(F257*POWER(10,G257))</f>
        <v>2.0452511824108397</v>
      </c>
      <c r="L257" t="str">
        <f>ROUND(K257*J257/365, 2)</f>
        <v>0.27</v>
      </c>
      <c r="M257" t="str">
        <f>VLOOKUP(D257*1,Parameters!$B$9:$C$11,2,FALSE)</f>
        <v>0.98</v>
      </c>
      <c r="N257" t="str">
        <f>VLOOKUP(D257*1,Parameters!$B$9:$D$11,3,FALSE)</f>
        <v>0.1</v>
      </c>
      <c r="O257" t="str">
        <f>IF(K257&gt;N257, "Yes", "No")</f>
        <v>Yes</v>
      </c>
      <c r="P257" t="str">
        <f>LET(lambda, L257, target, M257-VLOOKUP(D257*1,Parameters!$F$1:$G$4,2,FALSE), n, SEQUENCE(100,1,0,1), INDEX(n,MATCH(TRUE,ROUND(POISSON(n,lambda,TRUE),2)&gt;=target,0)))</f>
        <v>2</v>
      </c>
      <c r="Q257" t="str">
        <f>POISSON(P257, L257, TRUE)</f>
        <v>0.9973171403763819</v>
      </c>
      <c r="R257" t="str">
        <f>ROUND(M257-Q257, 2)</f>
        <v>-0.02</v>
      </c>
      <c r="S257" t="str">
        <f>IF(R257 &gt; VLOOKUP(D257*1, Parameters!$F$1:$G$4, 2, FALSE), "Re-Calculate", "OK")</f>
        <v>OK</v>
      </c>
      <c r="T257" t="str">
        <f>IF(D257=1, L257, " ")</f>
        <v>0.27</v>
      </c>
      <c r="U257" t="str">
        <f>IF(D257=2, L257, " ")</f>
        <v xml:space="preserve"> </v>
      </c>
      <c r="V257" t="str">
        <f>IF(D257=3, L257, " ")</f>
        <v xml:space="preserve"> </v>
      </c>
      <c r="W257" t="str">
        <f>IF(D257=1, L257*Q257, " ")</f>
        <v>0.2692756279016231</v>
      </c>
      <c r="X257" t="str">
        <f>IF(D257=2, L257*Q257, " ")</f>
        <v xml:space="preserve"> </v>
      </c>
      <c r="Y257" t="str">
        <f>IF(D257=3, L257*Q257, " ")</f>
        <v xml:space="preserve"> </v>
      </c>
      <c r="Z257" t="str">
        <f>IF(D257=1, K257, " ")</f>
        <v>2.0452511824108397</v>
      </c>
      <c r="AA257" t="str">
        <f>IF(D257=2, K257, " ")</f>
        <v xml:space="preserve"> </v>
      </c>
      <c r="AB257" t="str">
        <f>IF(D257=3, K257, " ")</f>
        <v xml:space="preserve"> </v>
      </c>
      <c r="AC257" t="str">
        <f>IF(D257=1, K257*Q257, " ")</f>
        <v>2.0397640605933924</v>
      </c>
      <c r="AD257" t="str">
        <f>IF(D257=2, K257*Q257, " ")</f>
        <v xml:space="preserve"> </v>
      </c>
      <c r="AE257" t="str">
        <f>IF(D257=3, K257*Q257, " ")</f>
        <v xml:space="preserve"> </v>
      </c>
    </row>
    <row r="258">
      <c r="A258" t="str">
        <v>59128-0101</v>
      </c>
      <c r="B258" t="str">
        <f>VLOOKUP(A258,PartNumbers!$A:$E,2,FALSE)</f>
        <v>4000</v>
      </c>
      <c r="C258" t="str">
        <f>VLOOKUP(A258,PartCapability!$B:$Z,5,FALSE)</f>
        <v>6</v>
      </c>
      <c r="D258" t="str">
        <f>VLOOKUP(A258,PartCapability!$B:$Z,6,FALSE)</f>
        <v>1</v>
      </c>
      <c r="E258" t="str">
        <f>VLOOKUP(A258,PartCapability!$B:$Z,8,FALSE)</f>
        <v>1</v>
      </c>
      <c r="F258" t="str">
        <f>VLOOKUP(A258,PartCapability!$B:$Z,7,FALSE)</f>
        <v>117345</v>
      </c>
      <c r="G258" t="str">
        <f>VLOOKUP(A258,PartNumbers!$A:$E,3,FALSE)</f>
        <v>0</v>
      </c>
      <c r="H258" t="str">
        <f>VLOOKUP(A258,PartNumbers!$A:$E,4,FALSE)</f>
        <v>6230</v>
      </c>
      <c r="I258">
        <v>60</v>
      </c>
      <c r="J258" t="str">
        <f>VLOOKUP(A258,PartCapability!$B:$Z,17,FALSE) + 11 + 7</f>
        <v>48</v>
      </c>
      <c r="K258" t="str">
        <f>B258*I258*E258/(F258*POWER(10,G258))</f>
        <v>2.0452511824108397</v>
      </c>
      <c r="L258" t="str">
        <f>ROUND(K258*J258/365, 2)</f>
        <v>0.27</v>
      </c>
      <c r="M258" t="str">
        <f>VLOOKUP(D258*1,Parameters!$B$9:$C$11,2,FALSE)</f>
        <v>0.98</v>
      </c>
      <c r="N258" t="str">
        <f>VLOOKUP(D258*1,Parameters!$B$9:$D$11,3,FALSE)</f>
        <v>0.1</v>
      </c>
      <c r="O258" t="str">
        <f>IF(K258&gt;N258, "Yes", "No")</f>
        <v>Yes</v>
      </c>
      <c r="P258" t="str">
        <f>LET(lambda, L258, target, M258-VLOOKUP(D258*1,Parameters!$F$1:$G$4,2,FALSE), n, SEQUENCE(100,1,0,1), INDEX(n,MATCH(TRUE,ROUND(POISSON(n,lambda,TRUE),2)&gt;=target,0)))</f>
        <v>2</v>
      </c>
      <c r="Q258" t="str">
        <f>POISSON(P258, L258, TRUE)</f>
        <v>0.9973171403763819</v>
      </c>
      <c r="R258" t="str">
        <f>ROUND(M258-Q258, 2)</f>
        <v>-0.02</v>
      </c>
      <c r="S258" t="str">
        <f>IF(R258 &gt; VLOOKUP(D258*1, Parameters!$F$1:$G$4, 2, FALSE), "Re-Calculate", "OK")</f>
        <v>OK</v>
      </c>
      <c r="T258" t="str">
        <f>IF(D258=1, L258, " ")</f>
        <v>0.27</v>
      </c>
      <c r="U258" t="str">
        <f>IF(D258=2, L258, " ")</f>
        <v xml:space="preserve"> </v>
      </c>
      <c r="V258" t="str">
        <f>IF(D258=3, L258, " ")</f>
        <v xml:space="preserve"> </v>
      </c>
      <c r="W258" t="str">
        <f>IF(D258=1, L258*Q258, " ")</f>
        <v>0.2692756279016231</v>
      </c>
      <c r="X258" t="str">
        <f>IF(D258=2, L258*Q258, " ")</f>
        <v xml:space="preserve"> </v>
      </c>
      <c r="Y258" t="str">
        <f>IF(D258=3, L258*Q258, " ")</f>
        <v xml:space="preserve"> </v>
      </c>
      <c r="Z258" t="str">
        <f>IF(D258=1, K258, " ")</f>
        <v>2.0452511824108397</v>
      </c>
      <c r="AA258" t="str">
        <f>IF(D258=2, K258, " ")</f>
        <v xml:space="preserve"> </v>
      </c>
      <c r="AB258" t="str">
        <f>IF(D258=3, K258, " ")</f>
        <v xml:space="preserve"> </v>
      </c>
      <c r="AC258" t="str">
        <f>IF(D258=1, K258*Q258, " ")</f>
        <v>2.0397640605933924</v>
      </c>
      <c r="AD258" t="str">
        <f>IF(D258=2, K258*Q258, " ")</f>
        <v xml:space="preserve"> </v>
      </c>
      <c r="AE258" t="str">
        <f>IF(D258=3, K258*Q258, " ")</f>
        <v xml:space="preserve"> </v>
      </c>
    </row>
    <row r="259">
      <c r="A259" t="str">
        <v>4279198</v>
      </c>
      <c r="B259" t="str">
        <f>VLOOKUP(A259,PartNumbers!$A:$E,2,FALSE)</f>
        <v>4000</v>
      </c>
      <c r="C259" t="str">
        <f>VLOOKUP(A259,PartCapability!$B:$Z,5,FALSE)</f>
        <v>2</v>
      </c>
      <c r="D259" t="str">
        <f>VLOOKUP(A259,PartCapability!$B:$Z,6,FALSE)</f>
        <v>2</v>
      </c>
      <c r="E259" t="str">
        <f>VLOOKUP(A259,PartCapability!$B:$Z,8,FALSE)</f>
        <v>1</v>
      </c>
      <c r="F259" t="str">
        <f>VLOOKUP(A259,PartCapability!$B:$Z,7,FALSE)</f>
        <v>40800</v>
      </c>
      <c r="G259" t="str">
        <f>VLOOKUP(A259,PartNumbers!$A:$E,3,FALSE)</f>
        <v>0</v>
      </c>
      <c r="H259" t="str">
        <f>VLOOKUP(A259,PartNumbers!$A:$E,4,FALSE)</f>
        <v>17860</v>
      </c>
      <c r="I259">
        <v>60</v>
      </c>
      <c r="J259" t="str">
        <f>VLOOKUP(A259,PartCapability!$B:$Z,17,FALSE) + 11 + 7</f>
        <v>48</v>
      </c>
      <c r="K259" t="str">
        <f>B259*I259*E259/(F259*POWER(10,G259))</f>
        <v>5.882352941176471</v>
      </c>
      <c r="L259" t="str">
        <f>ROUND(K259*J259/365, 2)</f>
        <v>0.77</v>
      </c>
      <c r="M259" t="str">
        <f>VLOOKUP(D259*1,Parameters!$B$9:$C$11,2,FALSE)</f>
        <v>0.93</v>
      </c>
      <c r="N259" t="str">
        <f>VLOOKUP(D259*1,Parameters!$B$9:$D$11,3,FALSE)</f>
        <v>0.1</v>
      </c>
      <c r="O259" t="str">
        <f>IF(K259&gt;N259, "Yes", "No")</f>
        <v>Yes</v>
      </c>
      <c r="P259" t="str">
        <f>LET(lambda, L259, target, M259-VLOOKUP(D259*1,Parameters!$F$1:$G$4,2,FALSE), n, SEQUENCE(100,1,0,1), INDEX(n,MATCH(TRUE,ROUND(POISSON(n,lambda,TRUE),2)&gt;=target,0)))</f>
        <v>2</v>
      </c>
      <c r="Q259" t="str">
        <f>POISSON(P259, L259, TRUE)</f>
        <v>0.9567933550117373</v>
      </c>
      <c r="R259" t="str">
        <f>ROUND(M259-Q259, 2)</f>
        <v>-0.03</v>
      </c>
      <c r="S259" t="str">
        <f>IF(R259 &gt; VLOOKUP(D259*1, Parameters!$F$1:$G$4, 2, FALSE), "Re-Calculate", "OK")</f>
        <v>OK</v>
      </c>
      <c r="T259" t="str">
        <f>IF(D259=1, L259, " ")</f>
        <v xml:space="preserve"> </v>
      </c>
      <c r="U259" t="str">
        <f>IF(D259=2, L259, " ")</f>
        <v>0.77</v>
      </c>
      <c r="V259" t="str">
        <f>IF(D259=3, L259, " ")</f>
        <v xml:space="preserve"> </v>
      </c>
      <c r="W259" t="str">
        <f>IF(D259=1, L259*Q259, " ")</f>
        <v xml:space="preserve"> </v>
      </c>
      <c r="X259" t="str">
        <f>IF(D259=2, L259*Q259, " ")</f>
        <v>0.7367308833590378</v>
      </c>
      <c r="Y259" t="str">
        <f>IF(D259=3, L259*Q259, " ")</f>
        <v xml:space="preserve"> </v>
      </c>
      <c r="Z259" t="str">
        <f>IF(D259=1, K259, " ")</f>
        <v xml:space="preserve"> </v>
      </c>
      <c r="AA259" t="str">
        <f>IF(D259=2, K259, " ")</f>
        <v>5.882352941176471</v>
      </c>
      <c r="AB259" t="str">
        <f>IF(D259=3, K259, " ")</f>
        <v xml:space="preserve"> </v>
      </c>
      <c r="AC259" t="str">
        <f>IF(D259=1, K259*Q259, " ")</f>
        <v xml:space="preserve"> </v>
      </c>
      <c r="AD259" t="str">
        <f>IF(D259=2, K259*Q259, " ")</f>
        <v>5.628196205951396</v>
      </c>
      <c r="AE259" t="str">
        <f>IF(D259=3, K259*Q259, " ")</f>
        <v xml:space="preserve"> </v>
      </c>
    </row>
    <row r="260">
      <c r="A260" t="str">
        <v>4279204</v>
      </c>
      <c r="B260" t="str">
        <f>VLOOKUP(A260,PartNumbers!$A:$E,2,FALSE)</f>
        <v>4000</v>
      </c>
      <c r="C260" t="str">
        <f>VLOOKUP(A260,PartCapability!$B:$Z,5,FALSE)</f>
        <v>2</v>
      </c>
      <c r="D260" t="str">
        <f>VLOOKUP(A260,PartCapability!$B:$Z,6,FALSE)</f>
        <v>2</v>
      </c>
      <c r="E260" t="str">
        <f>VLOOKUP(A260,PartCapability!$B:$Z,8,FALSE)</f>
        <v>1</v>
      </c>
      <c r="F260" t="str">
        <f>VLOOKUP(A260,PartCapability!$B:$Z,7,FALSE)</f>
        <v>40800</v>
      </c>
      <c r="G260" t="str">
        <f>VLOOKUP(A260,PartNumbers!$A:$E,3,FALSE)</f>
        <v>0</v>
      </c>
      <c r="H260" t="str">
        <f>VLOOKUP(A260,PartNumbers!$A:$E,4,FALSE)</f>
        <v>17860</v>
      </c>
      <c r="I260">
        <v>60</v>
      </c>
      <c r="J260" t="str">
        <f>VLOOKUP(A260,PartCapability!$B:$Z,17,FALSE) + 11 + 7</f>
        <v>48</v>
      </c>
      <c r="K260" t="str">
        <f>B260*I260*E260/(F260*POWER(10,G260))</f>
        <v>5.882352941176471</v>
      </c>
      <c r="L260" t="str">
        <f>ROUND(K260*J260/365, 2)</f>
        <v>0.77</v>
      </c>
      <c r="M260" t="str">
        <f>VLOOKUP(D260*1,Parameters!$B$9:$C$11,2,FALSE)</f>
        <v>0.93</v>
      </c>
      <c r="N260" t="str">
        <f>VLOOKUP(D260*1,Parameters!$B$9:$D$11,3,FALSE)</f>
        <v>0.1</v>
      </c>
      <c r="O260" t="str">
        <f>IF(K260&gt;N260, "Yes", "No")</f>
        <v>Yes</v>
      </c>
      <c r="P260" t="str">
        <f>LET(lambda, L260, target, M260-VLOOKUP(D260*1,Parameters!$F$1:$G$4,2,FALSE), n, SEQUENCE(100,1,0,1), INDEX(n,MATCH(TRUE,ROUND(POISSON(n,lambda,TRUE),2)&gt;=target,0)))</f>
        <v>2</v>
      </c>
      <c r="Q260" t="str">
        <f>POISSON(P260, L260, TRUE)</f>
        <v>0.9567933550117373</v>
      </c>
      <c r="R260" t="str">
        <f>ROUND(M260-Q260, 2)</f>
        <v>-0.03</v>
      </c>
      <c r="S260" t="str">
        <f>IF(R260 &gt; VLOOKUP(D260*1, Parameters!$F$1:$G$4, 2, FALSE), "Re-Calculate", "OK")</f>
        <v>OK</v>
      </c>
      <c r="T260" t="str">
        <f>IF(D260=1, L260, " ")</f>
        <v xml:space="preserve"> </v>
      </c>
      <c r="U260" t="str">
        <f>IF(D260=2, L260, " ")</f>
        <v>0.77</v>
      </c>
      <c r="V260" t="str">
        <f>IF(D260=3, L260, " ")</f>
        <v xml:space="preserve"> </v>
      </c>
      <c r="W260" t="str">
        <f>IF(D260=1, L260*Q260, " ")</f>
        <v xml:space="preserve"> </v>
      </c>
      <c r="X260" t="str">
        <f>IF(D260=2, L260*Q260, " ")</f>
        <v>0.7367308833590378</v>
      </c>
      <c r="Y260" t="str">
        <f>IF(D260=3, L260*Q260, " ")</f>
        <v xml:space="preserve"> </v>
      </c>
      <c r="Z260" t="str">
        <f>IF(D260=1, K260, " ")</f>
        <v xml:space="preserve"> </v>
      </c>
      <c r="AA260" t="str">
        <f>IF(D260=2, K260, " ")</f>
        <v>5.882352941176471</v>
      </c>
      <c r="AB260" t="str">
        <f>IF(D260=3, K260, " ")</f>
        <v xml:space="preserve"> </v>
      </c>
      <c r="AC260" t="str">
        <f>IF(D260=1, K260*Q260, " ")</f>
        <v xml:space="preserve"> </v>
      </c>
      <c r="AD260" t="str">
        <f>IF(D260=2, K260*Q260, " ")</f>
        <v>5.628196205951396</v>
      </c>
      <c r="AE260" t="str">
        <f>IF(D260=3, K260*Q260, " ")</f>
        <v xml:space="preserve"> </v>
      </c>
    </row>
    <row r="261">
      <c r="A261" t="str">
        <v>405045-00001</v>
      </c>
      <c r="B261" t="str">
        <f>VLOOKUP(A261,PartNumbers!$A:$E,2,FALSE)</f>
        <v>4000</v>
      </c>
      <c r="C261" t="str">
        <f>VLOOKUP(A261,PartCapability!$B:$Z,5,FALSE)</f>
        <v>6</v>
      </c>
      <c r="D261" t="str">
        <f>VLOOKUP(A261,PartCapability!$B:$Z,6,FALSE)</f>
        <v>2</v>
      </c>
      <c r="E261" t="str">
        <f>VLOOKUP(A261,PartCapability!$B:$Z,8,FALSE)</f>
        <v>1</v>
      </c>
      <c r="F261" t="str">
        <f>VLOOKUP(A261,PartCapability!$B:$Z,7,FALSE)</f>
        <v>29925</v>
      </c>
      <c r="G261" t="str">
        <f>VLOOKUP(A261,PartNumbers!$A:$E,3,FALSE)</f>
        <v>0</v>
      </c>
      <c r="H261" t="str">
        <f>VLOOKUP(A261,PartNumbers!$A:$E,4,FALSE)</f>
        <v>112260</v>
      </c>
      <c r="I261">
        <v>60</v>
      </c>
      <c r="J261" t="str">
        <f>VLOOKUP(A261,PartCapability!$B:$Z,17,FALSE) + 11 + 7</f>
        <v>48</v>
      </c>
      <c r="K261" t="str">
        <f>B261*I261*E261/(F261*POWER(10,G261))</f>
        <v>8.020050125313283</v>
      </c>
      <c r="L261" t="str">
        <f>ROUND(K261*J261/365, 2)</f>
        <v>1.05</v>
      </c>
      <c r="M261" t="str">
        <f>VLOOKUP(D261*1,Parameters!$B$9:$C$11,2,FALSE)</f>
        <v>0.93</v>
      </c>
      <c r="N261" t="str">
        <f>VLOOKUP(D261*1,Parameters!$B$9:$D$11,3,FALSE)</f>
        <v>0.1</v>
      </c>
      <c r="O261" t="str">
        <f>IF(K261&gt;N261, "Yes", "No")</f>
        <v>Yes</v>
      </c>
      <c r="P261" t="str">
        <f>LET(lambda, L261, target, M261-VLOOKUP(D261*1,Parameters!$F$1:$G$4,2,FALSE), n, SEQUENCE(100,1,0,1), INDEX(n,MATCH(TRUE,ROUND(POISSON(n,lambda,TRUE),2)&gt;=target,0)))</f>
        <v>3</v>
      </c>
      <c r="Q261" t="str">
        <f>POISSON(P261, L261, TRUE)</f>
        <v>0.9777916843445263</v>
      </c>
      <c r="R261" t="str">
        <f>ROUND(M261-Q261, 2)</f>
        <v>-0.05</v>
      </c>
      <c r="S261" t="str">
        <f>IF(R261 &gt; VLOOKUP(D261*1, Parameters!$F$1:$G$4, 2, FALSE), "Re-Calculate", "OK")</f>
        <v>OK</v>
      </c>
      <c r="T261" t="str">
        <f>IF(D261=1, L261, " ")</f>
        <v xml:space="preserve"> </v>
      </c>
      <c r="U261" t="str">
        <f>IF(D261=2, L261, " ")</f>
        <v>1.05</v>
      </c>
      <c r="V261" t="str">
        <f>IF(D261=3, L261, " ")</f>
        <v xml:space="preserve"> </v>
      </c>
      <c r="W261" t="str">
        <f>IF(D261=1, L261*Q261, " ")</f>
        <v xml:space="preserve"> </v>
      </c>
      <c r="X261" t="str">
        <f>IF(D261=2, L261*Q261, " ")</f>
        <v>1.0266812685617528</v>
      </c>
      <c r="Y261" t="str">
        <f>IF(D261=3, L261*Q261, " ")</f>
        <v xml:space="preserve"> </v>
      </c>
      <c r="Z261" t="str">
        <f>IF(D261=1, K261, " ")</f>
        <v xml:space="preserve"> </v>
      </c>
      <c r="AA261" t="str">
        <f>IF(D261=2, K261, " ")</f>
        <v>8.020050125313283</v>
      </c>
      <c r="AB261" t="str">
        <f>IF(D261=3, K261, " ")</f>
        <v xml:space="preserve"> </v>
      </c>
      <c r="AC261" t="str">
        <f>IF(D261=1, K261*Q261, " ")</f>
        <v xml:space="preserve"> </v>
      </c>
      <c r="AD261" t="str">
        <f>IF(D261=2, K261*Q261, " ")</f>
        <v>7.841938320557604</v>
      </c>
      <c r="AE261" t="str">
        <f>IF(D261=3, K261*Q261, " ")</f>
        <v xml:space="preserve"> </v>
      </c>
    </row>
    <row r="262">
      <c r="A262" t="str">
        <v>ACP4380AA120101</v>
      </c>
      <c r="B262" t="str">
        <f>VLOOKUP(A262,PartNumbers!$A:$E,2,FALSE)</f>
        <v>4000</v>
      </c>
      <c r="C262" t="str">
        <f>VLOOKUP(A262,PartCapability!$B:$Z,5,FALSE)</f>
        <v>2</v>
      </c>
      <c r="D262" t="str">
        <f>VLOOKUP(A262,PartCapability!$B:$Z,6,FALSE)</f>
        <v>2</v>
      </c>
      <c r="E262" t="str">
        <f>VLOOKUP(A262,PartCapability!$B:$Z,8,FALSE)</f>
        <v>1</v>
      </c>
      <c r="F262" t="str">
        <f>VLOOKUP(A262,PartCapability!$B:$Z,7,FALSE)</f>
        <v>27600</v>
      </c>
      <c r="G262" t="str">
        <f>VLOOKUP(A262,PartNumbers!$A:$E,3,FALSE)</f>
        <v>0</v>
      </c>
      <c r="H262" t="str">
        <f>VLOOKUP(A262,PartNumbers!$A:$E,4,FALSE)</f>
        <v>29980</v>
      </c>
      <c r="I262">
        <v>30</v>
      </c>
      <c r="J262" t="str">
        <f>VLOOKUP(A262,PartCapability!$B:$Z,17,FALSE) + 11 + 7</f>
        <v>48</v>
      </c>
      <c r="K262" t="str">
        <f>B262*I262*E262/(F262*POWER(10,G262))</f>
        <v>4.3478260869565215</v>
      </c>
      <c r="L262" t="str">
        <f>ROUND(K262*J262/365, 2)</f>
        <v>0.57</v>
      </c>
      <c r="M262" t="str">
        <f>VLOOKUP(D262*1,Parameters!$B$9:$C$11,2,FALSE)</f>
        <v>0.93</v>
      </c>
      <c r="N262" t="str">
        <f>VLOOKUP(D262*1,Parameters!$B$9:$D$11,3,FALSE)</f>
        <v>0.1</v>
      </c>
      <c r="O262" t="str">
        <f>IF(K262&gt;N262, "Yes", "No")</f>
        <v>Yes</v>
      </c>
      <c r="P262" t="str">
        <f>LET(lambda, L262, target, M262-VLOOKUP(D262*1,Parameters!$F$1:$G$4,2,FALSE), n, SEQUENCE(100,1,0,1), INDEX(n,MATCH(TRUE,ROUND(POISSON(n,lambda,TRUE),2)&gt;=target,0)))</f>
        <v>2</v>
      </c>
      <c r="Q262" t="str">
        <f>POISSON(P262, L262, TRUE)</f>
        <v>0.979744546275013</v>
      </c>
      <c r="R262" t="str">
        <f>ROUND(M262-Q262, 2)</f>
        <v>-0.05</v>
      </c>
      <c r="S262" t="str">
        <f>IF(R262 &gt; VLOOKUP(D262*1, Parameters!$F$1:$G$4, 2, FALSE), "Re-Calculate", "OK")</f>
        <v>OK</v>
      </c>
      <c r="T262" t="str">
        <f>IF(D262=1, L262, " ")</f>
        <v xml:space="preserve"> </v>
      </c>
      <c r="U262" t="str">
        <f>IF(D262=2, L262, " ")</f>
        <v>0.57</v>
      </c>
      <c r="V262" t="str">
        <f>IF(D262=3, L262, " ")</f>
        <v xml:space="preserve"> </v>
      </c>
      <c r="W262" t="str">
        <f>IF(D262=1, L262*Q262, " ")</f>
        <v xml:space="preserve"> </v>
      </c>
      <c r="X262" t="str">
        <f>IF(D262=2, L262*Q262, " ")</f>
        <v>0.5584543913767573</v>
      </c>
      <c r="Y262" t="str">
        <f>IF(D262=3, L262*Q262, " ")</f>
        <v xml:space="preserve"> </v>
      </c>
      <c r="Z262" t="str">
        <f>IF(D262=1, K262, " ")</f>
        <v xml:space="preserve"> </v>
      </c>
      <c r="AA262" t="str">
        <f>IF(D262=2, K262, " ")</f>
        <v>4.3478260869565215</v>
      </c>
      <c r="AB262" t="str">
        <f>IF(D262=3, K262, " ")</f>
        <v xml:space="preserve"> </v>
      </c>
      <c r="AC262" t="str">
        <f>IF(D262=1, K262*Q262, " ")</f>
        <v xml:space="preserve"> </v>
      </c>
      <c r="AD262" t="str">
        <f>IF(D262=2, K262*Q262, " ")</f>
        <v>4.259758896847882</v>
      </c>
      <c r="AE262" t="str">
        <f>IF(D262=3, K262*Q262, " ")</f>
        <v xml:space="preserve"> </v>
      </c>
    </row>
    <row r="263">
      <c r="A263" t="str">
        <v>ACP4380AA130101</v>
      </c>
      <c r="B263" t="str">
        <f>VLOOKUP(A263,PartNumbers!$A:$E,2,FALSE)</f>
        <v>4000</v>
      </c>
      <c r="C263" t="str">
        <f>VLOOKUP(A263,PartCapability!$B:$Z,5,FALSE)</f>
        <v>2</v>
      </c>
      <c r="D263" t="str">
        <f>VLOOKUP(A263,PartCapability!$B:$Z,6,FALSE)</f>
        <v>2</v>
      </c>
      <c r="E263" t="str">
        <f>VLOOKUP(A263,PartCapability!$B:$Z,8,FALSE)</f>
        <v>1</v>
      </c>
      <c r="F263" t="str">
        <f>VLOOKUP(A263,PartCapability!$B:$Z,7,FALSE)</f>
        <v>27600</v>
      </c>
      <c r="G263" t="str">
        <f>VLOOKUP(A263,PartNumbers!$A:$E,3,FALSE)</f>
        <v>0</v>
      </c>
      <c r="H263" t="str">
        <f>VLOOKUP(A263,PartNumbers!$A:$E,4,FALSE)</f>
        <v>30640</v>
      </c>
      <c r="I263">
        <v>30</v>
      </c>
      <c r="J263" t="str">
        <f>VLOOKUP(A263,PartCapability!$B:$Z,17,FALSE) + 11 + 7</f>
        <v>48</v>
      </c>
      <c r="K263" t="str">
        <f>B263*I263*E263/(F263*POWER(10,G263))</f>
        <v>4.3478260869565215</v>
      </c>
      <c r="L263" t="str">
        <f>ROUND(K263*J263/365, 2)</f>
        <v>0.57</v>
      </c>
      <c r="M263" t="str">
        <f>VLOOKUP(D263*1,Parameters!$B$9:$C$11,2,FALSE)</f>
        <v>0.93</v>
      </c>
      <c r="N263" t="str">
        <f>VLOOKUP(D263*1,Parameters!$B$9:$D$11,3,FALSE)</f>
        <v>0.1</v>
      </c>
      <c r="O263" t="str">
        <f>IF(K263&gt;N263, "Yes", "No")</f>
        <v>Yes</v>
      </c>
      <c r="P263" t="str">
        <f>LET(lambda, L263, target, M263-VLOOKUP(D263*1,Parameters!$F$1:$G$4,2,FALSE), n, SEQUENCE(100,1,0,1), INDEX(n,MATCH(TRUE,ROUND(POISSON(n,lambda,TRUE),2)&gt;=target,0)))</f>
        <v>2</v>
      </c>
      <c r="Q263" t="str">
        <f>POISSON(P263, L263, TRUE)</f>
        <v>0.979744546275013</v>
      </c>
      <c r="R263" t="str">
        <f>ROUND(M263-Q263, 2)</f>
        <v>-0.05</v>
      </c>
      <c r="S263" t="str">
        <f>IF(R263 &gt; VLOOKUP(D263*1, Parameters!$F$1:$G$4, 2, FALSE), "Re-Calculate", "OK")</f>
        <v>OK</v>
      </c>
      <c r="T263" t="str">
        <f>IF(D263=1, L263, " ")</f>
        <v xml:space="preserve"> </v>
      </c>
      <c r="U263" t="str">
        <f>IF(D263=2, L263, " ")</f>
        <v>0.57</v>
      </c>
      <c r="V263" t="str">
        <f>IF(D263=3, L263, " ")</f>
        <v xml:space="preserve"> </v>
      </c>
      <c r="W263" t="str">
        <f>IF(D263=1, L263*Q263, " ")</f>
        <v xml:space="preserve"> </v>
      </c>
      <c r="X263" t="str">
        <f>IF(D263=2, L263*Q263, " ")</f>
        <v>0.5584543913767573</v>
      </c>
      <c r="Y263" t="str">
        <f>IF(D263=3, L263*Q263, " ")</f>
        <v xml:space="preserve"> </v>
      </c>
      <c r="Z263" t="str">
        <f>IF(D263=1, K263, " ")</f>
        <v xml:space="preserve"> </v>
      </c>
      <c r="AA263" t="str">
        <f>IF(D263=2, K263, " ")</f>
        <v>4.3478260869565215</v>
      </c>
      <c r="AB263" t="str">
        <f>IF(D263=3, K263, " ")</f>
        <v xml:space="preserve"> </v>
      </c>
      <c r="AC263" t="str">
        <f>IF(D263=1, K263*Q263, " ")</f>
        <v xml:space="preserve"> </v>
      </c>
      <c r="AD263" t="str">
        <f>IF(D263=2, K263*Q263, " ")</f>
        <v>4.259758896847882</v>
      </c>
      <c r="AE263" t="str">
        <f>IF(D263=3, K263*Q263, " ")</f>
        <v xml:space="preserve"> </v>
      </c>
    </row>
    <row r="264">
      <c r="A264" t="str">
        <v>AMU4382AA110101</v>
      </c>
      <c r="B264" t="str">
        <f>VLOOKUP(A264,PartNumbers!$A:$E,2,FALSE)</f>
        <v>4000</v>
      </c>
      <c r="C264" t="str">
        <f>VLOOKUP(A264,PartCapability!$B:$Z,5,FALSE)</f>
        <v>2</v>
      </c>
      <c r="D264" t="str">
        <f>VLOOKUP(A264,PartCapability!$B:$Z,6,FALSE)</f>
        <v>1</v>
      </c>
      <c r="E264" t="str">
        <f>VLOOKUP(A264,PartCapability!$B:$Z,8,FALSE)</f>
        <v>1</v>
      </c>
      <c r="F264" t="str">
        <f>VLOOKUP(A264,PartCapability!$B:$Z,7,FALSE)</f>
        <v>43050</v>
      </c>
      <c r="G264" t="str">
        <f>VLOOKUP(A264,PartNumbers!$A:$E,3,FALSE)</f>
        <v>0</v>
      </c>
      <c r="H264" t="str">
        <f>VLOOKUP(A264,PartNumbers!$A:$E,4,FALSE)</f>
        <v>57680</v>
      </c>
      <c r="I264">
        <v>60</v>
      </c>
      <c r="J264" t="str">
        <f>VLOOKUP(A264,PartCapability!$B:$Z,17,FALSE) + 11 + 7</f>
        <v>48</v>
      </c>
      <c r="K264" t="str">
        <f>B264*I264*E264/(F264*POWER(10,G264))</f>
        <v>5.574912891986063</v>
      </c>
      <c r="L264" t="str">
        <f>ROUND(K264*J264/365, 2)</f>
        <v>0.73</v>
      </c>
      <c r="M264" t="str">
        <f>VLOOKUP(D264*1,Parameters!$B$9:$C$11,2,FALSE)</f>
        <v>0.98</v>
      </c>
      <c r="N264" t="str">
        <f>VLOOKUP(D264*1,Parameters!$B$9:$D$11,3,FALSE)</f>
        <v>0.1</v>
      </c>
      <c r="O264" t="str">
        <f>IF(K264&gt;N264, "Yes", "No")</f>
        <v>Yes</v>
      </c>
      <c r="P264" t="str">
        <f>LET(lambda, L264, target, M264-VLOOKUP(D264*1,Parameters!$F$1:$G$4,2,FALSE), n, SEQUENCE(100,1,0,1), INDEX(n,MATCH(TRUE,ROUND(POISSON(n,lambda,TRUE),2)&gt;=target,0)))</f>
        <v>3</v>
      </c>
      <c r="Q264" t="str">
        <f>POISSON(P264, L264, TRUE)</f>
        <v>0.993352334865238</v>
      </c>
      <c r="R264" t="str">
        <f>ROUND(M264-Q264, 2)</f>
        <v>-0.01</v>
      </c>
      <c r="S264" t="str">
        <f>IF(R264 &gt; VLOOKUP(D264*1, Parameters!$F$1:$G$4, 2, FALSE), "Re-Calculate", "OK")</f>
        <v>OK</v>
      </c>
      <c r="T264" t="str">
        <f>IF(D264=1, L264, " ")</f>
        <v>0.73</v>
      </c>
      <c r="U264" t="str">
        <f>IF(D264=2, L264, " ")</f>
        <v xml:space="preserve"> </v>
      </c>
      <c r="V264" t="str">
        <f>IF(D264=3, L264, " ")</f>
        <v xml:space="preserve"> </v>
      </c>
      <c r="W264" t="str">
        <f>IF(D264=1, L264*Q264, " ")</f>
        <v>0.7251472044516237</v>
      </c>
      <c r="X264" t="str">
        <f>IF(D264=2, L264*Q264, " ")</f>
        <v xml:space="preserve"> </v>
      </c>
      <c r="Y264" t="str">
        <f>IF(D264=3, L264*Q264, " ")</f>
        <v xml:space="preserve"> </v>
      </c>
      <c r="Z264" t="str">
        <f>IF(D264=1, K264, " ")</f>
        <v>5.574912891986063</v>
      </c>
      <c r="AA264" t="str">
        <f>IF(D264=2, K264, " ")</f>
        <v xml:space="preserve"> </v>
      </c>
      <c r="AB264" t="str">
        <f>IF(D264=3, K264, " ")</f>
        <v xml:space="preserve"> </v>
      </c>
      <c r="AC264" t="str">
        <f>IF(D264=1, K264*Q264, " ")</f>
        <v>5.5378527379246725</v>
      </c>
      <c r="AD264" t="str">
        <f>IF(D264=2, K264*Q264, " ")</f>
        <v xml:space="preserve"> </v>
      </c>
      <c r="AE264" t="str">
        <f>IF(D264=3, K264*Q264, " ")</f>
        <v xml:space="preserve"> </v>
      </c>
    </row>
    <row r="265">
      <c r="A265" t="str">
        <v>RMP4381AA110101</v>
      </c>
      <c r="B265" t="str">
        <f>VLOOKUP(A265,PartNumbers!$A:$E,2,FALSE)</f>
        <v>4000</v>
      </c>
      <c r="C265" t="str">
        <f>VLOOKUP(A265,PartCapability!$B:$Z,5,FALSE)</f>
        <v>2</v>
      </c>
      <c r="D265" t="str">
        <f>VLOOKUP(A265,PartCapability!$B:$Z,6,FALSE)</f>
        <v>1</v>
      </c>
      <c r="E265" t="str">
        <f>VLOOKUP(A265,PartCapability!$B:$Z,8,FALSE)</f>
        <v>2</v>
      </c>
      <c r="F265" t="str">
        <f>VLOOKUP(A265,PartCapability!$B:$Z,7,FALSE)</f>
        <v>23400</v>
      </c>
      <c r="G265" t="str">
        <f>VLOOKUP(A265,PartNumbers!$A:$E,3,FALSE)</f>
        <v>0</v>
      </c>
      <c r="H265" t="str">
        <f>VLOOKUP(A265,PartNumbers!$A:$E,4,FALSE)</f>
        <v>52010</v>
      </c>
      <c r="I265">
        <v>60</v>
      </c>
      <c r="J265" t="str">
        <f>VLOOKUP(A265,PartCapability!$B:$Z,17,FALSE) + 11 + 7</f>
        <v>48</v>
      </c>
      <c r="K265" t="str">
        <f>B265*I265*E265/(F265*POWER(10,G265))</f>
        <v>20.512820512820515</v>
      </c>
      <c r="L265" t="str">
        <f>ROUND(K265*J265/365, 2)</f>
        <v>2.7</v>
      </c>
      <c r="M265" t="str">
        <f>VLOOKUP(D265*1,Parameters!$B$9:$C$11,2,FALSE)</f>
        <v>0.98</v>
      </c>
      <c r="N265" t="str">
        <f>VLOOKUP(D265*1,Parameters!$B$9:$D$11,3,FALSE)</f>
        <v>0.1</v>
      </c>
      <c r="O265" t="str">
        <f>IF(K265&gt;N265, "Yes", "No")</f>
        <v>Yes</v>
      </c>
      <c r="P265" t="str">
        <f>LET(lambda, L265, target, M265-VLOOKUP(D265*1,Parameters!$F$1:$G$4,2,FALSE), n, SEQUENCE(100,1,0,1), INDEX(n,MATCH(TRUE,ROUND(POISSON(n,lambda,TRUE),2)&gt;=target,0)))</f>
        <v>6</v>
      </c>
      <c r="Q265" t="str">
        <f>POISSON(P265, L265, TRUE)</f>
        <v>0.9794305456555233</v>
      </c>
      <c r="R265" t="str">
        <f>ROUND(M265-Q265, 2)</f>
        <v>0</v>
      </c>
      <c r="S265" t="str">
        <f>IF(R265 &gt; VLOOKUP(D265*1, Parameters!$F$1:$G$4, 2, FALSE), "Re-Calculate", "OK")</f>
        <v>OK</v>
      </c>
      <c r="T265" t="str">
        <f>IF(D265=1, L265, " ")</f>
        <v>2.7</v>
      </c>
      <c r="U265" t="str">
        <f>IF(D265=2, L265, " ")</f>
        <v xml:space="preserve"> </v>
      </c>
      <c r="V265" t="str">
        <f>IF(D265=3, L265, " ")</f>
        <v xml:space="preserve"> </v>
      </c>
      <c r="W265" t="str">
        <f>IF(D265=1, L265*Q265, " ")</f>
        <v>2.6444624732699133</v>
      </c>
      <c r="X265" t="str">
        <f>IF(D265=2, L265*Q265, " ")</f>
        <v xml:space="preserve"> </v>
      </c>
      <c r="Y265" t="str">
        <f>IF(D265=3, L265*Q265, " ")</f>
        <v xml:space="preserve"> </v>
      </c>
      <c r="Z265" t="str">
        <f>IF(D265=1, K265, " ")</f>
        <v>20.512820512820515</v>
      </c>
      <c r="AA265" t="str">
        <f>IF(D265=2, K265, " ")</f>
        <v xml:space="preserve"> </v>
      </c>
      <c r="AB265" t="str">
        <f>IF(D265=3, K265, " ")</f>
        <v xml:space="preserve"> </v>
      </c>
      <c r="AC265" t="str">
        <f>IF(D265=1, K265*Q265, " ")</f>
        <v>20.09088298780561</v>
      </c>
      <c r="AD265" t="str">
        <f>IF(D265=2, K265*Q265, " ")</f>
        <v xml:space="preserve"> </v>
      </c>
      <c r="AE265" t="str">
        <f>IF(D265=3, K265*Q265, " ")</f>
        <v xml:space="preserve"> </v>
      </c>
    </row>
    <row r="266">
      <c r="A266" t="str">
        <v>1982660116</v>
      </c>
      <c r="B266" t="str">
        <f>VLOOKUP(A266,PartNumbers!$A:$E,2,FALSE)</f>
        <v>4000</v>
      </c>
      <c r="C266" t="str">
        <f>VLOOKUP(A266,PartCapability!$B:$Z,5,FALSE)</f>
        <v>2</v>
      </c>
      <c r="D266" t="str">
        <f>VLOOKUP(A266,PartCapability!$B:$Z,6,FALSE)</f>
        <v>2</v>
      </c>
      <c r="E266" t="str">
        <f>VLOOKUP(A266,PartCapability!$B:$Z,8,FALSE)</f>
        <v>3</v>
      </c>
      <c r="F266" t="str">
        <f>VLOOKUP(A266,PartCapability!$B:$Z,7,FALSE)</f>
        <v>48000</v>
      </c>
      <c r="G266" t="str">
        <f>VLOOKUP(A266,PartNumbers!$A:$E,3,FALSE)</f>
        <v>0</v>
      </c>
      <c r="H266" t="str">
        <f>VLOOKUP(A266,PartNumbers!$A:$E,4,FALSE)</f>
        <v>101950</v>
      </c>
      <c r="I266">
        <v>60</v>
      </c>
      <c r="J266" t="str">
        <f>VLOOKUP(A266,PartCapability!$B:$Z,17,FALSE) + 11 + 7</f>
        <v>39</v>
      </c>
      <c r="K266" t="str">
        <f>B266*I266*E266/(F266*POWER(10,G266))</f>
        <v>15</v>
      </c>
      <c r="L266" t="str">
        <f>ROUND(K266*J266/365, 2)</f>
        <v>1.6</v>
      </c>
      <c r="M266" t="str">
        <f>VLOOKUP(D266*1,Parameters!$B$9:$C$11,2,FALSE)</f>
        <v>0.93</v>
      </c>
      <c r="N266" t="str">
        <f>VLOOKUP(D266*1,Parameters!$B$9:$D$11,3,FALSE)</f>
        <v>0.1</v>
      </c>
      <c r="O266" t="str">
        <f>IF(K266&gt;N266, "Yes", "No")</f>
        <v>Yes</v>
      </c>
      <c r="P266" t="str">
        <f>LET(lambda, L266, target, M266-VLOOKUP(D266*1,Parameters!$F$1:$G$4,2,FALSE), n, SEQUENCE(100,1,0,1), INDEX(n,MATCH(TRUE,ROUND(POISSON(n,lambda,TRUE),2)&gt;=target,0)))</f>
        <v>4</v>
      </c>
      <c r="Q266" t="str">
        <f>POISSON(P266, L266, TRUE)</f>
        <v>0.9763177219506882</v>
      </c>
      <c r="R266" t="str">
        <f>ROUND(M266-Q266, 2)</f>
        <v>-0.05</v>
      </c>
      <c r="S266" t="str">
        <f>IF(R266 &gt; VLOOKUP(D266*1, Parameters!$F$1:$G$4, 2, FALSE), "Re-Calculate", "OK")</f>
        <v>OK</v>
      </c>
      <c r="T266" t="str">
        <f>IF(D266=1, L266, " ")</f>
        <v xml:space="preserve"> </v>
      </c>
      <c r="U266" t="str">
        <f>IF(D266=2, L266, " ")</f>
        <v>1.6</v>
      </c>
      <c r="V266" t="str">
        <f>IF(D266=3, L266, " ")</f>
        <v xml:space="preserve"> </v>
      </c>
      <c r="W266" t="str">
        <f>IF(D266=1, L266*Q266, " ")</f>
        <v xml:space="preserve"> </v>
      </c>
      <c r="X266" t="str">
        <f>IF(D266=2, L266*Q266, " ")</f>
        <v>1.5621083551211012</v>
      </c>
      <c r="Y266" t="str">
        <f>IF(D266=3, L266*Q266, " ")</f>
        <v xml:space="preserve"> </v>
      </c>
      <c r="Z266" t="str">
        <f>IF(D266=1, K266, " ")</f>
        <v xml:space="preserve"> </v>
      </c>
      <c r="AA266" t="str">
        <f>IF(D266=2, K266, " ")</f>
        <v>15</v>
      </c>
      <c r="AB266" t="str">
        <f>IF(D266=3, K266, " ")</f>
        <v xml:space="preserve"> </v>
      </c>
      <c r="AC266" t="str">
        <f>IF(D266=1, K266*Q266, " ")</f>
        <v xml:space="preserve"> </v>
      </c>
      <c r="AD266" t="str">
        <f>IF(D266=2, K266*Q266, " ")</f>
        <v>14.644765829260324</v>
      </c>
      <c r="AE266" t="str">
        <f>IF(D266=3, K266*Q266, " ")</f>
        <v xml:space="preserve"> </v>
      </c>
    </row>
    <row r="267">
      <c r="A267" t="str">
        <v>35-0L5-1107-09</v>
      </c>
      <c r="B267" t="str">
        <f>VLOOKUP(A267,PartNumbers!$A:$E,2,FALSE)</f>
        <v>4000</v>
      </c>
      <c r="C267" t="str">
        <f>VLOOKUP(A267,PartCapability!$B:$Z,5,FALSE)</f>
        <v>2</v>
      </c>
      <c r="D267" t="str">
        <f>VLOOKUP(A267,PartCapability!$B:$Z,6,FALSE)</f>
        <v>2</v>
      </c>
      <c r="E267" t="str">
        <f>VLOOKUP(A267,PartCapability!$B:$Z,8,FALSE)</f>
        <v>2</v>
      </c>
      <c r="F267" t="str">
        <f>VLOOKUP(A267,PartCapability!$B:$Z,7,FALSE)</f>
        <v>7800</v>
      </c>
      <c r="G267" t="str">
        <f>VLOOKUP(A267,PartNumbers!$A:$E,3,FALSE)</f>
        <v>0</v>
      </c>
      <c r="H267" t="str">
        <f>VLOOKUP(A267,PartNumbers!$A:$E,4,FALSE)</f>
        <v>22143</v>
      </c>
      <c r="I267">
        <v>60</v>
      </c>
      <c r="J267" t="str">
        <f>VLOOKUP(A267,PartCapability!$B:$Z,17,FALSE) + 11 + 7</f>
        <v>29</v>
      </c>
      <c r="K267" t="str">
        <f>B267*I267*E267/(F267*POWER(10,G267))</f>
        <v>61.53846153846154</v>
      </c>
      <c r="L267" t="str">
        <f>ROUND(K267*J267/365, 2)</f>
        <v>4.89</v>
      </c>
      <c r="M267" t="str">
        <f>VLOOKUP(D267*1,Parameters!$B$9:$C$11,2,FALSE)</f>
        <v>0.93</v>
      </c>
      <c r="N267" t="str">
        <f>VLOOKUP(D267*1,Parameters!$B$9:$D$11,3,FALSE)</f>
        <v>0.1</v>
      </c>
      <c r="O267" t="str">
        <f>IF(K267&gt;N267, "Yes", "No")</f>
        <v>Yes</v>
      </c>
      <c r="P267" t="str">
        <f>LET(lambda, L267, target, M267-VLOOKUP(D267*1,Parameters!$F$1:$G$4,2,FALSE), n, SEQUENCE(100,1,0,1), INDEX(n,MATCH(TRUE,ROUND(POISSON(n,lambda,TRUE),2)&gt;=target,0)))</f>
        <v>8</v>
      </c>
      <c r="Q267" t="str">
        <f>POISSON(P267, L267, TRUE)</f>
        <v>0.9388506617042409</v>
      </c>
      <c r="R267" t="str">
        <f>ROUND(M267-Q267, 2)</f>
        <v>-0.01</v>
      </c>
      <c r="S267" t="str">
        <f>IF(R267 &gt; VLOOKUP(D267*1, Parameters!$F$1:$G$4, 2, FALSE), "Re-Calculate", "OK")</f>
        <v>OK</v>
      </c>
      <c r="T267" t="str">
        <f>IF(D267=1, L267, " ")</f>
        <v xml:space="preserve"> </v>
      </c>
      <c r="U267" t="str">
        <f>IF(D267=2, L267, " ")</f>
        <v>4.89</v>
      </c>
      <c r="V267" t="str">
        <f>IF(D267=3, L267, " ")</f>
        <v xml:space="preserve"> </v>
      </c>
      <c r="W267" t="str">
        <f>IF(D267=1, L267*Q267, " ")</f>
        <v xml:space="preserve"> </v>
      </c>
      <c r="X267" t="str">
        <f>IF(D267=2, L267*Q267, " ")</f>
        <v>4.590979735733738</v>
      </c>
      <c r="Y267" t="str">
        <f>IF(D267=3, L267*Q267, " ")</f>
        <v xml:space="preserve"> </v>
      </c>
      <c r="Z267" t="str">
        <f>IF(D267=1, K267, " ")</f>
        <v xml:space="preserve"> </v>
      </c>
      <c r="AA267" t="str">
        <f>IF(D267=2, K267, " ")</f>
        <v>61.53846153846154</v>
      </c>
      <c r="AB267" t="str">
        <f>IF(D267=3, K267, " ")</f>
        <v xml:space="preserve"> </v>
      </c>
      <c r="AC267" t="str">
        <f>IF(D267=1, K267*Q267, " ")</f>
        <v xml:space="preserve"> </v>
      </c>
      <c r="AD267" t="str">
        <f>IF(D267=2, K267*Q267, " ")</f>
        <v>57.77542533564559</v>
      </c>
      <c r="AE267" t="str">
        <f>IF(D267=3, K267*Q267, " ")</f>
        <v xml:space="preserve"> </v>
      </c>
    </row>
    <row r="268">
      <c r="A268" t="str">
        <v>35-1H5-1002</v>
      </c>
      <c r="B268" t="str">
        <f>VLOOKUP(A268,PartNumbers!$A:$E,2,FALSE)</f>
        <v>4000</v>
      </c>
      <c r="C268" t="str">
        <f>VLOOKUP(A268,PartCapability!$B:$Z,5,FALSE)</f>
        <v>2</v>
      </c>
      <c r="D268" t="str">
        <f>VLOOKUP(A268,PartCapability!$B:$Z,6,FALSE)</f>
        <v>2</v>
      </c>
      <c r="E268" t="str">
        <f>VLOOKUP(A268,PartCapability!$B:$Z,8,FALSE)</f>
        <v>2</v>
      </c>
      <c r="F268" t="str">
        <f>VLOOKUP(A268,PartCapability!$B:$Z,7,FALSE)</f>
        <v>9600</v>
      </c>
      <c r="G268" t="str">
        <f>VLOOKUP(A268,PartNumbers!$A:$E,3,FALSE)</f>
        <v>0</v>
      </c>
      <c r="H268" t="str">
        <f>VLOOKUP(A268,PartNumbers!$A:$E,4,FALSE)</f>
        <v>12432</v>
      </c>
      <c r="I268">
        <v>60</v>
      </c>
      <c r="J268" t="str">
        <f>VLOOKUP(A268,PartCapability!$B:$Z,17,FALSE) + 11 + 7</f>
        <v>30</v>
      </c>
      <c r="K268" t="str">
        <f>B268*I268*E268/(F268*POWER(10,G268))</f>
        <v>50</v>
      </c>
      <c r="L268" t="str">
        <f>ROUND(K268*J268/365, 2)</f>
        <v>4.11</v>
      </c>
      <c r="M268" t="str">
        <f>VLOOKUP(D268*1,Parameters!$B$9:$C$11,2,FALSE)</f>
        <v>0.93</v>
      </c>
      <c r="N268" t="str">
        <f>VLOOKUP(D268*1,Parameters!$B$9:$D$11,3,FALSE)</f>
        <v>0.1</v>
      </c>
      <c r="O268" t="str">
        <f>IF(K268&gt;N268, "Yes", "No")</f>
        <v>Yes</v>
      </c>
      <c r="P268" t="str">
        <f>LET(lambda, L268, target, M268-VLOOKUP(D268*1,Parameters!$F$1:$G$4,2,FALSE), n, SEQUENCE(100,1,0,1), INDEX(n,MATCH(TRUE,ROUND(POISSON(n,lambda,TRUE),2)&gt;=target,0)))</f>
        <v>7</v>
      </c>
      <c r="Q268" t="str">
        <f>POISSON(P268, L268, TRUE)</f>
        <v>0.9420452544728479</v>
      </c>
      <c r="R268" t="str">
        <f>ROUND(M268-Q268, 2)</f>
        <v>-0.01</v>
      </c>
      <c r="S268" t="str">
        <f>IF(R268 &gt; VLOOKUP(D268*1, Parameters!$F$1:$G$4, 2, FALSE), "Re-Calculate", "OK")</f>
        <v>OK</v>
      </c>
      <c r="T268" t="str">
        <f>IF(D268=1, L268, " ")</f>
        <v xml:space="preserve"> </v>
      </c>
      <c r="U268" t="str">
        <f>IF(D268=2, L268, " ")</f>
        <v>4.11</v>
      </c>
      <c r="V268" t="str">
        <f>IF(D268=3, L268, " ")</f>
        <v xml:space="preserve"> </v>
      </c>
      <c r="W268" t="str">
        <f>IF(D268=1, L268*Q268, " ")</f>
        <v xml:space="preserve"> </v>
      </c>
      <c r="X268" t="str">
        <f>IF(D268=2, L268*Q268, " ")</f>
        <v>3.8718059958834052</v>
      </c>
      <c r="Y268" t="str">
        <f>IF(D268=3, L268*Q268, " ")</f>
        <v xml:space="preserve"> </v>
      </c>
      <c r="Z268" t="str">
        <f>IF(D268=1, K268, " ")</f>
        <v xml:space="preserve"> </v>
      </c>
      <c r="AA268" t="str">
        <f>IF(D268=2, K268, " ")</f>
        <v>50</v>
      </c>
      <c r="AB268" t="str">
        <f>IF(D268=3, K268, " ")</f>
        <v xml:space="preserve"> </v>
      </c>
      <c r="AC268" t="str">
        <f>IF(D268=1, K268*Q268, " ")</f>
        <v xml:space="preserve"> </v>
      </c>
      <c r="AD268" t="str">
        <f>IF(D268=2, K268*Q268, " ")</f>
        <v>47.1022627236424</v>
      </c>
      <c r="AE268" t="str">
        <f>IF(D268=3, K268*Q268, " ")</f>
        <v xml:space="preserve"> </v>
      </c>
    </row>
    <row r="269">
      <c r="A269" t="str">
        <v>3945120300</v>
      </c>
      <c r="B269" t="str">
        <f>VLOOKUP(A269,PartNumbers!$A:$E,2,FALSE)</f>
        <v>4000</v>
      </c>
      <c r="C269" t="str">
        <f>VLOOKUP(A269,PartCapability!$B:$Z,5,FALSE)</f>
        <v>2</v>
      </c>
      <c r="D269" t="str">
        <f>VLOOKUP(A269,PartCapability!$B:$Z,6,FALSE)</f>
        <v>1</v>
      </c>
      <c r="E269" t="str">
        <f>VLOOKUP(A269,PartCapability!$B:$Z,8,FALSE)</f>
        <v>2</v>
      </c>
      <c r="F269" t="str">
        <f>VLOOKUP(A269,PartCapability!$B:$Z,7,FALSE)</f>
        <v>15000</v>
      </c>
      <c r="G269" t="str">
        <f>VLOOKUP(A269,PartNumbers!$A:$E,3,FALSE)</f>
        <v>0</v>
      </c>
      <c r="H269" t="str">
        <f>VLOOKUP(A269,PartNumbers!$A:$E,4,FALSE)</f>
        <v>150050</v>
      </c>
      <c r="I269">
        <v>60</v>
      </c>
      <c r="J269" t="str">
        <f>VLOOKUP(A269,PartCapability!$B:$Z,17,FALSE) + 11 + 7</f>
        <v>48</v>
      </c>
      <c r="K269" t="str">
        <f>B269*I269*E269/(F269*POWER(10,G269))</f>
        <v>32</v>
      </c>
      <c r="L269" t="str">
        <f>ROUND(K269*J269/365, 2)</f>
        <v>4.21</v>
      </c>
      <c r="M269" t="str">
        <f>VLOOKUP(D269*1,Parameters!$B$9:$C$11,2,FALSE)</f>
        <v>0.98</v>
      </c>
      <c r="N269" t="str">
        <f>VLOOKUP(D269*1,Parameters!$B$9:$D$11,3,FALSE)</f>
        <v>0.1</v>
      </c>
      <c r="O269" t="str">
        <f>IF(K269&gt;N269, "Yes", "No")</f>
        <v>Yes</v>
      </c>
      <c r="P269" t="str">
        <f>LET(lambda, L269, target, M269-VLOOKUP(D269*1,Parameters!$F$1:$G$4,2,FALSE), n, SEQUENCE(100,1,0,1), INDEX(n,MATCH(TRUE,ROUND(POISSON(n,lambda,TRUE),2)&gt;=target,0)))</f>
        <v>9</v>
      </c>
      <c r="Q269" t="str">
        <f>POISSON(P269, L269, TRUE)</f>
        <v>0.9887039972469783</v>
      </c>
      <c r="R269" t="str">
        <f>ROUND(M269-Q269, 2)</f>
        <v>-0.01</v>
      </c>
      <c r="S269" t="str">
        <f>IF(R269 &gt; VLOOKUP(D269*1, Parameters!$F$1:$G$4, 2, FALSE), "Re-Calculate", "OK")</f>
        <v>OK</v>
      </c>
      <c r="T269" t="str">
        <f>IF(D269=1, L269, " ")</f>
        <v>4.21</v>
      </c>
      <c r="U269" t="str">
        <f>IF(D269=2, L269, " ")</f>
        <v xml:space="preserve"> </v>
      </c>
      <c r="V269" t="str">
        <f>IF(D269=3, L269, " ")</f>
        <v xml:space="preserve"> </v>
      </c>
      <c r="W269" t="str">
        <f>IF(D269=1, L269*Q269, " ")</f>
        <v>4.162443828409779</v>
      </c>
      <c r="X269" t="str">
        <f>IF(D269=2, L269*Q269, " ")</f>
        <v xml:space="preserve"> </v>
      </c>
      <c r="Y269" t="str">
        <f>IF(D269=3, L269*Q269, " ")</f>
        <v xml:space="preserve"> </v>
      </c>
      <c r="Z269" t="str">
        <f>IF(D269=1, K269, " ")</f>
        <v>32</v>
      </c>
      <c r="AA269" t="str">
        <f>IF(D269=2, K269, " ")</f>
        <v xml:space="preserve"> </v>
      </c>
      <c r="AB269" t="str">
        <f>IF(D269=3, K269, " ")</f>
        <v xml:space="preserve"> </v>
      </c>
      <c r="AC269" t="str">
        <f>IF(D269=1, K269*Q269, " ")</f>
        <v>31.638527911903306</v>
      </c>
      <c r="AD269" t="str">
        <f>IF(D269=2, K269*Q269, " ")</f>
        <v xml:space="preserve"> </v>
      </c>
      <c r="AE269" t="str">
        <f>IF(D269=3, K269*Q269, " ")</f>
        <v xml:space="preserve"> </v>
      </c>
    </row>
    <row r="270">
      <c r="A270" t="str">
        <v>87292325V07</v>
      </c>
      <c r="B270" t="str">
        <f>VLOOKUP(A270,PartNumbers!$A:$E,2,FALSE)</f>
        <v>4000</v>
      </c>
      <c r="C270" t="str">
        <f>VLOOKUP(A270,PartCapability!$B:$Z,5,FALSE)</f>
        <v>2</v>
      </c>
      <c r="D270" t="str">
        <f>VLOOKUP(A270,PartCapability!$B:$Z,6,FALSE)</f>
        <v>2</v>
      </c>
      <c r="E270" t="str">
        <f>VLOOKUP(A270,PartCapability!$B:$Z,8,FALSE)</f>
        <v>1</v>
      </c>
      <c r="F270" t="str">
        <f>VLOOKUP(A270,PartCapability!$B:$Z,7,FALSE)</f>
        <v>13500</v>
      </c>
      <c r="G270" t="str">
        <f>VLOOKUP(A270,PartNumbers!$A:$E,3,FALSE)</f>
        <v>0</v>
      </c>
      <c r="H270" t="str">
        <f>VLOOKUP(A270,PartNumbers!$A:$E,4,FALSE)</f>
        <v>5409.375</v>
      </c>
      <c r="I270">
        <v>60</v>
      </c>
      <c r="J270" t="str">
        <f>VLOOKUP(A270,PartCapability!$B:$Z,17,FALSE) + 11 + 7</f>
        <v>28</v>
      </c>
      <c r="K270" t="str">
        <f>B270*I270*E270/(F270*POWER(10,G270))</f>
        <v>17.77777777777778</v>
      </c>
      <c r="L270" t="str">
        <f>ROUND(K270*J270/365, 2)</f>
        <v>1.36</v>
      </c>
      <c r="M270" t="str">
        <f>VLOOKUP(D270*1,Parameters!$B$9:$C$11,2,FALSE)</f>
        <v>0.93</v>
      </c>
      <c r="N270" t="str">
        <f>VLOOKUP(D270*1,Parameters!$B$9:$D$11,3,FALSE)</f>
        <v>0.1</v>
      </c>
      <c r="O270" t="str">
        <f>IF(K270&gt;N270, "Yes", "No")</f>
        <v>Yes</v>
      </c>
      <c r="P270" t="str">
        <f>LET(lambda, L270, target, M270-VLOOKUP(D270*1,Parameters!$F$1:$G$4,2,FALSE), n, SEQUENCE(100,1,0,1), INDEX(n,MATCH(TRUE,ROUND(POISSON(n,lambda,TRUE),2)&gt;=target,0)))</f>
        <v>3</v>
      </c>
      <c r="Q270" t="str">
        <f>POISSON(P270, L270, TRUE)</f>
        <v>0.9506824686957878</v>
      </c>
      <c r="R270" t="str">
        <f>ROUND(M270-Q270, 2)</f>
        <v>-0.02</v>
      </c>
      <c r="S270" t="str">
        <f>IF(R270 &gt; VLOOKUP(D270*1, Parameters!$F$1:$G$4, 2, FALSE), "Re-Calculate", "OK")</f>
        <v>OK</v>
      </c>
      <c r="T270" t="str">
        <f>IF(D270=1, L270, " ")</f>
        <v xml:space="preserve"> </v>
      </c>
      <c r="U270" t="str">
        <f>IF(D270=2, L270, " ")</f>
        <v>1.36</v>
      </c>
      <c r="V270" t="str">
        <f>IF(D270=3, L270, " ")</f>
        <v xml:space="preserve"> </v>
      </c>
      <c r="W270" t="str">
        <f>IF(D270=1, L270*Q270, " ")</f>
        <v xml:space="preserve"> </v>
      </c>
      <c r="X270" t="str">
        <f>IF(D270=2, L270*Q270, " ")</f>
        <v>1.2929281574262714</v>
      </c>
      <c r="Y270" t="str">
        <f>IF(D270=3, L270*Q270, " ")</f>
        <v xml:space="preserve"> </v>
      </c>
      <c r="Z270" t="str">
        <f>IF(D270=1, K270, " ")</f>
        <v xml:space="preserve"> </v>
      </c>
      <c r="AA270" t="str">
        <f>IF(D270=2, K270, " ")</f>
        <v>17.77777777777778</v>
      </c>
      <c r="AB270" t="str">
        <f>IF(D270=3, K270, " ")</f>
        <v xml:space="preserve"> </v>
      </c>
      <c r="AC270" t="str">
        <f>IF(D270=1, K270*Q270, " ")</f>
        <v xml:space="preserve"> </v>
      </c>
      <c r="AD270" t="str">
        <f>IF(D270=2, K270*Q270, " ")</f>
        <v>16.901021665702896</v>
      </c>
      <c r="AE270" t="str">
        <f>IF(D270=3, K270*Q270, " ")</f>
        <v xml:space="preserve"> </v>
      </c>
    </row>
    <row r="271">
      <c r="A271" t="str">
        <v>B372EAM0200</v>
      </c>
      <c r="B271" t="str">
        <f>VLOOKUP(A271,PartNumbers!$A:$E,2,FALSE)</f>
        <v>4000</v>
      </c>
      <c r="C271" t="str">
        <f>VLOOKUP(A271,PartCapability!$B:$Z,5,FALSE)</f>
        <v>2</v>
      </c>
      <c r="D271" t="str">
        <f>VLOOKUP(A271,PartCapability!$B:$Z,6,FALSE)</f>
        <v>1</v>
      </c>
      <c r="E271" t="str">
        <f>VLOOKUP(A271,PartCapability!$B:$Z,8,FALSE)</f>
        <v>2</v>
      </c>
      <c r="F271" t="str">
        <f>VLOOKUP(A271,PartCapability!$B:$Z,7,FALSE)</f>
        <v>37500</v>
      </c>
      <c r="G271" t="str">
        <f>VLOOKUP(A271,PartNumbers!$A:$E,3,FALSE)</f>
        <v>0</v>
      </c>
      <c r="H271" t="str">
        <f>VLOOKUP(A271,PartNumbers!$A:$E,4,FALSE)</f>
        <v>139090</v>
      </c>
      <c r="I271">
        <v>60</v>
      </c>
      <c r="J271" t="str">
        <f>VLOOKUP(A271,PartCapability!$B:$Z,17,FALSE) + 11 + 7</f>
        <v>48</v>
      </c>
      <c r="K271" t="str">
        <f>B271*I271*E271/(F271*POWER(10,G271))</f>
        <v>12.8</v>
      </c>
      <c r="L271" t="str">
        <f>ROUND(K271*J271/365, 2)</f>
        <v>1.68</v>
      </c>
      <c r="M271" t="str">
        <f>VLOOKUP(D271*1,Parameters!$B$9:$C$11,2,FALSE)</f>
        <v>0.98</v>
      </c>
      <c r="N271" t="str">
        <f>VLOOKUP(D271*1,Parameters!$B$9:$D$11,3,FALSE)</f>
        <v>0.1</v>
      </c>
      <c r="O271" t="str">
        <f>IF(K271&gt;N271, "Yes", "No")</f>
        <v>Yes</v>
      </c>
      <c r="P271" t="str">
        <f>LET(lambda, L271, target, M271-VLOOKUP(D271*1,Parameters!$F$1:$G$4,2,FALSE), n, SEQUENCE(100,1,0,1), INDEX(n,MATCH(TRUE,ROUND(POISSON(n,lambda,TRUE),2)&gt;=target,0)))</f>
        <v>5</v>
      </c>
      <c r="Q271" t="str">
        <f>POISSON(P271, L271, TRUE)</f>
        <v>0.9924245415198836</v>
      </c>
      <c r="R271" t="str">
        <f>ROUND(M271-Q271, 2)</f>
        <v>-0.01</v>
      </c>
      <c r="S271" t="str">
        <f>IF(R271 &gt; VLOOKUP(D271*1, Parameters!$F$1:$G$4, 2, FALSE), "Re-Calculate", "OK")</f>
        <v>OK</v>
      </c>
      <c r="T271" t="str">
        <f>IF(D271=1, L271, " ")</f>
        <v>1.68</v>
      </c>
      <c r="U271" t="str">
        <f>IF(D271=2, L271, " ")</f>
        <v xml:space="preserve"> </v>
      </c>
      <c r="V271" t="str">
        <f>IF(D271=3, L271, " ")</f>
        <v xml:space="preserve"> </v>
      </c>
      <c r="W271" t="str">
        <f>IF(D271=1, L271*Q271, " ")</f>
        <v>1.6672732297534043</v>
      </c>
      <c r="X271" t="str">
        <f>IF(D271=2, L271*Q271, " ")</f>
        <v xml:space="preserve"> </v>
      </c>
      <c r="Y271" t="str">
        <f>IF(D271=3, L271*Q271, " ")</f>
        <v xml:space="preserve"> </v>
      </c>
      <c r="Z271" t="str">
        <f>IF(D271=1, K271, " ")</f>
        <v>12.8</v>
      </c>
      <c r="AA271" t="str">
        <f>IF(D271=2, K271, " ")</f>
        <v xml:space="preserve"> </v>
      </c>
      <c r="AB271" t="str">
        <f>IF(D271=3, K271, " ")</f>
        <v xml:space="preserve"> </v>
      </c>
      <c r="AC271" t="str">
        <f>IF(D271=1, K271*Q271, " ")</f>
        <v>12.70303413145451</v>
      </c>
      <c r="AD271" t="str">
        <f>IF(D271=2, K271*Q271, " ")</f>
        <v xml:space="preserve"> </v>
      </c>
      <c r="AE271" t="str">
        <f>IF(D271=3, K271*Q271, " ")</f>
        <v xml:space="preserve"> </v>
      </c>
    </row>
    <row r="272">
      <c r="A272" t="str">
        <v>C12850AC03</v>
      </c>
      <c r="B272" t="str">
        <f>VLOOKUP(A272,PartNumbers!$A:$E,2,FALSE)</f>
        <v>4000</v>
      </c>
      <c r="C272" t="str">
        <f>VLOOKUP(A272,PartCapability!$B:$Z,5,FALSE)</f>
        <v>2</v>
      </c>
      <c r="D272" t="str">
        <f>VLOOKUP(A272,PartCapability!$B:$Z,6,FALSE)</f>
        <v>1</v>
      </c>
      <c r="E272" t="str">
        <f>VLOOKUP(A272,PartCapability!$B:$Z,8,FALSE)</f>
        <v>1</v>
      </c>
      <c r="F272" t="str">
        <f>VLOOKUP(A272,PartCapability!$B:$Z,7,FALSE)</f>
        <v>4800</v>
      </c>
      <c r="G272" t="str">
        <f>VLOOKUP(A272,PartNumbers!$A:$E,3,FALSE)</f>
        <v>0</v>
      </c>
      <c r="H272" t="str">
        <f>VLOOKUP(A272,PartNumbers!$A:$E,4,FALSE)</f>
        <v>90470.53571428571</v>
      </c>
      <c r="I272">
        <v>60</v>
      </c>
      <c r="J272" t="str">
        <f>VLOOKUP(A272,PartCapability!$B:$Z,17,FALSE) + 11 + 7</f>
        <v>34</v>
      </c>
      <c r="K272" t="str">
        <f>B272*I272*E272/(F272*POWER(10,G272))</f>
        <v>50</v>
      </c>
      <c r="L272" t="str">
        <f>ROUND(K272*J272/365, 2)</f>
        <v>4.66</v>
      </c>
      <c r="M272" t="str">
        <f>VLOOKUP(D272*1,Parameters!$B$9:$C$11,2,FALSE)</f>
        <v>0.98</v>
      </c>
      <c r="N272" t="str">
        <f>VLOOKUP(D272*1,Parameters!$B$9:$D$11,3,FALSE)</f>
        <v>0.1</v>
      </c>
      <c r="O272" t="str">
        <f>IF(K272&gt;N272, "Yes", "No")</f>
        <v>Yes</v>
      </c>
      <c r="P272" t="str">
        <f>LET(lambda, L272, target, M272-VLOOKUP(D272*1,Parameters!$F$1:$G$4,2,FALSE), n, SEQUENCE(100,1,0,1), INDEX(n,MATCH(TRUE,ROUND(POISSON(n,lambda,TRUE),2)&gt;=target,0)))</f>
        <v>9</v>
      </c>
      <c r="Q272" t="str">
        <f>POISSON(P272, L272, TRUE)</f>
        <v>0.9788957366363303</v>
      </c>
      <c r="R272" t="str">
        <f>ROUND(M272-Q272, 2)</f>
        <v>0</v>
      </c>
      <c r="S272" t="str">
        <f>IF(R272 &gt; VLOOKUP(D272*1, Parameters!$F$1:$G$4, 2, FALSE), "Re-Calculate", "OK")</f>
        <v>OK</v>
      </c>
      <c r="T272" t="str">
        <f>IF(D272=1, L272, " ")</f>
        <v>4.66</v>
      </c>
      <c r="U272" t="str">
        <f>IF(D272=2, L272, " ")</f>
        <v xml:space="preserve"> </v>
      </c>
      <c r="V272" t="str">
        <f>IF(D272=3, L272, " ")</f>
        <v xml:space="preserve"> </v>
      </c>
      <c r="W272" t="str">
        <f>IF(D272=1, L272*Q272, " ")</f>
        <v>4.561654132725299</v>
      </c>
      <c r="X272" t="str">
        <f>IF(D272=2, L272*Q272, " ")</f>
        <v xml:space="preserve"> </v>
      </c>
      <c r="Y272" t="str">
        <f>IF(D272=3, L272*Q272, " ")</f>
        <v xml:space="preserve"> </v>
      </c>
      <c r="Z272" t="str">
        <f>IF(D272=1, K272, " ")</f>
        <v>50</v>
      </c>
      <c r="AA272" t="str">
        <f>IF(D272=2, K272, " ")</f>
        <v xml:space="preserve"> </v>
      </c>
      <c r="AB272" t="str">
        <f>IF(D272=3, K272, " ")</f>
        <v xml:space="preserve"> </v>
      </c>
      <c r="AC272" t="str">
        <f>IF(D272=1, K272*Q272, " ")</f>
        <v>48.944786831816515</v>
      </c>
      <c r="AD272" t="str">
        <f>IF(D272=2, K272*Q272, " ")</f>
        <v xml:space="preserve"> </v>
      </c>
      <c r="AE272" t="str">
        <f>IF(D272=3, K272*Q272, " ")</f>
        <v xml:space="preserve"> </v>
      </c>
    </row>
    <row r="273">
      <c r="A273" t="str">
        <v>C12860AA08</v>
      </c>
      <c r="B273" t="str">
        <f>VLOOKUP(A273,PartNumbers!$A:$E,2,FALSE)</f>
        <v>4000</v>
      </c>
      <c r="C273" t="str">
        <f>VLOOKUP(A273,PartCapability!$B:$Z,5,FALSE)</f>
        <v>2</v>
      </c>
      <c r="D273" t="str">
        <f>VLOOKUP(A273,PartCapability!$B:$Z,6,FALSE)</f>
        <v>2</v>
      </c>
      <c r="E273" t="str">
        <f>VLOOKUP(A273,PartCapability!$B:$Z,8,FALSE)</f>
        <v>1</v>
      </c>
      <c r="F273" t="str">
        <f>VLOOKUP(A273,PartCapability!$B:$Z,7,FALSE)</f>
        <v>18750</v>
      </c>
      <c r="G273" t="str">
        <f>VLOOKUP(A273,PartNumbers!$A:$E,3,FALSE)</f>
        <v>0</v>
      </c>
      <c r="H273" t="str">
        <f>VLOOKUP(A273,PartNumbers!$A:$E,4,FALSE)</f>
        <v>73038</v>
      </c>
      <c r="I273">
        <v>60</v>
      </c>
      <c r="J273" t="str">
        <f>VLOOKUP(A273,PartCapability!$B:$Z,17,FALSE) + 11 + 7</f>
        <v>30</v>
      </c>
      <c r="K273" t="str">
        <f>B273*I273*E273/(F273*POWER(10,G273))</f>
        <v>12.8</v>
      </c>
      <c r="L273" t="str">
        <f>ROUND(K273*J273/365, 2)</f>
        <v>1.05</v>
      </c>
      <c r="M273" t="str">
        <f>VLOOKUP(D273*1,Parameters!$B$9:$C$11,2,FALSE)</f>
        <v>0.93</v>
      </c>
      <c r="N273" t="str">
        <f>VLOOKUP(D273*1,Parameters!$B$9:$D$11,3,FALSE)</f>
        <v>0.1</v>
      </c>
      <c r="O273" t="str">
        <f>IF(K273&gt;N273, "Yes", "No")</f>
        <v>Yes</v>
      </c>
      <c r="P273" t="str">
        <f>LET(lambda, L273, target, M273-VLOOKUP(D273*1,Parameters!$F$1:$G$4,2,FALSE), n, SEQUENCE(100,1,0,1), INDEX(n,MATCH(TRUE,ROUND(POISSON(n,lambda,TRUE),2)&gt;=target,0)))</f>
        <v>3</v>
      </c>
      <c r="Q273" t="str">
        <f>POISSON(P273, L273, TRUE)</f>
        <v>0.9777916843445263</v>
      </c>
      <c r="R273" t="str">
        <f>ROUND(M273-Q273, 2)</f>
        <v>-0.05</v>
      </c>
      <c r="S273" t="str">
        <f>IF(R273 &gt; VLOOKUP(D273*1, Parameters!$F$1:$G$4, 2, FALSE), "Re-Calculate", "OK")</f>
        <v>OK</v>
      </c>
      <c r="T273" t="str">
        <f>IF(D273=1, L273, " ")</f>
        <v xml:space="preserve"> </v>
      </c>
      <c r="U273" t="str">
        <f>IF(D273=2, L273, " ")</f>
        <v>1.05</v>
      </c>
      <c r="V273" t="str">
        <f>IF(D273=3, L273, " ")</f>
        <v xml:space="preserve"> </v>
      </c>
      <c r="W273" t="str">
        <f>IF(D273=1, L273*Q273, " ")</f>
        <v xml:space="preserve"> </v>
      </c>
      <c r="X273" t="str">
        <f>IF(D273=2, L273*Q273, " ")</f>
        <v>1.0266812685617528</v>
      </c>
      <c r="Y273" t="str">
        <f>IF(D273=3, L273*Q273, " ")</f>
        <v xml:space="preserve"> </v>
      </c>
      <c r="Z273" t="str">
        <f>IF(D273=1, K273, " ")</f>
        <v xml:space="preserve"> </v>
      </c>
      <c r="AA273" t="str">
        <f>IF(D273=2, K273, " ")</f>
        <v>12.8</v>
      </c>
      <c r="AB273" t="str">
        <f>IF(D273=3, K273, " ")</f>
        <v xml:space="preserve"> </v>
      </c>
      <c r="AC273" t="str">
        <f>IF(D273=1, K273*Q273, " ")</f>
        <v xml:space="preserve"> </v>
      </c>
      <c r="AD273" t="str">
        <f>IF(D273=2, K273*Q273, " ")</f>
        <v>12.515733559609938</v>
      </c>
      <c r="AE273" t="str">
        <f>IF(D273=3, K273*Q273, " ")</f>
        <v xml:space="preserve"> </v>
      </c>
    </row>
    <row r="274">
      <c r="A274" t="str">
        <v>C13153EA02</v>
      </c>
      <c r="B274" t="str">
        <f>VLOOKUP(A274,PartNumbers!$A:$E,2,FALSE)</f>
        <v>4000</v>
      </c>
      <c r="C274" t="str">
        <f>VLOOKUP(A274,PartCapability!$B:$Z,5,FALSE)</f>
        <v>2</v>
      </c>
      <c r="D274" t="str">
        <f>VLOOKUP(A274,PartCapability!$B:$Z,6,FALSE)</f>
        <v>2</v>
      </c>
      <c r="E274" t="str">
        <f>VLOOKUP(A274,PartCapability!$B:$Z,8,FALSE)</f>
        <v>2</v>
      </c>
      <c r="F274" t="str">
        <f>VLOOKUP(A274,PartCapability!$B:$Z,7,FALSE)</f>
        <v>37500</v>
      </c>
      <c r="G274" t="str">
        <f>VLOOKUP(A274,PartNumbers!$A:$E,3,FALSE)</f>
        <v>0</v>
      </c>
      <c r="H274" t="str">
        <f>VLOOKUP(A274,PartNumbers!$A:$E,4,FALSE)</f>
        <v>122500</v>
      </c>
      <c r="I274">
        <v>60</v>
      </c>
      <c r="J274" t="str">
        <f>VLOOKUP(A274,PartCapability!$B:$Z,17,FALSE) + 11 + 7</f>
        <v>48</v>
      </c>
      <c r="K274" t="str">
        <f>B274*I274*E274/(F274*POWER(10,G274))</f>
        <v>12.8</v>
      </c>
      <c r="L274" t="str">
        <f>ROUND(K274*J274/365, 2)</f>
        <v>1.68</v>
      </c>
      <c r="M274" t="str">
        <f>VLOOKUP(D274*1,Parameters!$B$9:$C$11,2,FALSE)</f>
        <v>0.93</v>
      </c>
      <c r="N274" t="str">
        <f>VLOOKUP(D274*1,Parameters!$B$9:$D$11,3,FALSE)</f>
        <v>0.1</v>
      </c>
      <c r="O274" t="str">
        <f>IF(K274&gt;N274, "Yes", "No")</f>
        <v>Yes</v>
      </c>
      <c r="P274" t="str">
        <f>LET(lambda, L274, target, M274-VLOOKUP(D274*1,Parameters!$F$1:$G$4,2,FALSE), n, SEQUENCE(100,1,0,1), INDEX(n,MATCH(TRUE,ROUND(POISSON(n,lambda,TRUE),2)&gt;=target,0)))</f>
        <v>4</v>
      </c>
      <c r="Q274" t="str">
        <f>POISSON(P274, L274, TRUE)</f>
        <v>0.9716395221779496</v>
      </c>
      <c r="R274" t="str">
        <f>ROUND(M274-Q274, 2)</f>
        <v>-0.04</v>
      </c>
      <c r="S274" t="str">
        <f>IF(R274 &gt; VLOOKUP(D274*1, Parameters!$F$1:$G$4, 2, FALSE), "Re-Calculate", "OK")</f>
        <v>OK</v>
      </c>
      <c r="T274" t="str">
        <f>IF(D274=1, L274, " ")</f>
        <v xml:space="preserve"> </v>
      </c>
      <c r="U274" t="str">
        <f>IF(D274=2, L274, " ")</f>
        <v>1.68</v>
      </c>
      <c r="V274" t="str">
        <f>IF(D274=3, L274, " ")</f>
        <v xml:space="preserve"> </v>
      </c>
      <c r="W274" t="str">
        <f>IF(D274=1, L274*Q274, " ")</f>
        <v xml:space="preserve"> </v>
      </c>
      <c r="X274" t="str">
        <f>IF(D274=2, L274*Q274, " ")</f>
        <v>1.6323543972589551</v>
      </c>
      <c r="Y274" t="str">
        <f>IF(D274=3, L274*Q274, " ")</f>
        <v xml:space="preserve"> </v>
      </c>
      <c r="Z274" t="str">
        <f>IF(D274=1, K274, " ")</f>
        <v xml:space="preserve"> </v>
      </c>
      <c r="AA274" t="str">
        <f>IF(D274=2, K274, " ")</f>
        <v>12.8</v>
      </c>
      <c r="AB274" t="str">
        <f>IF(D274=3, K274, " ")</f>
        <v xml:space="preserve"> </v>
      </c>
      <c r="AC274" t="str">
        <f>IF(D274=1, K274*Q274, " ")</f>
        <v xml:space="preserve"> </v>
      </c>
      <c r="AD274" t="str">
        <f>IF(D274=2, K274*Q274, " ")</f>
        <v>12.436985883877755</v>
      </c>
      <c r="AE274" t="str">
        <f>IF(D274=3, K274*Q274, " ")</f>
        <v xml:space="preserve"> </v>
      </c>
    </row>
    <row r="275">
      <c r="A275" t="str">
        <v>C18456AAA01</v>
      </c>
      <c r="B275" t="str">
        <f>VLOOKUP(A275,PartNumbers!$A:$E,2,FALSE)</f>
        <v>4000</v>
      </c>
      <c r="C275" t="str">
        <f>VLOOKUP(A275,PartCapability!$B:$Z,5,FALSE)</f>
        <v>2</v>
      </c>
      <c r="D275" t="str">
        <f>VLOOKUP(A275,PartCapability!$B:$Z,6,FALSE)</f>
        <v>1</v>
      </c>
      <c r="E275" t="str">
        <f>VLOOKUP(A275,PartCapability!$B:$Z,8,FALSE)</f>
        <v>1</v>
      </c>
      <c r="F275" t="str">
        <f>VLOOKUP(A275,PartCapability!$B:$Z,7,FALSE)</f>
        <v>22500</v>
      </c>
      <c r="G275" t="str">
        <f>VLOOKUP(A275,PartNumbers!$A:$E,3,FALSE)</f>
        <v>0</v>
      </c>
      <c r="H275" t="str">
        <f>VLOOKUP(A275,PartNumbers!$A:$E,4,FALSE)</f>
        <v>53697</v>
      </c>
      <c r="I275">
        <v>60</v>
      </c>
      <c r="J275" t="str">
        <f>VLOOKUP(A275,PartCapability!$B:$Z,17,FALSE) + 11 + 7</f>
        <v>48</v>
      </c>
      <c r="K275" t="str">
        <f>B275*I275*E275/(F275*POWER(10,G275))</f>
        <v>10.666666666666666</v>
      </c>
      <c r="L275" t="str">
        <f>ROUND(K275*J275/365, 2)</f>
        <v>1.4</v>
      </c>
      <c r="M275" t="str">
        <f>VLOOKUP(D275*1,Parameters!$B$9:$C$11,2,FALSE)</f>
        <v>0.98</v>
      </c>
      <c r="N275" t="str">
        <f>VLOOKUP(D275*1,Parameters!$B$9:$D$11,3,FALSE)</f>
        <v>0.1</v>
      </c>
      <c r="O275" t="str">
        <f>IF(K275&gt;N275, "Yes", "No")</f>
        <v>Yes</v>
      </c>
      <c r="P275" t="str">
        <f>LET(lambda, L275, target, M275-VLOOKUP(D275*1,Parameters!$F$1:$G$4,2,FALSE), n, SEQUENCE(100,1,0,1), INDEX(n,MATCH(TRUE,ROUND(POISSON(n,lambda,TRUE),2)&gt;=target,0)))</f>
        <v>4</v>
      </c>
      <c r="Q275" t="str">
        <f>POISSON(P275, L275, TRUE)</f>
        <v>0.9857467036601776</v>
      </c>
      <c r="R275" t="str">
        <f>ROUND(M275-Q275, 2)</f>
        <v>-0.01</v>
      </c>
      <c r="S275" t="str">
        <f>IF(R275 &gt; VLOOKUP(D275*1, Parameters!$F$1:$G$4, 2, FALSE), "Re-Calculate", "OK")</f>
        <v>OK</v>
      </c>
      <c r="T275" t="str">
        <f>IF(D275=1, L275, " ")</f>
        <v>1.4</v>
      </c>
      <c r="U275" t="str">
        <f>IF(D275=2, L275, " ")</f>
        <v xml:space="preserve"> </v>
      </c>
      <c r="V275" t="str">
        <f>IF(D275=3, L275, " ")</f>
        <v xml:space="preserve"> </v>
      </c>
      <c r="W275" t="str">
        <f>IF(D275=1, L275*Q275, " ")</f>
        <v>1.3800453851242485</v>
      </c>
      <c r="X275" t="str">
        <f>IF(D275=2, L275*Q275, " ")</f>
        <v xml:space="preserve"> </v>
      </c>
      <c r="Y275" t="str">
        <f>IF(D275=3, L275*Q275, " ")</f>
        <v xml:space="preserve"> </v>
      </c>
      <c r="Z275" t="str">
        <f>IF(D275=1, K275, " ")</f>
        <v>10.666666666666666</v>
      </c>
      <c r="AA275" t="str">
        <f>IF(D275=2, K275, " ")</f>
        <v xml:space="preserve"> </v>
      </c>
      <c r="AB275" t="str">
        <f>IF(D275=3, K275, " ")</f>
        <v xml:space="preserve"> </v>
      </c>
      <c r="AC275" t="str">
        <f>IF(D275=1, K275*Q275, " ")</f>
        <v>10.51463150570856</v>
      </c>
      <c r="AD275" t="str">
        <f>IF(D275=2, K275*Q275, " ")</f>
        <v xml:space="preserve"> </v>
      </c>
      <c r="AE275" t="str">
        <f>IF(D275=3, K275*Q275, " ")</f>
        <v xml:space="preserve"> </v>
      </c>
    </row>
    <row r="276">
      <c r="A276" t="str">
        <v>C19625BA</v>
      </c>
      <c r="B276" t="str">
        <f>VLOOKUP(A276,PartNumbers!$A:$E,2,FALSE)</f>
        <v>4000</v>
      </c>
      <c r="C276" t="str">
        <f>VLOOKUP(A276,PartCapability!$B:$Z,5,FALSE)</f>
        <v>2</v>
      </c>
      <c r="D276" t="str">
        <f>VLOOKUP(A276,PartCapability!$B:$Z,6,FALSE)</f>
        <v>2</v>
      </c>
      <c r="E276" t="str">
        <f>VLOOKUP(A276,PartCapability!$B:$Z,8,FALSE)</f>
        <v>2</v>
      </c>
      <c r="F276" t="str">
        <f>VLOOKUP(A276,PartCapability!$B:$Z,7,FALSE)</f>
        <v>36210</v>
      </c>
      <c r="G276" t="str">
        <f>VLOOKUP(A276,PartNumbers!$A:$E,3,FALSE)</f>
        <v>0</v>
      </c>
      <c r="H276" t="str">
        <f>VLOOKUP(A276,PartNumbers!$A:$E,4,FALSE)</f>
        <v>110000</v>
      </c>
      <c r="I276">
        <v>60</v>
      </c>
      <c r="J276" t="str">
        <f>VLOOKUP(A276,PartCapability!$B:$Z,17,FALSE) + 11 + 7</f>
        <v>48</v>
      </c>
      <c r="K276" t="str">
        <f>B276*I276*E276/(F276*POWER(10,G276))</f>
        <v>13.256006628003314</v>
      </c>
      <c r="L276" t="str">
        <f>ROUND(K276*J276/365, 2)</f>
        <v>1.74</v>
      </c>
      <c r="M276" t="str">
        <f>VLOOKUP(D276*1,Parameters!$B$9:$C$11,2,FALSE)</f>
        <v>0.93</v>
      </c>
      <c r="N276" t="str">
        <f>VLOOKUP(D276*1,Parameters!$B$9:$D$11,3,FALSE)</f>
        <v>0.1</v>
      </c>
      <c r="O276" t="str">
        <f>IF(K276&gt;N276, "Yes", "No")</f>
        <v>Yes</v>
      </c>
      <c r="P276" t="str">
        <f>LET(lambda, L276, target, M276-VLOOKUP(D276*1,Parameters!$F$1:$G$4,2,FALSE), n, SEQUENCE(100,1,0,1), INDEX(n,MATCH(TRUE,ROUND(POISSON(n,lambda,TRUE),2)&gt;=target,0)))</f>
        <v>4</v>
      </c>
      <c r="Q276" t="str">
        <f>POISSON(P276, L276, TRUE)</f>
        <v>0.9677731059810537</v>
      </c>
      <c r="R276" t="str">
        <f>ROUND(M276-Q276, 2)</f>
        <v>-0.04</v>
      </c>
      <c r="S276" t="str">
        <f>IF(R276 &gt; VLOOKUP(D276*1, Parameters!$F$1:$G$4, 2, FALSE), "Re-Calculate", "OK")</f>
        <v>OK</v>
      </c>
      <c r="T276" t="str">
        <f>IF(D276=1, L276, " ")</f>
        <v xml:space="preserve"> </v>
      </c>
      <c r="U276" t="str">
        <f>IF(D276=2, L276, " ")</f>
        <v>1.74</v>
      </c>
      <c r="V276" t="str">
        <f>IF(D276=3, L276, " ")</f>
        <v xml:space="preserve"> </v>
      </c>
      <c r="W276" t="str">
        <f>IF(D276=1, L276*Q276, " ")</f>
        <v xml:space="preserve"> </v>
      </c>
      <c r="X276" t="str">
        <f>IF(D276=2, L276*Q276, " ")</f>
        <v>1.6839252044070334</v>
      </c>
      <c r="Y276" t="str">
        <f>IF(D276=3, L276*Q276, " ")</f>
        <v xml:space="preserve"> </v>
      </c>
      <c r="Z276" t="str">
        <f>IF(D276=1, K276, " ")</f>
        <v xml:space="preserve"> </v>
      </c>
      <c r="AA276" t="str">
        <f>IF(D276=2, K276, " ")</f>
        <v>13.256006628003314</v>
      </c>
      <c r="AB276" t="str">
        <f>IF(D276=3, K276, " ")</f>
        <v xml:space="preserve"> </v>
      </c>
      <c r="AC276" t="str">
        <f>IF(D276=1, K276*Q276, " ")</f>
        <v xml:space="preserve"> </v>
      </c>
      <c r="AD276" t="str">
        <f>IF(D276=2, K276*Q276, " ")</f>
        <v>12.828806707288201</v>
      </c>
      <c r="AE276" t="str">
        <f>IF(D276=3, K276*Q276, " ")</f>
        <v xml:space="preserve"> </v>
      </c>
    </row>
    <row r="277">
      <c r="A277" t="str">
        <v>C19628AD</v>
      </c>
      <c r="B277" t="str">
        <f>VLOOKUP(A277,PartNumbers!$A:$E,2,FALSE)</f>
        <v>4000</v>
      </c>
      <c r="C277" t="str">
        <f>VLOOKUP(A277,PartCapability!$B:$Z,5,FALSE)</f>
        <v>6</v>
      </c>
      <c r="D277" t="str">
        <f>VLOOKUP(A277,PartCapability!$B:$Z,6,FALSE)</f>
        <v>2</v>
      </c>
      <c r="E277" t="str">
        <f>VLOOKUP(A277,PartCapability!$B:$Z,8,FALSE)</f>
        <v>1</v>
      </c>
      <c r="F277" t="str">
        <f>VLOOKUP(A277,PartCapability!$B:$Z,7,FALSE)</f>
        <v>86535</v>
      </c>
      <c r="G277" t="str">
        <f>VLOOKUP(A277,PartNumbers!$A:$E,3,FALSE)</f>
        <v>0</v>
      </c>
      <c r="H277" t="str">
        <f>VLOOKUP(A277,PartNumbers!$A:$E,4,FALSE)</f>
        <v>107200</v>
      </c>
      <c r="I277">
        <v>60</v>
      </c>
      <c r="J277" t="str">
        <f>VLOOKUP(A277,PartCapability!$B:$Z,17,FALSE) + 11 + 7</f>
        <v>48</v>
      </c>
      <c r="K277" t="str">
        <f>B277*I277*E277/(F277*POWER(10,G277))</f>
        <v>2.7734442711041773</v>
      </c>
      <c r="L277" t="str">
        <f>ROUND(K277*J277/365, 2)</f>
        <v>0.36</v>
      </c>
      <c r="M277" t="str">
        <f>VLOOKUP(D277*1,Parameters!$B$9:$C$11,2,FALSE)</f>
        <v>0.93</v>
      </c>
      <c r="N277" t="str">
        <f>VLOOKUP(D277*1,Parameters!$B$9:$D$11,3,FALSE)</f>
        <v>0.1</v>
      </c>
      <c r="O277" t="str">
        <f>IF(K277&gt;N277, "Yes", "No")</f>
        <v>Yes</v>
      </c>
      <c r="P277" t="str">
        <f>LET(lambda, L277, target, M277-VLOOKUP(D277*1,Parameters!$F$1:$G$4,2,FALSE), n, SEQUENCE(100,1,0,1), INDEX(n,MATCH(TRUE,ROUND(POISSON(n,lambda,TRUE),2)&gt;=target,0)))</f>
        <v>1</v>
      </c>
      <c r="Q277" t="str">
        <f>POISSON(P277, L277, TRUE)</f>
        <v>0.9488398034566021</v>
      </c>
      <c r="R277" t="str">
        <f>ROUND(M277-Q277, 2)</f>
        <v>-0.02</v>
      </c>
      <c r="S277" t="str">
        <f>IF(R277 &gt; VLOOKUP(D277*1, Parameters!$F$1:$G$4, 2, FALSE), "Re-Calculate", "OK")</f>
        <v>OK</v>
      </c>
      <c r="T277" t="str">
        <f>IF(D277=1, L277, " ")</f>
        <v xml:space="preserve"> </v>
      </c>
      <c r="U277" t="str">
        <f>IF(D277=2, L277, " ")</f>
        <v>0.36</v>
      </c>
      <c r="V277" t="str">
        <f>IF(D277=3, L277, " ")</f>
        <v xml:space="preserve"> </v>
      </c>
      <c r="W277" t="str">
        <f>IF(D277=1, L277*Q277, " ")</f>
        <v xml:space="preserve"> </v>
      </c>
      <c r="X277" t="str">
        <f>IF(D277=2, L277*Q277, " ")</f>
        <v>0.34158232924437676</v>
      </c>
      <c r="Y277" t="str">
        <f>IF(D277=3, L277*Q277, " ")</f>
        <v xml:space="preserve"> </v>
      </c>
      <c r="Z277" t="str">
        <f>IF(D277=1, K277, " ")</f>
        <v xml:space="preserve"> </v>
      </c>
      <c r="AA277" t="str">
        <f>IF(D277=2, K277, " ")</f>
        <v>2.7734442711041773</v>
      </c>
      <c r="AB277" t="str">
        <f>IF(D277=3, K277, " ")</f>
        <v xml:space="preserve"> </v>
      </c>
      <c r="AC277" t="str">
        <f>IF(D277=1, K277*Q277, " ")</f>
        <v xml:space="preserve"> </v>
      </c>
      <c r="AD277" t="str">
        <f>IF(D277=2, K277*Q277, " ")</f>
        <v>2.6315543170923266</v>
      </c>
      <c r="AE277" t="str">
        <f>IF(D277=3, K277*Q277, " ")</f>
        <v xml:space="preserve"> </v>
      </c>
    </row>
    <row r="278">
      <c r="A278" t="str">
        <v>C19643AD</v>
      </c>
      <c r="B278" t="str">
        <f>VLOOKUP(A278,PartNumbers!$A:$E,2,FALSE)</f>
        <v>4000</v>
      </c>
      <c r="C278" t="str">
        <f>VLOOKUP(A278,PartCapability!$B:$Z,5,FALSE)</f>
        <v>6</v>
      </c>
      <c r="D278" t="str">
        <f>VLOOKUP(A278,PartCapability!$B:$Z,6,FALSE)</f>
        <v>2</v>
      </c>
      <c r="E278" t="str">
        <f>VLOOKUP(A278,PartCapability!$B:$Z,8,FALSE)</f>
        <v>1</v>
      </c>
      <c r="F278" t="str">
        <f>VLOOKUP(A278,PartCapability!$B:$Z,7,FALSE)</f>
        <v>86535</v>
      </c>
      <c r="G278" t="str">
        <f>VLOOKUP(A278,PartNumbers!$A:$E,3,FALSE)</f>
        <v>0</v>
      </c>
      <c r="H278" t="str">
        <f>VLOOKUP(A278,PartNumbers!$A:$E,4,FALSE)</f>
        <v>107200</v>
      </c>
      <c r="I278">
        <v>60</v>
      </c>
      <c r="J278" t="str">
        <f>VLOOKUP(A278,PartCapability!$B:$Z,17,FALSE) + 11 + 7</f>
        <v>48</v>
      </c>
      <c r="K278" t="str">
        <f>B278*I278*E278/(F278*POWER(10,G278))</f>
        <v>2.7734442711041773</v>
      </c>
      <c r="L278" t="str">
        <f>ROUND(K278*J278/365, 2)</f>
        <v>0.36</v>
      </c>
      <c r="M278" t="str">
        <f>VLOOKUP(D278*1,Parameters!$B$9:$C$11,2,FALSE)</f>
        <v>0.93</v>
      </c>
      <c r="N278" t="str">
        <f>VLOOKUP(D278*1,Parameters!$B$9:$D$11,3,FALSE)</f>
        <v>0.1</v>
      </c>
      <c r="O278" t="str">
        <f>IF(K278&gt;N278, "Yes", "No")</f>
        <v>Yes</v>
      </c>
      <c r="P278" t="str">
        <f>LET(lambda, L278, target, M278-VLOOKUP(D278*1,Parameters!$F$1:$G$4,2,FALSE), n, SEQUENCE(100,1,0,1), INDEX(n,MATCH(TRUE,ROUND(POISSON(n,lambda,TRUE),2)&gt;=target,0)))</f>
        <v>1</v>
      </c>
      <c r="Q278" t="str">
        <f>POISSON(P278, L278, TRUE)</f>
        <v>0.9488398034566021</v>
      </c>
      <c r="R278" t="str">
        <f>ROUND(M278-Q278, 2)</f>
        <v>-0.02</v>
      </c>
      <c r="S278" t="str">
        <f>IF(R278 &gt; VLOOKUP(D278*1, Parameters!$F$1:$G$4, 2, FALSE), "Re-Calculate", "OK")</f>
        <v>OK</v>
      </c>
      <c r="T278" t="str">
        <f>IF(D278=1, L278, " ")</f>
        <v xml:space="preserve"> </v>
      </c>
      <c r="U278" t="str">
        <f>IF(D278=2, L278, " ")</f>
        <v>0.36</v>
      </c>
      <c r="V278" t="str">
        <f>IF(D278=3, L278, " ")</f>
        <v xml:space="preserve"> </v>
      </c>
      <c r="W278" t="str">
        <f>IF(D278=1, L278*Q278, " ")</f>
        <v xml:space="preserve"> </v>
      </c>
      <c r="X278" t="str">
        <f>IF(D278=2, L278*Q278, " ")</f>
        <v>0.34158232924437676</v>
      </c>
      <c r="Y278" t="str">
        <f>IF(D278=3, L278*Q278, " ")</f>
        <v xml:space="preserve"> </v>
      </c>
      <c r="Z278" t="str">
        <f>IF(D278=1, K278, " ")</f>
        <v xml:space="preserve"> </v>
      </c>
      <c r="AA278" t="str">
        <f>IF(D278=2, K278, " ")</f>
        <v>2.7734442711041773</v>
      </c>
      <c r="AB278" t="str">
        <f>IF(D278=3, K278, " ")</f>
        <v xml:space="preserve"> </v>
      </c>
      <c r="AC278" t="str">
        <f>IF(D278=1, K278*Q278, " ")</f>
        <v xml:space="preserve"> </v>
      </c>
      <c r="AD278" t="str">
        <f>IF(D278=2, K278*Q278, " ")</f>
        <v>2.6315543170923266</v>
      </c>
      <c r="AE278" t="str">
        <f>IF(D278=3, K278*Q278, " ")</f>
        <v xml:space="preserve"> </v>
      </c>
    </row>
    <row r="279">
      <c r="A279" t="str">
        <v>C19755BA01</v>
      </c>
      <c r="B279" t="str">
        <f>VLOOKUP(A279,PartNumbers!$A:$E,2,FALSE)</f>
        <v>4000</v>
      </c>
      <c r="C279" t="str">
        <f>VLOOKUP(A279,PartCapability!$B:$Z,5,FALSE)</f>
        <v>2</v>
      </c>
      <c r="D279" t="str">
        <f>VLOOKUP(A279,PartCapability!$B:$Z,6,FALSE)</f>
        <v>2</v>
      </c>
      <c r="E279" t="str">
        <f>VLOOKUP(A279,PartCapability!$B:$Z,8,FALSE)</f>
        <v>6</v>
      </c>
      <c r="F279" t="str">
        <f>VLOOKUP(A279,PartCapability!$B:$Z,7,FALSE)</f>
        <v>45000</v>
      </c>
      <c r="G279" t="str">
        <f>VLOOKUP(A279,PartNumbers!$A:$E,3,FALSE)</f>
        <v>0</v>
      </c>
      <c r="H279" t="str">
        <f>VLOOKUP(A279,PartNumbers!$A:$E,4,FALSE)</f>
        <v>123585.29411764706</v>
      </c>
      <c r="I279">
        <v>60</v>
      </c>
      <c r="J279" t="str">
        <f>VLOOKUP(A279,PartCapability!$B:$Z,17,FALSE) + 11 + 7</f>
        <v>29</v>
      </c>
      <c r="K279" t="str">
        <f>B279*I279*E279/(F279*POWER(10,G279))</f>
        <v>32</v>
      </c>
      <c r="L279" t="str">
        <f>ROUND(K279*J279/365, 2)</f>
        <v>2.54</v>
      </c>
      <c r="M279" t="str">
        <f>VLOOKUP(D279*1,Parameters!$B$9:$C$11,2,FALSE)</f>
        <v>0.93</v>
      </c>
      <c r="N279" t="str">
        <f>VLOOKUP(D279*1,Parameters!$B$9:$D$11,3,FALSE)</f>
        <v>0.1</v>
      </c>
      <c r="O279" t="str">
        <f>IF(K279&gt;N279, "Yes", "No")</f>
        <v>Yes</v>
      </c>
      <c r="P279" t="str">
        <f>LET(lambda, L279, target, M279-VLOOKUP(D279*1,Parameters!$F$1:$G$4,2,FALSE), n, SEQUENCE(100,1,0,1), INDEX(n,MATCH(TRUE,ROUND(POISSON(n,lambda,TRUE),2)&gt;=target,0)))</f>
        <v>5</v>
      </c>
      <c r="Q279" t="str">
        <f>POISSON(P279, L279, TRUE)</f>
        <v>0.9552533462459479</v>
      </c>
      <c r="R279" t="str">
        <f>ROUND(M279-Q279, 2)</f>
        <v>-0.03</v>
      </c>
      <c r="S279" t="str">
        <f>IF(R279 &gt; VLOOKUP(D279*1, Parameters!$F$1:$G$4, 2, FALSE), "Re-Calculate", "OK")</f>
        <v>OK</v>
      </c>
      <c r="T279" t="str">
        <f>IF(D279=1, L279, " ")</f>
        <v xml:space="preserve"> </v>
      </c>
      <c r="U279" t="str">
        <f>IF(D279=2, L279, " ")</f>
        <v>2.54</v>
      </c>
      <c r="V279" t="str">
        <f>IF(D279=3, L279, " ")</f>
        <v xml:space="preserve"> </v>
      </c>
      <c r="W279" t="str">
        <f>IF(D279=1, L279*Q279, " ")</f>
        <v xml:space="preserve"> </v>
      </c>
      <c r="X279" t="str">
        <f>IF(D279=2, L279*Q279, " ")</f>
        <v>2.426343499464708</v>
      </c>
      <c r="Y279" t="str">
        <f>IF(D279=3, L279*Q279, " ")</f>
        <v xml:space="preserve"> </v>
      </c>
      <c r="Z279" t="str">
        <f>IF(D279=1, K279, " ")</f>
        <v xml:space="preserve"> </v>
      </c>
      <c r="AA279" t="str">
        <f>IF(D279=2, K279, " ")</f>
        <v>32</v>
      </c>
      <c r="AB279" t="str">
        <f>IF(D279=3, K279, " ")</f>
        <v xml:space="preserve"> </v>
      </c>
      <c r="AC279" t="str">
        <f>IF(D279=1, K279*Q279, " ")</f>
        <v xml:space="preserve"> </v>
      </c>
      <c r="AD279" t="str">
        <f>IF(D279=2, K279*Q279, " ")</f>
        <v>30.568107079870334</v>
      </c>
      <c r="AE279" t="str">
        <f>IF(D279=3, K279*Q279, " ")</f>
        <v xml:space="preserve"> </v>
      </c>
    </row>
    <row r="280">
      <c r="A280" t="str">
        <v>C49AA0222</v>
      </c>
      <c r="B280" t="str">
        <f>VLOOKUP(A280,PartNumbers!$A:$E,2,FALSE)</f>
        <v>4000</v>
      </c>
      <c r="C280" t="str">
        <f>VLOOKUP(A280,PartCapability!$B:$Z,5,FALSE)</f>
        <v>2</v>
      </c>
      <c r="D280" t="str">
        <f>VLOOKUP(A280,PartCapability!$B:$Z,6,FALSE)</f>
        <v>2</v>
      </c>
      <c r="E280" t="str">
        <f>VLOOKUP(A280,PartCapability!$B:$Z,8,FALSE)</f>
        <v>1</v>
      </c>
      <c r="F280" t="str">
        <f>VLOOKUP(A280,PartCapability!$B:$Z,7,FALSE)</f>
        <v>769950</v>
      </c>
      <c r="G280" t="str">
        <f>VLOOKUP(A280,PartNumbers!$A:$E,3,FALSE)</f>
        <v>0</v>
      </c>
      <c r="H280" t="str">
        <f>VLOOKUP(A280,PartNumbers!$A:$E,4,FALSE)</f>
        <v>13030</v>
      </c>
      <c r="I280">
        <v>60</v>
      </c>
      <c r="J280" t="str">
        <f>VLOOKUP(A280,PartCapability!$B:$Z,17,FALSE) + 11 + 7</f>
        <v>48</v>
      </c>
      <c r="K280" t="str">
        <f>B280*I280*E280/(F280*POWER(10,G280))</f>
        <v>0.3117085525034093</v>
      </c>
      <c r="L280" t="str">
        <f>ROUND(K280*J280/365, 2)</f>
        <v>0.04</v>
      </c>
      <c r="M280" t="str">
        <f>VLOOKUP(D280*1,Parameters!$B$9:$C$11,2,FALSE)</f>
        <v>0.93</v>
      </c>
      <c r="N280" t="str">
        <f>VLOOKUP(D280*1,Parameters!$B$9:$D$11,3,FALSE)</f>
        <v>0.1</v>
      </c>
      <c r="O280" t="str">
        <f>IF(K280&gt;N280, "Yes", "No")</f>
        <v>Yes</v>
      </c>
      <c r="P280" t="str">
        <f>LET(lambda, L280, target, M280-VLOOKUP(D280*1,Parameters!$F$1:$G$4,2,FALSE), n, SEQUENCE(100,1,0,1), INDEX(n,MATCH(TRUE,ROUND(POISSON(n,lambda,TRUE),2)&gt;=target,0)))</f>
        <v>0</v>
      </c>
      <c r="Q280" t="str">
        <f>POISSON(P280, L280, TRUE)</f>
        <v>0.9607894391523232</v>
      </c>
      <c r="R280" t="str">
        <f>ROUND(M280-Q280, 2)</f>
        <v>-0.03</v>
      </c>
      <c r="S280" t="str">
        <f>IF(R280 &gt; VLOOKUP(D280*1, Parameters!$F$1:$G$4, 2, FALSE), "Re-Calculate", "OK")</f>
        <v>OK</v>
      </c>
      <c r="T280" t="str">
        <f>IF(D280=1, L280, " ")</f>
        <v xml:space="preserve"> </v>
      </c>
      <c r="U280" t="str">
        <f>IF(D280=2, L280, " ")</f>
        <v>0.04</v>
      </c>
      <c r="V280" t="str">
        <f>IF(D280=3, L280, " ")</f>
        <v xml:space="preserve"> </v>
      </c>
      <c r="W280" t="str">
        <f>IF(D280=1, L280*Q280, " ")</f>
        <v xml:space="preserve"> </v>
      </c>
      <c r="X280" t="str">
        <f>IF(D280=2, L280*Q280, " ")</f>
        <v>0.03843157756609293</v>
      </c>
      <c r="Y280" t="str">
        <f>IF(D280=3, L280*Q280, " ")</f>
        <v xml:space="preserve"> </v>
      </c>
      <c r="Z280" t="str">
        <f>IF(D280=1, K280, " ")</f>
        <v xml:space="preserve"> </v>
      </c>
      <c r="AA280" t="str">
        <f>IF(D280=2, K280, " ")</f>
        <v>0.3117085525034093</v>
      </c>
      <c r="AB280" t="str">
        <f>IF(D280=3, K280, " ")</f>
        <v xml:space="preserve"> </v>
      </c>
      <c r="AC280" t="str">
        <f>IF(D280=1, K280*Q280, " ")</f>
        <v xml:space="preserve"> </v>
      </c>
      <c r="AD280" t="str">
        <f>IF(D280=2, K280*Q280, " ")</f>
        <v>0.2994862853387331</v>
      </c>
      <c r="AE280" t="str">
        <f>IF(D280=3, K280*Q280, " ")</f>
        <v xml:space="preserve"> </v>
      </c>
    </row>
    <row r="281">
      <c r="A281" t="str">
        <v>MXP801-21</v>
      </c>
      <c r="B281" t="str">
        <f>VLOOKUP(A281,PartNumbers!$A:$E,2,FALSE)</f>
        <v>4000</v>
      </c>
      <c r="C281" t="str">
        <f>VLOOKUP(A281,PartCapability!$B:$Z,5,FALSE)</f>
        <v>2</v>
      </c>
      <c r="D281" t="str">
        <f>VLOOKUP(A281,PartCapability!$B:$Z,6,FALSE)</f>
        <v>2</v>
      </c>
      <c r="E281" t="str">
        <f>VLOOKUP(A281,PartCapability!$B:$Z,8,FALSE)</f>
        <v>4</v>
      </c>
      <c r="F281" t="str">
        <f>VLOOKUP(A281,PartCapability!$B:$Z,7,FALSE)</f>
        <v>72000</v>
      </c>
      <c r="G281" t="str">
        <f>VLOOKUP(A281,PartNumbers!$A:$E,3,FALSE)</f>
        <v>0</v>
      </c>
      <c r="H281" t="str">
        <f>VLOOKUP(A281,PartNumbers!$A:$E,4,FALSE)</f>
        <v>4941.93</v>
      </c>
      <c r="I281">
        <v>60</v>
      </c>
      <c r="J281" t="str">
        <f>VLOOKUP(A281,PartCapability!$B:$Z,17,FALSE) + 11 + 7</f>
        <v>48</v>
      </c>
      <c r="K281" t="str">
        <f>B281*I281*E281/(F281*POWER(10,G281))</f>
        <v>13.333333333333334</v>
      </c>
      <c r="L281" t="str">
        <f>ROUND(K281*J281/365, 2)</f>
        <v>1.75</v>
      </c>
      <c r="M281" t="str">
        <f>VLOOKUP(D281*1,Parameters!$B$9:$C$11,2,FALSE)</f>
        <v>0.93</v>
      </c>
      <c r="N281" t="str">
        <f>VLOOKUP(D281*1,Parameters!$B$9:$D$11,3,FALSE)</f>
        <v>0.1</v>
      </c>
      <c r="O281" t="str">
        <f>IF(K281&gt;N281, "Yes", "No")</f>
        <v>Yes</v>
      </c>
      <c r="P281" t="str">
        <f>LET(lambda, L281, target, M281-VLOOKUP(D281*1,Parameters!$F$1:$G$4,2,FALSE), n, SEQUENCE(100,1,0,1), INDEX(n,MATCH(TRUE,ROUND(POISSON(n,lambda,TRUE),2)&gt;=target,0)))</f>
        <v>4</v>
      </c>
      <c r="Q281" t="str">
        <f>POISSON(P281, L281, TRUE)</f>
        <v>0.9670983802736117</v>
      </c>
      <c r="R281" t="str">
        <f>ROUND(M281-Q281, 2)</f>
        <v>-0.04</v>
      </c>
      <c r="S281" t="str">
        <f>IF(R281 &gt; VLOOKUP(D281*1, Parameters!$F$1:$G$4, 2, FALSE), "Re-Calculate", "OK")</f>
        <v>OK</v>
      </c>
      <c r="T281" t="str">
        <f>IF(D281=1, L281, " ")</f>
        <v xml:space="preserve"> </v>
      </c>
      <c r="U281" t="str">
        <f>IF(D281=2, L281, " ")</f>
        <v>1.75</v>
      </c>
      <c r="V281" t="str">
        <f>IF(D281=3, L281, " ")</f>
        <v xml:space="preserve"> </v>
      </c>
      <c r="W281" t="str">
        <f>IF(D281=1, L281*Q281, " ")</f>
        <v xml:space="preserve"> </v>
      </c>
      <c r="X281" t="str">
        <f>IF(D281=2, L281*Q281, " ")</f>
        <v>1.6924221654788205</v>
      </c>
      <c r="Y281" t="str">
        <f>IF(D281=3, L281*Q281, " ")</f>
        <v xml:space="preserve"> </v>
      </c>
      <c r="Z281" t="str">
        <f>IF(D281=1, K281, " ")</f>
        <v xml:space="preserve"> </v>
      </c>
      <c r="AA281" t="str">
        <f>IF(D281=2, K281, " ")</f>
        <v>13.333333333333334</v>
      </c>
      <c r="AB281" t="str">
        <f>IF(D281=3, K281, " ")</f>
        <v xml:space="preserve"> </v>
      </c>
      <c r="AC281" t="str">
        <f>IF(D281=1, K281*Q281, " ")</f>
        <v xml:space="preserve"> </v>
      </c>
      <c r="AD281" t="str">
        <f>IF(D281=2, K281*Q281, " ")</f>
        <v>12.894645070314823</v>
      </c>
      <c r="AE281" t="str">
        <f>IF(D281=3, K281*Q281, " ")</f>
        <v xml:space="preserve"> </v>
      </c>
    </row>
    <row r="282">
      <c r="A282" t="str">
        <v>RCF6717</v>
      </c>
      <c r="B282" t="str">
        <f>VLOOKUP(A282,PartNumbers!$A:$E,2,FALSE)</f>
        <v>4000</v>
      </c>
      <c r="C282" t="str">
        <f>VLOOKUP(A282,PartCapability!$B:$Z,5,FALSE)</f>
        <v>2</v>
      </c>
      <c r="D282" t="str">
        <f>VLOOKUP(A282,PartCapability!$B:$Z,6,FALSE)</f>
        <v>1</v>
      </c>
      <c r="E282" t="str">
        <f>VLOOKUP(A282,PartCapability!$B:$Z,8,FALSE)</f>
        <v>2</v>
      </c>
      <c r="F282" t="str">
        <f>VLOOKUP(A282,PartCapability!$B:$Z,7,FALSE)</f>
        <v>18750</v>
      </c>
      <c r="G282" t="str">
        <f>VLOOKUP(A282,PartNumbers!$A:$E,3,FALSE)</f>
        <v>0</v>
      </c>
      <c r="H282" t="str">
        <f>VLOOKUP(A282,PartNumbers!$A:$E,4,FALSE)</f>
        <v>9474.51</v>
      </c>
      <c r="I282">
        <v>60</v>
      </c>
      <c r="J282" t="str">
        <f>VLOOKUP(A282,PartCapability!$B:$Z,17,FALSE) + 11 + 7</f>
        <v>32</v>
      </c>
      <c r="K282" t="str">
        <f>B282*I282*E282/(F282*POWER(10,G282))</f>
        <v>25.6</v>
      </c>
      <c r="L282" t="str">
        <f>ROUND(K282*J282/365, 2)</f>
        <v>2.24</v>
      </c>
      <c r="M282" t="str">
        <f>VLOOKUP(D282*1,Parameters!$B$9:$C$11,2,FALSE)</f>
        <v>0.98</v>
      </c>
      <c r="N282" t="str">
        <f>VLOOKUP(D282*1,Parameters!$B$9:$D$11,3,FALSE)</f>
        <v>0.1</v>
      </c>
      <c r="O282" t="str">
        <f>IF(K282&gt;N282, "Yes", "No")</f>
        <v>Yes</v>
      </c>
      <c r="P282" t="str">
        <f>LET(lambda, L282, target, M282-VLOOKUP(D282*1,Parameters!$F$1:$G$4,2,FALSE), n, SEQUENCE(100,1,0,1), INDEX(n,MATCH(TRUE,ROUND(POISSON(n,lambda,TRUE),2)&gt;=target,0)))</f>
        <v>6</v>
      </c>
      <c r="Q282" t="str">
        <f>POISSON(P282, L282, TRUE)</f>
        <v>0.9918162835362583</v>
      </c>
      <c r="R282" t="str">
        <f>ROUND(M282-Q282, 2)</f>
        <v>-0.01</v>
      </c>
      <c r="S282" t="str">
        <f>IF(R282 &gt; VLOOKUP(D282*1, Parameters!$F$1:$G$4, 2, FALSE), "Re-Calculate", "OK")</f>
        <v>OK</v>
      </c>
      <c r="T282" t="str">
        <f>IF(D282=1, L282, " ")</f>
        <v>2.24</v>
      </c>
      <c r="U282" t="str">
        <f>IF(D282=2, L282, " ")</f>
        <v xml:space="preserve"> </v>
      </c>
      <c r="V282" t="str">
        <f>IF(D282=3, L282, " ")</f>
        <v xml:space="preserve"> </v>
      </c>
      <c r="W282" t="str">
        <f>IF(D282=1, L282*Q282, " ")</f>
        <v>2.2216684751212186</v>
      </c>
      <c r="X282" t="str">
        <f>IF(D282=2, L282*Q282, " ")</f>
        <v xml:space="preserve"> </v>
      </c>
      <c r="Y282" t="str">
        <f>IF(D282=3, L282*Q282, " ")</f>
        <v xml:space="preserve"> </v>
      </c>
      <c r="Z282" t="str">
        <f>IF(D282=1, K282, " ")</f>
        <v>25.6</v>
      </c>
      <c r="AA282" t="str">
        <f>IF(D282=2, K282, " ")</f>
        <v xml:space="preserve"> </v>
      </c>
      <c r="AB282" t="str">
        <f>IF(D282=3, K282, " ")</f>
        <v xml:space="preserve"> </v>
      </c>
      <c r="AC282" t="str">
        <f>IF(D282=1, K282*Q282, " ")</f>
        <v>25.390496858528213</v>
      </c>
      <c r="AD282" t="str">
        <f>IF(D282=2, K282*Q282, " ")</f>
        <v xml:space="preserve"> </v>
      </c>
      <c r="AE282" t="str">
        <f>IF(D282=3, K282*Q282, " ")</f>
        <v xml:space="preserve"> </v>
      </c>
    </row>
  </sheetData>
  <ignoredErrors>
    <ignoredError numberStoredAsText="1" sqref="A1:AE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PartNumbers</vt:lpstr>
      <vt:lpstr>PartCapability</vt:lpstr>
      <vt:lpstr>Parameters</vt:lpstr>
      <vt:lpstr>VLOOKUP_Result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