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gborduas_cvm_qc_ca/Documents/C13/A2023/Notes/05 - Excel/01 - Mise en forme et graphique/Présentation/"/>
    </mc:Choice>
  </mc:AlternateContent>
  <xr:revisionPtr revIDLastSave="283" documentId="8_{99284AA2-53E6-43E0-B451-FEF576D26236}" xr6:coauthVersionLast="47" xr6:coauthVersionMax="47" xr10:uidLastSave="{87E34CEC-2ADD-4FD0-BF0A-61C6E47E293E}"/>
  <bookViews>
    <workbookView xWindow="-120" yWindow="-120" windowWidth="29040" windowHeight="15840" activeTab="2" xr2:uid="{B97DE170-6303-4668-9068-A7B330ABFE2B}"/>
  </bookViews>
  <sheets>
    <sheet name="Suffrage universel" sheetId="2" r:id="rId1"/>
    <sheet name="Canada" sheetId="1" r:id="rId2"/>
    <sheet name="Feuil1" sheetId="3" r:id="rId3"/>
  </sheets>
  <definedNames>
    <definedName name="LIB_1980">Canada!$B$3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3" l="1"/>
  <c r="J22" i="3"/>
  <c r="K22" i="3"/>
  <c r="L22" i="3"/>
  <c r="M22" i="3"/>
  <c r="N22" i="3"/>
  <c r="J23" i="3"/>
  <c r="K23" i="3"/>
  <c r="L23" i="3"/>
  <c r="M23" i="3"/>
  <c r="N23" i="3"/>
  <c r="J24" i="3"/>
  <c r="K24" i="3"/>
  <c r="L24" i="3"/>
  <c r="M24" i="3"/>
  <c r="N24" i="3"/>
  <c r="J25" i="3"/>
  <c r="K25" i="3"/>
  <c r="L25" i="3"/>
  <c r="M25" i="3"/>
  <c r="K21" i="3"/>
  <c r="L21" i="3"/>
  <c r="M21" i="3"/>
  <c r="N21" i="3"/>
  <c r="J21" i="3"/>
  <c r="D22" i="3"/>
  <c r="D21" i="3"/>
  <c r="D20" i="3"/>
  <c r="I21" i="3" a="1"/>
  <c r="I21" i="3" s="1"/>
  <c r="H8" i="3"/>
  <c r="H9" i="3"/>
  <c r="H10" i="3"/>
  <c r="H7" i="3"/>
  <c r="A1" i="3"/>
  <c r="L44" i="1"/>
  <c r="J61" i="1" s="1"/>
  <c r="L43" i="1"/>
  <c r="D60" i="1" s="1"/>
  <c r="L42" i="1"/>
  <c r="B59" i="1" s="1"/>
  <c r="L41" i="1"/>
  <c r="E58" i="1" s="1"/>
  <c r="L40" i="1"/>
  <c r="D57" i="1" s="1"/>
  <c r="L39" i="1"/>
  <c r="C56" i="1" s="1"/>
  <c r="C38" i="1"/>
  <c r="L37" i="1"/>
  <c r="K54" i="1" s="1"/>
  <c r="L36" i="1"/>
  <c r="B53" i="1" s="1"/>
  <c r="L35" i="1"/>
  <c r="K52" i="1" s="1"/>
  <c r="L34" i="1"/>
  <c r="B51" i="1" s="1"/>
  <c r="L33" i="1"/>
  <c r="K50" i="1" s="1"/>
  <c r="N29" i="1"/>
  <c r="N28" i="1"/>
  <c r="N27" i="1"/>
  <c r="N26" i="1"/>
  <c r="N25" i="1"/>
  <c r="N24" i="1"/>
  <c r="N23" i="1"/>
  <c r="N22" i="1"/>
  <c r="N21" i="1"/>
  <c r="N20" i="1"/>
  <c r="N19" i="1"/>
  <c r="M14" i="1"/>
  <c r="B29" i="1" s="1"/>
  <c r="M6" i="1"/>
  <c r="I21" i="1" s="1"/>
  <c r="L14" i="1"/>
  <c r="L13" i="1"/>
  <c r="M13" i="1" s="1"/>
  <c r="L12" i="1"/>
  <c r="M12" i="1" s="1"/>
  <c r="L11" i="1"/>
  <c r="M11" i="1" s="1"/>
  <c r="L10" i="1"/>
  <c r="M10" i="1" s="1"/>
  <c r="L8" i="1"/>
  <c r="K8" i="1"/>
  <c r="L7" i="1"/>
  <c r="K7" i="1"/>
  <c r="M7" i="1" s="1"/>
  <c r="L6" i="1"/>
  <c r="K6" i="1"/>
  <c r="L5" i="1"/>
  <c r="K5" i="1"/>
  <c r="M5" i="1" s="1"/>
  <c r="L4" i="1"/>
  <c r="K4" i="1"/>
  <c r="M4" i="1" s="1"/>
  <c r="L3" i="1"/>
  <c r="L18" i="1" s="1"/>
  <c r="K3" i="1"/>
  <c r="M3" i="1" s="1"/>
  <c r="L9" i="1"/>
  <c r="M9" i="1" s="1"/>
  <c r="C8" i="1"/>
  <c r="C19" i="1" l="1"/>
  <c r="D19" i="1"/>
  <c r="L19" i="1"/>
  <c r="J19" i="1"/>
  <c r="B19" i="1"/>
  <c r="G19" i="1"/>
  <c r="M19" i="1"/>
  <c r="H19" i="1"/>
  <c r="D25" i="1"/>
  <c r="K25" i="1"/>
  <c r="F20" i="1"/>
  <c r="C20" i="1"/>
  <c r="L26" i="1"/>
  <c r="J26" i="1"/>
  <c r="I26" i="1"/>
  <c r="K26" i="1"/>
  <c r="K27" i="1"/>
  <c r="J27" i="1"/>
  <c r="B27" i="1"/>
  <c r="D27" i="1"/>
  <c r="I27" i="1"/>
  <c r="C27" i="1"/>
  <c r="E24" i="1"/>
  <c r="K24" i="1"/>
  <c r="L24" i="1"/>
  <c r="M28" i="1"/>
  <c r="D28" i="1"/>
  <c r="C28" i="1"/>
  <c r="J28" i="1"/>
  <c r="I28" i="1"/>
  <c r="B28" i="1"/>
  <c r="D18" i="1"/>
  <c r="C18" i="1"/>
  <c r="G18" i="1"/>
  <c r="B18" i="1"/>
  <c r="I18" i="1"/>
  <c r="H18" i="1"/>
  <c r="F22" i="1"/>
  <c r="E22" i="1"/>
  <c r="M22" i="1"/>
  <c r="K19" i="1"/>
  <c r="I29" i="1"/>
  <c r="K53" i="1"/>
  <c r="D56" i="1"/>
  <c r="M8" i="1"/>
  <c r="J23" i="1" s="1"/>
  <c r="B50" i="1"/>
  <c r="B54" i="1"/>
  <c r="E56" i="1"/>
  <c r="K18" i="1"/>
  <c r="J29" i="1"/>
  <c r="C50" i="1"/>
  <c r="C54" i="1"/>
  <c r="K56" i="1"/>
  <c r="L25" i="1"/>
  <c r="D50" i="1"/>
  <c r="D54" i="1"/>
  <c r="B57" i="1"/>
  <c r="C53" i="1"/>
  <c r="E54" i="1"/>
  <c r="C57" i="1"/>
  <c r="D53" i="1"/>
  <c r="F54" i="1"/>
  <c r="E57" i="1"/>
  <c r="E53" i="1"/>
  <c r="B56" i="1"/>
  <c r="K58" i="1"/>
  <c r="F53" i="1"/>
  <c r="K61" i="1"/>
  <c r="E59" i="1"/>
  <c r="K59" i="1"/>
  <c r="K57" i="1"/>
  <c r="J60" i="1"/>
  <c r="B60" i="1"/>
  <c r="C51" i="1"/>
  <c r="D51" i="1"/>
  <c r="K51" i="1"/>
  <c r="B58" i="1"/>
  <c r="K60" i="1"/>
  <c r="B52" i="1"/>
  <c r="C58" i="1"/>
  <c r="B61" i="1"/>
  <c r="D59" i="1"/>
  <c r="J59" i="1"/>
  <c r="C60" i="1"/>
  <c r="E60" i="1"/>
  <c r="L38" i="1"/>
  <c r="C52" i="1"/>
  <c r="D58" i="1"/>
  <c r="C61" i="1"/>
  <c r="D52" i="1"/>
  <c r="D61" i="1"/>
  <c r="C59" i="1"/>
  <c r="E61" i="1"/>
  <c r="G20" i="1"/>
  <c r="B26" i="1"/>
  <c r="M26" i="1"/>
  <c r="D22" i="1"/>
  <c r="C22" i="1"/>
  <c r="B22" i="1"/>
  <c r="L23" i="1"/>
  <c r="D26" i="1"/>
  <c r="I25" i="1"/>
  <c r="K22" i="1"/>
  <c r="L21" i="1"/>
  <c r="I22" i="1"/>
  <c r="K21" i="1"/>
  <c r="M27" i="1"/>
  <c r="B20" i="1"/>
  <c r="J24" i="1"/>
  <c r="L28" i="1"/>
  <c r="E28" i="1"/>
  <c r="K28" i="1"/>
  <c r="K20" i="1"/>
  <c r="F21" i="1"/>
  <c r="D24" i="1"/>
  <c r="E27" i="1"/>
  <c r="H28" i="1"/>
  <c r="M20" i="1"/>
  <c r="M24" i="1"/>
  <c r="J25" i="1"/>
  <c r="D21" i="1"/>
  <c r="M25" i="1"/>
  <c r="L22" i="1"/>
  <c r="B21" i="1"/>
  <c r="J22" i="1"/>
  <c r="E21" i="1"/>
  <c r="J21" i="1"/>
  <c r="K29" i="1"/>
  <c r="C25" i="1"/>
  <c r="E29" i="1"/>
  <c r="L20" i="1"/>
  <c r="B25" i="1"/>
  <c r="H29" i="1"/>
  <c r="L27" i="1"/>
  <c r="D29" i="1"/>
  <c r="C24" i="1"/>
  <c r="E26" i="1"/>
  <c r="H27" i="1"/>
  <c r="C29" i="1"/>
  <c r="B24" i="1"/>
  <c r="E25" i="1"/>
  <c r="M21" i="1"/>
  <c r="M29" i="1"/>
  <c r="M23" i="1"/>
  <c r="H20" i="1"/>
  <c r="K23" i="1"/>
  <c r="C21" i="1"/>
  <c r="C26" i="1"/>
  <c r="I24" i="1"/>
  <c r="I23" i="1"/>
  <c r="L29" i="1"/>
  <c r="J20" i="1"/>
  <c r="H26" i="1"/>
  <c r="D20" i="1"/>
  <c r="D23" i="1" l="1"/>
  <c r="E23" i="1"/>
  <c r="B23" i="1"/>
  <c r="C23" i="1"/>
  <c r="K55" i="1"/>
  <c r="E55" i="1"/>
  <c r="D55" i="1"/>
  <c r="B55" i="1"/>
  <c r="C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<sst xmlns="http://schemas.openxmlformats.org/spreadsheetml/2006/main" count="70" uniqueCount="34">
  <si>
    <t>Résultat brute</t>
  </si>
  <si>
    <t>Élection</t>
  </si>
  <si>
    <t>Libéral</t>
  </si>
  <si>
    <t>Conservateur</t>
  </si>
  <si>
    <t>NPD</t>
  </si>
  <si>
    <t>Bloc Québ.</t>
  </si>
  <si>
    <t>Réformiste</t>
  </si>
  <si>
    <t>Crédit social</t>
  </si>
  <si>
    <t>Rhinoceros</t>
  </si>
  <si>
    <t>Marxiste-léniniste</t>
  </si>
  <si>
    <t>Parti vert</t>
  </si>
  <si>
    <t>Indépendant</t>
  </si>
  <si>
    <t>Autre</t>
  </si>
  <si>
    <t>Total</t>
  </si>
  <si>
    <t>Pop. Can.</t>
  </si>
  <si>
    <t>Résultat relatif</t>
  </si>
  <si>
    <t>Aug. Total</t>
  </si>
  <si>
    <t>Aug. Pop. Can</t>
  </si>
  <si>
    <t>Nombre de siège obtenu</t>
  </si>
  <si>
    <t>Produit</t>
  </si>
  <si>
    <t>Prix unitaire</t>
  </si>
  <si>
    <t>Quantité</t>
  </si>
  <si>
    <t>Prix de vente</t>
  </si>
  <si>
    <t>Pomme</t>
  </si>
  <si>
    <t>Banane</t>
  </si>
  <si>
    <t>Fraise</t>
  </si>
  <si>
    <t>Tomate</t>
  </si>
  <si>
    <t>Frais d'assurance</t>
  </si>
  <si>
    <t>Assurance</t>
  </si>
  <si>
    <t>Prix</t>
  </si>
  <si>
    <t>Prix avec frais</t>
  </si>
  <si>
    <t>Habitation</t>
  </si>
  <si>
    <t>Véhicule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</si>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</sst>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$&quot;_ ;_ * \(#,##0.00\)\ &quot;$&quot;_ ;_ * &quot;-&quot;??_)\ &quot;$&quot;_ ;_ @_ "/>
    <numFmt numFmtId="43" formatCode="_ * #,##0.00_)_ ;_ * \(#,##0.00\)_ ;_ * &quot;-&quot;??_)_ ;_ @_ "/>
    <numFmt numFmtId="164" formatCode="_ * #,##0_)_ ;_ * \(#,##0\)_ ;_ * &quot;-&quot;??_)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10" fontId="0" fillId="0" borderId="0" xfId="2" applyNumberFormat="1" applyFont="1"/>
    <xf numFmtId="0" fontId="0" fillId="0" borderId="1" xfId="0" applyBorder="1"/>
    <xf numFmtId="44" fontId="0" fillId="0" borderId="1" xfId="3" applyFont="1" applyBorder="1"/>
    <xf numFmtId="44" fontId="0" fillId="0" borderId="1" xfId="0" applyNumberFormat="1" applyBorder="1"/>
    <xf numFmtId="9" fontId="0" fillId="0" borderId="0" xfId="0" applyNumberFormat="1"/>
    <xf numFmtId="44" fontId="0" fillId="0" borderId="0" xfId="3" applyFont="1"/>
    <xf numFmtId="44" fontId="0" fillId="0" borderId="0" xfId="0" applyNumberFormat="1"/>
  </cellXfs>
  <cellStyles count="4">
    <cellStyle name="Milliers" xfId="1" builtinId="3"/>
    <cellStyle name="Monétaire" xfId="3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Résultats</a:t>
            </a:r>
            <a:r>
              <a:rPr lang="fr-CA" baseline="0"/>
              <a:t> électoraux aux élections fédérales du PLC et PCC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Canada!$B$2</c:f>
              <c:strCache>
                <c:ptCount val="1"/>
                <c:pt idx="0">
                  <c:v>Libéral</c:v>
                </c:pt>
              </c:strCache>
            </c:strRef>
          </c:tx>
          <c:spPr>
            <a:solidFill>
              <a:srgbClr val="FF0000"/>
            </a:solidFill>
            <a:ln w="19050">
              <a:noFill/>
            </a:ln>
            <a:effectLst/>
          </c:spPr>
          <c:invertIfNegative val="0"/>
          <c:cat>
            <c:numRef>
              <c:f>Canada!$A$3:$A$14</c:f>
              <c:numCache>
                <c:formatCode>General</c:formatCode>
                <c:ptCount val="12"/>
                <c:pt idx="0">
                  <c:v>1980</c:v>
                </c:pt>
                <c:pt idx="1">
                  <c:v>1984</c:v>
                </c:pt>
                <c:pt idx="2">
                  <c:v>1988</c:v>
                </c:pt>
                <c:pt idx="3">
                  <c:v>1993</c:v>
                </c:pt>
                <c:pt idx="4">
                  <c:v>1997</c:v>
                </c:pt>
                <c:pt idx="5">
                  <c:v>2000</c:v>
                </c:pt>
                <c:pt idx="6">
                  <c:v>2004</c:v>
                </c:pt>
                <c:pt idx="7">
                  <c:v>2006</c:v>
                </c:pt>
                <c:pt idx="8">
                  <c:v>2008</c:v>
                </c:pt>
                <c:pt idx="9">
                  <c:v>2011</c:v>
                </c:pt>
                <c:pt idx="10">
                  <c:v>2015</c:v>
                </c:pt>
                <c:pt idx="11">
                  <c:v>2019</c:v>
                </c:pt>
              </c:numCache>
            </c:numRef>
          </c:cat>
          <c:val>
            <c:numRef>
              <c:f>Canada!$B$3:$B$14</c:f>
              <c:numCache>
                <c:formatCode>_ * #\ ##0_)_ ;_ * \(#\ ##0\)_ ;_ * "-"??_)_ ;_ @_ </c:formatCode>
                <c:ptCount val="12"/>
                <c:pt idx="0">
                  <c:v>4855425</c:v>
                </c:pt>
                <c:pt idx="1">
                  <c:v>3516486</c:v>
                </c:pt>
                <c:pt idx="2">
                  <c:v>4205072</c:v>
                </c:pt>
                <c:pt idx="3">
                  <c:v>5647952</c:v>
                </c:pt>
                <c:pt idx="4">
                  <c:v>4994277</c:v>
                </c:pt>
                <c:pt idx="5">
                  <c:v>5252031</c:v>
                </c:pt>
                <c:pt idx="6">
                  <c:v>4982220</c:v>
                </c:pt>
                <c:pt idx="7">
                  <c:v>4479415</c:v>
                </c:pt>
                <c:pt idx="8">
                  <c:v>3633185</c:v>
                </c:pt>
                <c:pt idx="9">
                  <c:v>2783175</c:v>
                </c:pt>
                <c:pt idx="10">
                  <c:v>6930136</c:v>
                </c:pt>
                <c:pt idx="11">
                  <c:v>6018728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D-4434-A46E-992B8A76E1EF}"/>
            </c:ext>
          </c:extLst>
        </c:ser>
        <c:ser>
          <c:idx val="1"/>
          <c:order val="1"/>
          <c:tx>
            <c:strRef>
              <c:f>Canada!$C$2</c:f>
              <c:strCache>
                <c:ptCount val="1"/>
                <c:pt idx="0">
                  <c:v>Conservateur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Canada!$C$3:$C$14</c:f>
              <c:numCache>
                <c:formatCode>_ * #\ ##0_)_ ;_ * \(#\ ##0\)_ ;_ * "-"??_)_ ;_ @_ </c:formatCode>
                <c:ptCount val="12"/>
                <c:pt idx="0">
                  <c:v>3552994</c:v>
                </c:pt>
                <c:pt idx="1">
                  <c:v>6278818</c:v>
                </c:pt>
                <c:pt idx="2">
                  <c:v>5667543</c:v>
                </c:pt>
                <c:pt idx="3">
                  <c:v>2186422</c:v>
                </c:pt>
                <c:pt idx="4">
                  <c:v>2446705</c:v>
                </c:pt>
                <c:pt idx="5">
                  <c:v>4843927</c:v>
                </c:pt>
                <c:pt idx="6">
                  <c:v>4019498</c:v>
                </c:pt>
                <c:pt idx="7">
                  <c:v>5374071</c:v>
                </c:pt>
                <c:pt idx="8">
                  <c:v>5209069</c:v>
                </c:pt>
                <c:pt idx="9">
                  <c:v>5832401</c:v>
                </c:pt>
                <c:pt idx="10">
                  <c:v>5600496</c:v>
                </c:pt>
                <c:pt idx="11">
                  <c:v>6239227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D-4434-A46E-992B8A76E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3011760"/>
        <c:axId val="2053010512"/>
      </c:barChart>
      <c:catAx>
        <c:axId val="205301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Année des élections générales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3010512"/>
        <c:crosses val="autoZero"/>
        <c:auto val="1"/>
        <c:lblAlgn val="ctr"/>
        <c:lblOffset val="100"/>
        <c:noMultiLvlLbl val="0"/>
      </c:catAx>
      <c:valAx>
        <c:axId val="20530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Nombre de votes au suffrage universel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 * #\ ##0_)_ ;_ * \(#\ ##0\)_ ;_ * &quot;-&quot;??_)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301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E63E8B-1B8C-4CB4-9CF1-340E9E63C2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BBA53A2-638B-AFBD-8130-114D8503E5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08D3-9CFD-4EC4-BEE3-65167630D197}">
  <dimension ref="A1:N61"/>
  <sheetViews>
    <sheetView workbookViewId="0">
      <selection activeCell="B3" sqref="B3"/>
    </sheetView>
  </sheetViews>
  <sheetFormatPr baseColWidth="10" defaultColWidth="11.42578125" defaultRowHeight="15" x14ac:dyDescent="0.25"/>
  <cols>
    <col min="2" max="6" width="11.42578125" customWidth="1"/>
    <col min="8" max="10" width="11.42578125" customWidth="1"/>
    <col min="11" max="11" width="11.5703125" bestFit="1" customWidth="1"/>
    <col min="12" max="12" width="11.42578125" customWidth="1"/>
    <col min="13" max="14" width="14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1980</v>
      </c>
      <c r="B3" s="1">
        <v>4855425</v>
      </c>
      <c r="C3" s="1">
        <v>3552994</v>
      </c>
      <c r="D3" s="1">
        <v>2165087</v>
      </c>
      <c r="E3" s="1"/>
      <c r="F3" s="1"/>
      <c r="G3" s="1">
        <v>185486</v>
      </c>
      <c r="H3" s="1">
        <v>110597</v>
      </c>
      <c r="I3" s="1">
        <v>14728</v>
      </c>
      <c r="J3" s="1"/>
      <c r="K3" s="1">
        <f>14472+3063</f>
        <v>17535</v>
      </c>
      <c r="L3" s="1">
        <f>14656+14474+12532+6022</f>
        <v>47684</v>
      </c>
      <c r="M3" s="1">
        <f>SUM(B3:L3)</f>
        <v>10949536</v>
      </c>
      <c r="N3" s="1">
        <v>24517000</v>
      </c>
    </row>
    <row r="4" spans="1:14" x14ac:dyDescent="0.25">
      <c r="A4">
        <v>1984</v>
      </c>
      <c r="B4" s="1">
        <v>3516486</v>
      </c>
      <c r="C4" s="1">
        <v>6278818</v>
      </c>
      <c r="D4" s="1">
        <v>2359915</v>
      </c>
      <c r="E4" s="1"/>
      <c r="F4" s="1"/>
      <c r="G4" s="1">
        <v>16659</v>
      </c>
      <c r="H4" s="1">
        <v>99178</v>
      </c>
      <c r="I4" s="1"/>
      <c r="J4" s="1">
        <v>26921</v>
      </c>
      <c r="K4" s="1">
        <f>22067+39298</f>
        <v>61365</v>
      </c>
      <c r="L4" s="1">
        <f>85865+65655+23514+7479+7007</f>
        <v>189520</v>
      </c>
      <c r="M4" s="1">
        <f>SUM(B4:L4)</f>
        <v>12548862</v>
      </c>
      <c r="N4" s="1">
        <v>25608000</v>
      </c>
    </row>
    <row r="5" spans="1:14" x14ac:dyDescent="0.25">
      <c r="A5">
        <v>1988</v>
      </c>
      <c r="B5" s="1">
        <v>4205072</v>
      </c>
      <c r="C5" s="1">
        <v>5667543</v>
      </c>
      <c r="D5" s="1">
        <v>2685263</v>
      </c>
      <c r="E5" s="1"/>
      <c r="F5" s="1">
        <v>275767</v>
      </c>
      <c r="G5" s="1">
        <v>3407</v>
      </c>
      <c r="H5" s="1">
        <v>52173</v>
      </c>
      <c r="I5" s="1"/>
      <c r="J5" s="1">
        <v>47228</v>
      </c>
      <c r="K5" s="1">
        <f>22982+24516</f>
        <v>47498</v>
      </c>
      <c r="L5" s="1">
        <f>102533+41342+33135+7467+7066</f>
        <v>191543</v>
      </c>
      <c r="M5" s="1">
        <f>SUM(B5:L5)</f>
        <v>13175494</v>
      </c>
      <c r="N5" s="1">
        <v>26798000</v>
      </c>
    </row>
    <row r="6" spans="1:14" x14ac:dyDescent="0.25">
      <c r="A6">
        <v>1993</v>
      </c>
      <c r="B6" s="1">
        <v>5647952</v>
      </c>
      <c r="C6" s="1">
        <v>2186422</v>
      </c>
      <c r="D6" s="1">
        <v>939575</v>
      </c>
      <c r="E6" s="1">
        <v>1846024</v>
      </c>
      <c r="F6" s="1">
        <v>2559245</v>
      </c>
      <c r="G6" s="1"/>
      <c r="H6" s="1"/>
      <c r="I6" s="1">
        <v>5136</v>
      </c>
      <c r="J6" s="1">
        <v>32690</v>
      </c>
      <c r="K6" s="1">
        <f>60434+48959</f>
        <v>109393</v>
      </c>
      <c r="L6" s="1">
        <f>187251+84743+30455+14630+9141+7506+7316</f>
        <v>341042</v>
      </c>
      <c r="M6" s="1">
        <f t="shared" ref="M6:M14" si="0">SUM(B6:L6)</f>
        <v>13667479</v>
      </c>
      <c r="N6" s="1">
        <v>28682000</v>
      </c>
    </row>
    <row r="7" spans="1:14" x14ac:dyDescent="0.25">
      <c r="A7">
        <v>1997</v>
      </c>
      <c r="B7" s="1">
        <v>4994277</v>
      </c>
      <c r="C7" s="1">
        <v>2446705</v>
      </c>
      <c r="D7" s="1">
        <v>1434509</v>
      </c>
      <c r="E7" s="1">
        <v>1385821</v>
      </c>
      <c r="F7" s="1">
        <v>2513080</v>
      </c>
      <c r="G7" s="1"/>
      <c r="H7" s="1"/>
      <c r="I7" s="1">
        <v>11468</v>
      </c>
      <c r="J7" s="1">
        <v>55583</v>
      </c>
      <c r="K7" s="1">
        <f>34507+26252</f>
        <v>60759</v>
      </c>
      <c r="L7" s="1">
        <f>37085+29085+17502</f>
        <v>83672</v>
      </c>
      <c r="M7" s="1">
        <f t="shared" si="0"/>
        <v>12985874</v>
      </c>
      <c r="N7" s="1">
        <v>29908000</v>
      </c>
    </row>
    <row r="8" spans="1:14" x14ac:dyDescent="0.25">
      <c r="A8">
        <v>2000</v>
      </c>
      <c r="B8" s="1">
        <v>5252031</v>
      </c>
      <c r="C8" s="1">
        <f>1566998+3276929</f>
        <v>4843927</v>
      </c>
      <c r="D8" s="1">
        <v>1093868</v>
      </c>
      <c r="E8" s="1">
        <v>1377727</v>
      </c>
      <c r="F8" s="1"/>
      <c r="G8" s="1"/>
      <c r="H8" s="1"/>
      <c r="I8" s="1">
        <v>12068</v>
      </c>
      <c r="J8" s="1">
        <v>104402</v>
      </c>
      <c r="K8" s="1">
        <f>17445+37591</f>
        <v>55036</v>
      </c>
      <c r="L8" s="1">
        <f>66258+27103+16577+8776</f>
        <v>118714</v>
      </c>
      <c r="M8" s="1">
        <f t="shared" si="0"/>
        <v>12857773</v>
      </c>
      <c r="N8" s="1">
        <v>30689000</v>
      </c>
    </row>
    <row r="9" spans="1:14" x14ac:dyDescent="0.25">
      <c r="A9">
        <v>2004</v>
      </c>
      <c r="B9" s="1">
        <v>4982220</v>
      </c>
      <c r="C9" s="1">
        <v>4019498</v>
      </c>
      <c r="D9" s="1">
        <v>2127403</v>
      </c>
      <c r="E9" s="1">
        <v>1680109</v>
      </c>
      <c r="F9" s="1"/>
      <c r="G9" s="1"/>
      <c r="H9" s="1"/>
      <c r="I9" s="1">
        <v>8696</v>
      </c>
      <c r="J9" s="1">
        <v>582247</v>
      </c>
      <c r="K9" s="1">
        <v>64864</v>
      </c>
      <c r="L9" s="1">
        <f>40335+33276+10872+8807+4426+1949</f>
        <v>99665</v>
      </c>
      <c r="M9" s="1">
        <f t="shared" si="0"/>
        <v>13564702</v>
      </c>
      <c r="N9" s="1">
        <v>32048000</v>
      </c>
    </row>
    <row r="10" spans="1:14" x14ac:dyDescent="0.25">
      <c r="A10">
        <v>2006</v>
      </c>
      <c r="B10" s="1">
        <v>4479415</v>
      </c>
      <c r="C10" s="1">
        <v>5374071</v>
      </c>
      <c r="D10" s="2">
        <v>2589597</v>
      </c>
      <c r="E10" s="1">
        <v>1553201</v>
      </c>
      <c r="F10" s="1"/>
      <c r="G10" s="1"/>
      <c r="H10" s="1"/>
      <c r="I10" s="1">
        <v>14151</v>
      </c>
      <c r="J10" s="1">
        <v>664068</v>
      </c>
      <c r="K10" s="1">
        <v>81860</v>
      </c>
      <c r="L10" s="1">
        <f>28152+14446+9171+6102+3022+3002+1201+1094+72</f>
        <v>66262</v>
      </c>
      <c r="M10" s="1">
        <f t="shared" si="0"/>
        <v>14822625</v>
      </c>
      <c r="N10" s="1">
        <v>32723000</v>
      </c>
    </row>
    <row r="11" spans="1:14" x14ac:dyDescent="0.25">
      <c r="A11">
        <v>2008</v>
      </c>
      <c r="B11" s="1">
        <v>3633185</v>
      </c>
      <c r="C11" s="1">
        <v>5209069</v>
      </c>
      <c r="D11" s="1">
        <v>2515288</v>
      </c>
      <c r="E11" s="1">
        <v>1379991</v>
      </c>
      <c r="F11" s="1"/>
      <c r="G11" s="1"/>
      <c r="H11" s="1">
        <v>2122</v>
      </c>
      <c r="I11" s="1">
        <v>8565</v>
      </c>
      <c r="J11" s="1">
        <v>937613</v>
      </c>
      <c r="K11" s="1">
        <v>94844</v>
      </c>
      <c r="L11" s="1">
        <f>26475+7300+5860+3572+3455+2298+1713+1611+527+425+195+186</f>
        <v>53617</v>
      </c>
      <c r="M11" s="1">
        <f t="shared" si="0"/>
        <v>13834294</v>
      </c>
      <c r="N11" s="1">
        <v>33506000</v>
      </c>
    </row>
    <row r="12" spans="1:14" x14ac:dyDescent="0.25">
      <c r="A12">
        <v>2011</v>
      </c>
      <c r="B12" s="1">
        <v>2783175</v>
      </c>
      <c r="C12" s="1">
        <v>5832401</v>
      </c>
      <c r="D12" s="1">
        <v>4508474</v>
      </c>
      <c r="E12" s="1">
        <v>889788</v>
      </c>
      <c r="F12" s="1"/>
      <c r="G12" s="1"/>
      <c r="H12" s="1">
        <v>3819</v>
      </c>
      <c r="I12" s="1">
        <v>10160</v>
      </c>
      <c r="J12" s="1">
        <v>576221</v>
      </c>
      <c r="K12" s="1">
        <v>72731</v>
      </c>
      <c r="L12" s="1">
        <f>19218+6017+5838+3198+2925+2030+1864+1451+748+294+228</f>
        <v>43811</v>
      </c>
      <c r="M12" s="1">
        <f t="shared" si="0"/>
        <v>14720580</v>
      </c>
      <c r="N12" s="1">
        <v>34342780</v>
      </c>
    </row>
    <row r="13" spans="1:14" x14ac:dyDescent="0.25">
      <c r="A13">
        <v>2015</v>
      </c>
      <c r="B13" s="1">
        <v>6930136</v>
      </c>
      <c r="C13" s="1">
        <v>5600496</v>
      </c>
      <c r="D13" s="1">
        <v>3461262</v>
      </c>
      <c r="E13" s="1">
        <v>818652</v>
      </c>
      <c r="F13" s="1"/>
      <c r="G13" s="1"/>
      <c r="H13" s="1">
        <v>7349</v>
      </c>
      <c r="I13" s="1">
        <v>9105</v>
      </c>
      <c r="J13" s="1">
        <v>605864</v>
      </c>
      <c r="K13" s="1">
        <v>49905</v>
      </c>
      <c r="L13" s="1">
        <f>7349+15284+8298+4472+4382+1761+1626+1187+906+429+270+136+185+121+90+57</f>
        <v>46553</v>
      </c>
      <c r="M13" s="1">
        <f t="shared" si="0"/>
        <v>17529322</v>
      </c>
      <c r="N13" s="1">
        <v>35851800</v>
      </c>
    </row>
    <row r="14" spans="1:14" x14ac:dyDescent="0.25">
      <c r="A14">
        <v>2019</v>
      </c>
      <c r="B14" s="1">
        <v>6018728</v>
      </c>
      <c r="C14" s="1">
        <v>6239227</v>
      </c>
      <c r="D14" s="1">
        <v>2903722</v>
      </c>
      <c r="E14" s="1">
        <v>1387030</v>
      </c>
      <c r="F14" s="1"/>
      <c r="G14" s="1"/>
      <c r="H14" s="1">
        <v>9538</v>
      </c>
      <c r="I14" s="1">
        <v>4124</v>
      </c>
      <c r="J14" s="1">
        <v>1189607</v>
      </c>
      <c r="K14" s="1">
        <v>75625</v>
      </c>
      <c r="L14" s="1">
        <f>294092+18901+8367+6300+4408+3905+3815+1534+920+682+602+510+296+281</f>
        <v>344613</v>
      </c>
      <c r="M14" s="1">
        <f t="shared" si="0"/>
        <v>18172214</v>
      </c>
      <c r="N14" s="1">
        <v>37411047</v>
      </c>
    </row>
    <row r="16" spans="1:14" x14ac:dyDescent="0.25">
      <c r="A16" t="s">
        <v>15</v>
      </c>
    </row>
    <row r="17" spans="1:14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16</v>
      </c>
      <c r="N17" t="s">
        <v>17</v>
      </c>
    </row>
    <row r="18" spans="1:14" x14ac:dyDescent="0.25">
      <c r="A18">
        <v>1980</v>
      </c>
      <c r="B18" s="3">
        <f>B3/M3</f>
        <v>0.44343659859194035</v>
      </c>
      <c r="C18" s="3">
        <f>C3/M3</f>
        <v>0.32448808789705791</v>
      </c>
      <c r="D18" s="3">
        <f>D3/M3</f>
        <v>0.19773321901494273</v>
      </c>
      <c r="E18" s="3"/>
      <c r="F18" s="3"/>
      <c r="G18" s="3">
        <f>G3/M3</f>
        <v>1.6940078556753457E-2</v>
      </c>
      <c r="H18" s="3">
        <f>H3/M3</f>
        <v>1.0100610656013186E-2</v>
      </c>
      <c r="I18" s="3">
        <f>I3/M3</f>
        <v>1.3450798280402018E-3</v>
      </c>
      <c r="J18" s="3"/>
      <c r="K18" s="3">
        <f>K3/M3</f>
        <v>1.6014377230231492E-3</v>
      </c>
      <c r="L18" s="3">
        <f>L3/M3</f>
        <v>4.3548877322290187E-3</v>
      </c>
      <c r="M18" s="3"/>
    </row>
    <row r="19" spans="1:14" x14ac:dyDescent="0.25">
      <c r="A19">
        <v>1984</v>
      </c>
      <c r="B19" s="3">
        <f>B4/M4</f>
        <v>0.28022349755698961</v>
      </c>
      <c r="C19" s="3">
        <f>C4/M4</f>
        <v>0.50034959345317531</v>
      </c>
      <c r="D19" s="3">
        <f>D4/M4</f>
        <v>0.18805808845455468</v>
      </c>
      <c r="E19" s="1"/>
      <c r="F19" s="1"/>
      <c r="G19" s="3">
        <f>G4/M4</f>
        <v>1.3275307354563305E-3</v>
      </c>
      <c r="H19" s="3">
        <f>H4/M4</f>
        <v>7.9033461360878774E-3</v>
      </c>
      <c r="I19" s="1"/>
      <c r="J19" s="3">
        <f>J4/M4</f>
        <v>2.1452941310534774E-3</v>
      </c>
      <c r="K19" s="3">
        <f>K4/M4</f>
        <v>4.8900848539094616E-3</v>
      </c>
      <c r="L19" s="3">
        <f>L4/M4</f>
        <v>1.5102564678773262E-2</v>
      </c>
      <c r="M19" s="3">
        <f>(M4-M3)/M3</f>
        <v>0.1460633583012102</v>
      </c>
      <c r="N19" s="3">
        <f>(N4-N3)/N3</f>
        <v>4.4499734877839869E-2</v>
      </c>
    </row>
    <row r="20" spans="1:14" x14ac:dyDescent="0.25">
      <c r="A20">
        <v>1988</v>
      </c>
      <c r="B20" s="3">
        <f>B5/M5</f>
        <v>0.31915858335178932</v>
      </c>
      <c r="C20" s="3">
        <f>C5/M5</f>
        <v>0.43015791286459543</v>
      </c>
      <c r="D20" s="3">
        <f>D5/M5</f>
        <v>0.20380738665282683</v>
      </c>
      <c r="E20" s="1"/>
      <c r="F20" s="3">
        <f>F5/M5</f>
        <v>2.093029680708746E-2</v>
      </c>
      <c r="G20" s="3">
        <f>G5/M5</f>
        <v>2.5858612967377161E-4</v>
      </c>
      <c r="H20" s="3">
        <f>H5/M5</f>
        <v>3.9598515243527109E-3</v>
      </c>
      <c r="I20" s="1"/>
      <c r="J20" s="3">
        <f>J5/M5</f>
        <v>3.5845335286859075E-3</v>
      </c>
      <c r="K20" s="3">
        <f>K5/M5</f>
        <v>3.6050261189447623E-3</v>
      </c>
      <c r="L20" s="3">
        <f>L5/M5</f>
        <v>1.4537823022043803E-2</v>
      </c>
      <c r="M20" s="3">
        <f>(M5-M4)/M4</f>
        <v>4.9935364656970488E-2</v>
      </c>
      <c r="N20" s="3">
        <f>(N5-N4)/N4</f>
        <v>4.6469853170884097E-2</v>
      </c>
    </row>
    <row r="21" spans="1:14" x14ac:dyDescent="0.25">
      <c r="A21">
        <v>1993</v>
      </c>
      <c r="B21" s="3">
        <f>B6/M6</f>
        <v>0.41324021789241455</v>
      </c>
      <c r="C21" s="3">
        <f>C6/M6</f>
        <v>0.15997258894635946</v>
      </c>
      <c r="D21" s="3">
        <f>D6/M6</f>
        <v>6.874530409009591E-2</v>
      </c>
      <c r="E21" s="3">
        <f>E6/M6</f>
        <v>0.13506689858458901</v>
      </c>
      <c r="F21" s="3">
        <f>F6/M6</f>
        <v>0.18725069926941171</v>
      </c>
      <c r="G21" s="1"/>
      <c r="H21" s="1"/>
      <c r="I21" s="3">
        <f>I6/M6</f>
        <v>3.7578254190110701E-4</v>
      </c>
      <c r="J21" s="3">
        <f>J6/M6</f>
        <v>2.391809052715574E-3</v>
      </c>
      <c r="K21" s="3">
        <f>K6/M6</f>
        <v>8.0038901102390571E-3</v>
      </c>
      <c r="L21" s="3">
        <f>L6/M6</f>
        <v>2.4952809512273626E-2</v>
      </c>
      <c r="M21" s="3">
        <f>(M6-M5)/M5</f>
        <v>3.7340914883343276E-2</v>
      </c>
      <c r="N21" s="3">
        <f>(N6-N5)/N5</f>
        <v>7.03037540114934E-2</v>
      </c>
    </row>
    <row r="22" spans="1:14" x14ac:dyDescent="0.25">
      <c r="A22">
        <v>1997</v>
      </c>
      <c r="B22" s="3">
        <f>B7/M7</f>
        <v>0.38459305858042364</v>
      </c>
      <c r="C22" s="3">
        <f>C7/M7</f>
        <v>0.18841280918019071</v>
      </c>
      <c r="D22" s="3">
        <f>D7/M7</f>
        <v>0.11046688116641205</v>
      </c>
      <c r="E22" s="3">
        <f>E7/M7</f>
        <v>0.1067175763448806</v>
      </c>
      <c r="F22" s="3">
        <f>F7/M7</f>
        <v>0.19352413245346442</v>
      </c>
      <c r="G22" s="1"/>
      <c r="H22" s="1"/>
      <c r="I22" s="3">
        <f>I7/M7</f>
        <v>8.8311345081586341E-4</v>
      </c>
      <c r="J22" s="3">
        <f>J7/M7</f>
        <v>4.2802663879227534E-3</v>
      </c>
      <c r="K22" s="3">
        <f>K7/M7</f>
        <v>4.6788533447960452E-3</v>
      </c>
      <c r="L22" s="3">
        <f>L7/M7</f>
        <v>6.4433090910939071E-3</v>
      </c>
      <c r="M22" s="3">
        <f>(M7-M6)/M6</f>
        <v>-4.9870572327200942E-2</v>
      </c>
      <c r="N22" s="3">
        <f>(N7-N6)/N6</f>
        <v>4.2744578481277454E-2</v>
      </c>
    </row>
    <row r="23" spans="1:14" x14ac:dyDescent="0.25">
      <c r="A23">
        <v>2000</v>
      </c>
      <c r="B23" s="3">
        <f>B8/M8</f>
        <v>0.40847128036869212</v>
      </c>
      <c r="C23" s="3">
        <f>C8/M8</f>
        <v>0.37673141375259928</v>
      </c>
      <c r="D23" s="3">
        <f>D8/M8</f>
        <v>8.507445262877171E-2</v>
      </c>
      <c r="E23" s="3">
        <f>E8/M8</f>
        <v>0.10715129284052534</v>
      </c>
      <c r="F23" s="1"/>
      <c r="G23" s="1"/>
      <c r="H23" s="1"/>
      <c r="I23" s="3">
        <f>I8/M8</f>
        <v>9.3857622155874118E-4</v>
      </c>
      <c r="J23" s="3">
        <f>J8/M8</f>
        <v>8.1197575972137628E-3</v>
      </c>
      <c r="K23" s="3">
        <f>K8/M8</f>
        <v>4.2803679921865163E-3</v>
      </c>
      <c r="L23" s="3">
        <f>L8/M8</f>
        <v>9.2328585984524699E-3</v>
      </c>
      <c r="M23" s="3">
        <f>(M8-M7)/M7</f>
        <v>-9.8646421488457377E-3</v>
      </c>
      <c r="N23" s="3">
        <f>(N8-N7)/N7</f>
        <v>2.6113414471044538E-2</v>
      </c>
    </row>
    <row r="24" spans="1:14" x14ac:dyDescent="0.25">
      <c r="A24">
        <v>2004</v>
      </c>
      <c r="B24" s="3">
        <f>B9/M9</f>
        <v>0.36729299324083936</v>
      </c>
      <c r="C24" s="3">
        <f>C9/M9</f>
        <v>0.29632040571182472</v>
      </c>
      <c r="D24" s="3">
        <f>D9/M9</f>
        <v>0.15683374393333521</v>
      </c>
      <c r="E24" s="3">
        <f>E9/M9</f>
        <v>0.12385889494660479</v>
      </c>
      <c r="F24" s="1"/>
      <c r="G24" s="1"/>
      <c r="H24" s="1"/>
      <c r="I24" s="3">
        <f>I9/M9</f>
        <v>6.4107563881609785E-4</v>
      </c>
      <c r="J24" s="3">
        <f>J9/M9</f>
        <v>4.2923685312069519E-2</v>
      </c>
      <c r="K24" s="3">
        <f>K9/M9</f>
        <v>4.7818227042510774E-3</v>
      </c>
      <c r="L24" s="3">
        <f>L9/M9</f>
        <v>7.3473785122592445E-3</v>
      </c>
      <c r="M24" s="3">
        <f>(M9-M8)/M8</f>
        <v>5.4980672002842172E-2</v>
      </c>
      <c r="N24" s="3">
        <f>(N9-N8)/N8</f>
        <v>4.4282967838639255E-2</v>
      </c>
    </row>
    <row r="25" spans="1:14" x14ac:dyDescent="0.25">
      <c r="A25">
        <v>2006</v>
      </c>
      <c r="B25" s="3">
        <f>B10/M10</f>
        <v>0.30220119580708543</v>
      </c>
      <c r="C25" s="3">
        <f>C10/M10</f>
        <v>0.36255865610848281</v>
      </c>
      <c r="D25" s="3">
        <f>D10/M10</f>
        <v>0.17470569484150075</v>
      </c>
      <c r="E25" s="3">
        <f>E10/M10</f>
        <v>0.10478582572250192</v>
      </c>
      <c r="F25" s="1"/>
      <c r="G25" s="1"/>
      <c r="H25" s="1"/>
      <c r="I25" s="3">
        <f>I10/M10</f>
        <v>9.54689199787487E-4</v>
      </c>
      <c r="J25" s="3">
        <f>J10/M10</f>
        <v>4.4800971487843753E-2</v>
      </c>
      <c r="K25" s="3">
        <f>K10/M10</f>
        <v>5.5226385339978579E-3</v>
      </c>
      <c r="L25" s="3">
        <f>L10/M10</f>
        <v>4.4703282987999761E-3</v>
      </c>
      <c r="M25" s="3">
        <f>(M10-M9)/M9</f>
        <v>9.273502654168149E-2</v>
      </c>
      <c r="N25" s="3">
        <f>(N10-N9)/N9</f>
        <v>2.1062156764852721E-2</v>
      </c>
    </row>
    <row r="26" spans="1:14" x14ac:dyDescent="0.25">
      <c r="A26">
        <v>2008</v>
      </c>
      <c r="B26" s="3">
        <f>B11/M11</f>
        <v>0.26262164155250711</v>
      </c>
      <c r="C26" s="3">
        <f>C11/M11</f>
        <v>0.37653305618631494</v>
      </c>
      <c r="D26" s="3">
        <f>D11/M11</f>
        <v>0.18181542187841318</v>
      </c>
      <c r="E26" s="3">
        <f>E11/M11</f>
        <v>9.9751458224033696E-2</v>
      </c>
      <c r="F26" s="1"/>
      <c r="G26" s="1"/>
      <c r="H26" s="3">
        <f>H11/M11</f>
        <v>1.5338693828539424E-4</v>
      </c>
      <c r="I26" s="3">
        <f>I11/M11</f>
        <v>6.1911363167502437E-4</v>
      </c>
      <c r="J26" s="3">
        <f>J11/M11</f>
        <v>6.7774546355600082E-2</v>
      </c>
      <c r="K26" s="3">
        <f>K11/M11</f>
        <v>6.8557166704712215E-3</v>
      </c>
      <c r="L26" s="3">
        <f>L11/M11</f>
        <v>3.8756585626993326E-3</v>
      </c>
      <c r="M26" s="3">
        <f>(M11-M10)/M10</f>
        <v>-6.6677191118307319E-2</v>
      </c>
      <c r="N26" s="3">
        <f>(N11-N10)/N10</f>
        <v>2.3928123949515632E-2</v>
      </c>
    </row>
    <row r="27" spans="1:14" x14ac:dyDescent="0.25">
      <c r="A27">
        <v>2011</v>
      </c>
      <c r="B27" s="3">
        <f>B12/M12</f>
        <v>0.18906693893854726</v>
      </c>
      <c r="C27" s="3">
        <f>C12/M12</f>
        <v>0.39620728259348476</v>
      </c>
      <c r="D27" s="3">
        <f>D12/M12</f>
        <v>0.30627013337789677</v>
      </c>
      <c r="E27" s="3">
        <f>E12/M12</f>
        <v>6.0445172676620078E-2</v>
      </c>
      <c r="F27" s="1"/>
      <c r="G27" s="1"/>
      <c r="H27" s="3">
        <f>H12/M12</f>
        <v>2.5943271256974928E-4</v>
      </c>
      <c r="I27" s="3">
        <f>I12/M12</f>
        <v>6.9019019631019968E-4</v>
      </c>
      <c r="J27" s="3">
        <f>J12/M12</f>
        <v>3.9143906014572794E-2</v>
      </c>
      <c r="K27" s="3">
        <f>K12/M12</f>
        <v>4.9407699968343636E-3</v>
      </c>
      <c r="L27" s="3">
        <f>L12/M12</f>
        <v>2.9761734931639922E-3</v>
      </c>
      <c r="M27" s="3">
        <f>(M12-M11)/M11</f>
        <v>6.4064418466168199E-2</v>
      </c>
      <c r="N27" s="3">
        <f>(N12-N11)/N11</f>
        <v>2.4974034501283351E-2</v>
      </c>
    </row>
    <row r="28" spans="1:14" x14ac:dyDescent="0.25">
      <c r="A28">
        <v>2015</v>
      </c>
      <c r="B28" s="3">
        <f>B13/M13</f>
        <v>0.39534535334566845</v>
      </c>
      <c r="C28" s="3">
        <f>C13/M13</f>
        <v>0.31949301861190066</v>
      </c>
      <c r="D28" s="3">
        <f>D13/M13</f>
        <v>0.19745555475562604</v>
      </c>
      <c r="E28" s="3">
        <f>E13/M13</f>
        <v>4.670186331222622E-2</v>
      </c>
      <c r="F28" s="1"/>
      <c r="G28" s="1"/>
      <c r="H28" s="3">
        <f>H13/M13</f>
        <v>4.1924040188205794E-4</v>
      </c>
      <c r="I28" s="3">
        <f>I13/M13</f>
        <v>5.1941541150308038E-4</v>
      </c>
      <c r="J28" s="3">
        <f>J13/M13</f>
        <v>3.4562888399220462E-2</v>
      </c>
      <c r="K28" s="3">
        <f>K13/M13</f>
        <v>2.8469441088480206E-3</v>
      </c>
      <c r="L28" s="3">
        <f>L13/M13</f>
        <v>2.6557216531249753E-3</v>
      </c>
      <c r="M28" s="3">
        <f>(M13-M12)/M12</f>
        <v>0.19080375909101407</v>
      </c>
      <c r="N28" s="3">
        <f>(N13-N12)/N12</f>
        <v>4.393994894996852E-2</v>
      </c>
    </row>
    <row r="29" spans="1:14" x14ac:dyDescent="0.25">
      <c r="A29">
        <v>2019</v>
      </c>
      <c r="B29" s="3">
        <f>B14/M14</f>
        <v>0.33120499241314239</v>
      </c>
      <c r="C29" s="3">
        <f>C14/M14</f>
        <v>0.34333884687908695</v>
      </c>
      <c r="D29" s="3">
        <f>D14/M14</f>
        <v>0.15978911540443008</v>
      </c>
      <c r="E29" s="3">
        <f>E14/M14</f>
        <v>7.6326968194409331E-2</v>
      </c>
      <c r="F29" s="1"/>
      <c r="G29" s="1"/>
      <c r="H29" s="3">
        <f>H14/M14</f>
        <v>5.2486725062779916E-4</v>
      </c>
      <c r="I29" s="3">
        <f>I14/M14</f>
        <v>2.2693987645093768E-4</v>
      </c>
      <c r="J29" s="3">
        <f>J14/M14</f>
        <v>6.546296450173876E-2</v>
      </c>
      <c r="K29" s="3">
        <f>K14/M14</f>
        <v>4.1615732678472747E-3</v>
      </c>
      <c r="L29" s="3">
        <f>L14/M14</f>
        <v>1.8963732212266486E-2</v>
      </c>
      <c r="M29" s="3">
        <f>(M14-M13)/M13</f>
        <v>3.6675234786604984E-2</v>
      </c>
      <c r="N29" s="3">
        <f>(N14-N13)/N13</f>
        <v>4.3491456495908153E-2</v>
      </c>
    </row>
    <row r="31" spans="1:14" x14ac:dyDescent="0.25">
      <c r="A31" t="s">
        <v>18</v>
      </c>
    </row>
    <row r="32" spans="1:14" x14ac:dyDescent="0.2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13</v>
      </c>
    </row>
    <row r="33" spans="1:12" x14ac:dyDescent="0.25">
      <c r="A33">
        <v>1980</v>
      </c>
      <c r="B33">
        <v>147</v>
      </c>
      <c r="C33">
        <v>103</v>
      </c>
      <c r="D33">
        <v>32</v>
      </c>
      <c r="K33">
        <v>0</v>
      </c>
      <c r="L33">
        <f t="shared" ref="L33:L44" si="1">SUM(B33:K33)</f>
        <v>282</v>
      </c>
    </row>
    <row r="34" spans="1:12" x14ac:dyDescent="0.25">
      <c r="A34">
        <v>1984</v>
      </c>
      <c r="B34">
        <v>40</v>
      </c>
      <c r="C34">
        <v>211</v>
      </c>
      <c r="D34">
        <v>30</v>
      </c>
      <c r="K34">
        <v>1</v>
      </c>
      <c r="L34">
        <f t="shared" si="1"/>
        <v>282</v>
      </c>
    </row>
    <row r="35" spans="1:12" x14ac:dyDescent="0.25">
      <c r="A35">
        <v>1988</v>
      </c>
      <c r="B35">
        <v>83</v>
      </c>
      <c r="C35">
        <v>169</v>
      </c>
      <c r="D35">
        <v>43</v>
      </c>
      <c r="K35">
        <v>0</v>
      </c>
      <c r="L35">
        <f t="shared" si="1"/>
        <v>295</v>
      </c>
    </row>
    <row r="36" spans="1:12" x14ac:dyDescent="0.25">
      <c r="A36">
        <v>1993</v>
      </c>
      <c r="B36">
        <v>177</v>
      </c>
      <c r="C36">
        <v>2</v>
      </c>
      <c r="D36">
        <v>9</v>
      </c>
      <c r="E36">
        <v>54</v>
      </c>
      <c r="F36">
        <v>52</v>
      </c>
      <c r="K36">
        <v>1</v>
      </c>
      <c r="L36">
        <f t="shared" si="1"/>
        <v>295</v>
      </c>
    </row>
    <row r="37" spans="1:12" x14ac:dyDescent="0.25">
      <c r="A37">
        <v>1997</v>
      </c>
      <c r="B37">
        <v>155</v>
      </c>
      <c r="C37">
        <v>20</v>
      </c>
      <c r="D37">
        <v>21</v>
      </c>
      <c r="E37">
        <v>44</v>
      </c>
      <c r="F37">
        <v>60</v>
      </c>
      <c r="K37">
        <v>1</v>
      </c>
      <c r="L37">
        <f t="shared" si="1"/>
        <v>301</v>
      </c>
    </row>
    <row r="38" spans="1:12" x14ac:dyDescent="0.25">
      <c r="A38">
        <v>2000</v>
      </c>
      <c r="B38">
        <v>172</v>
      </c>
      <c r="C38">
        <f>66+12</f>
        <v>78</v>
      </c>
      <c r="D38">
        <v>13</v>
      </c>
      <c r="E38">
        <v>38</v>
      </c>
      <c r="K38">
        <v>0</v>
      </c>
      <c r="L38">
        <f t="shared" si="1"/>
        <v>301</v>
      </c>
    </row>
    <row r="39" spans="1:12" x14ac:dyDescent="0.25">
      <c r="A39">
        <v>2004</v>
      </c>
      <c r="B39">
        <v>135</v>
      </c>
      <c r="C39">
        <v>99</v>
      </c>
      <c r="D39">
        <v>19</v>
      </c>
      <c r="E39">
        <v>54</v>
      </c>
      <c r="K39">
        <v>1</v>
      </c>
      <c r="L39">
        <f t="shared" si="1"/>
        <v>308</v>
      </c>
    </row>
    <row r="40" spans="1:12" x14ac:dyDescent="0.25">
      <c r="A40">
        <v>2006</v>
      </c>
      <c r="B40">
        <v>103</v>
      </c>
      <c r="C40">
        <v>124</v>
      </c>
      <c r="D40">
        <v>51</v>
      </c>
      <c r="E40">
        <v>29</v>
      </c>
      <c r="K40">
        <v>1</v>
      </c>
      <c r="L40">
        <f t="shared" si="1"/>
        <v>308</v>
      </c>
    </row>
    <row r="41" spans="1:12" x14ac:dyDescent="0.25">
      <c r="A41">
        <v>2008</v>
      </c>
      <c r="B41">
        <v>77</v>
      </c>
      <c r="C41">
        <v>143</v>
      </c>
      <c r="D41">
        <v>37</v>
      </c>
      <c r="E41">
        <v>49</v>
      </c>
      <c r="K41">
        <v>2</v>
      </c>
      <c r="L41">
        <f t="shared" si="1"/>
        <v>308</v>
      </c>
    </row>
    <row r="42" spans="1:12" x14ac:dyDescent="0.25">
      <c r="A42">
        <v>2011</v>
      </c>
      <c r="B42">
        <v>34</v>
      </c>
      <c r="C42">
        <v>166</v>
      </c>
      <c r="D42">
        <v>103</v>
      </c>
      <c r="E42">
        <v>4</v>
      </c>
      <c r="J42">
        <v>1</v>
      </c>
      <c r="K42">
        <v>0</v>
      </c>
      <c r="L42">
        <f t="shared" si="1"/>
        <v>308</v>
      </c>
    </row>
    <row r="43" spans="1:12" x14ac:dyDescent="0.25">
      <c r="A43">
        <v>2015</v>
      </c>
      <c r="B43">
        <v>184</v>
      </c>
      <c r="C43">
        <v>99</v>
      </c>
      <c r="D43">
        <v>44</v>
      </c>
      <c r="E43">
        <v>10</v>
      </c>
      <c r="J43">
        <v>1</v>
      </c>
      <c r="K43">
        <v>0</v>
      </c>
      <c r="L43">
        <f t="shared" si="1"/>
        <v>338</v>
      </c>
    </row>
    <row r="44" spans="1:12" x14ac:dyDescent="0.25">
      <c r="A44">
        <v>2019</v>
      </c>
      <c r="B44">
        <v>157</v>
      </c>
      <c r="C44">
        <v>121</v>
      </c>
      <c r="D44">
        <v>24</v>
      </c>
      <c r="E44">
        <v>32</v>
      </c>
      <c r="J44">
        <v>3</v>
      </c>
      <c r="K44">
        <v>1</v>
      </c>
      <c r="L44">
        <f t="shared" si="1"/>
        <v>338</v>
      </c>
    </row>
    <row r="48" spans="1:12" x14ac:dyDescent="0.25">
      <c r="A48" t="s">
        <v>18</v>
      </c>
    </row>
    <row r="49" spans="1:11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</row>
    <row r="50" spans="1:11" x14ac:dyDescent="0.25">
      <c r="A50">
        <v>1980</v>
      </c>
      <c r="B50" s="3">
        <f>B33/L33</f>
        <v>0.52127659574468088</v>
      </c>
      <c r="C50" s="3">
        <f>C33/L33</f>
        <v>0.36524822695035464</v>
      </c>
      <c r="D50" s="3">
        <f>D33/L33</f>
        <v>0.11347517730496454</v>
      </c>
      <c r="E50" s="3"/>
      <c r="F50" s="3"/>
      <c r="G50" s="3"/>
      <c r="H50" s="3"/>
      <c r="I50" s="3"/>
      <c r="J50" s="3"/>
      <c r="K50" s="3">
        <f>K33/L33</f>
        <v>0</v>
      </c>
    </row>
    <row r="51" spans="1:11" x14ac:dyDescent="0.25">
      <c r="A51">
        <v>1984</v>
      </c>
      <c r="B51" s="3">
        <f t="shared" ref="B51:B61" si="2">B34/L34</f>
        <v>0.14184397163120568</v>
      </c>
      <c r="C51" s="3">
        <f t="shared" ref="C51:C61" si="3">C34/L34</f>
        <v>0.74822695035460995</v>
      </c>
      <c r="D51" s="3">
        <f t="shared" ref="D51:D61" si="4">D34/L34</f>
        <v>0.10638297872340426</v>
      </c>
      <c r="E51" s="3"/>
      <c r="F51" s="3"/>
      <c r="G51" s="3"/>
      <c r="H51" s="3"/>
      <c r="I51" s="3"/>
      <c r="J51" s="3"/>
      <c r="K51" s="3">
        <f t="shared" ref="K51:K61" si="5">K34/L34</f>
        <v>3.5460992907801418E-3</v>
      </c>
    </row>
    <row r="52" spans="1:11" x14ac:dyDescent="0.25">
      <c r="A52">
        <v>1988</v>
      </c>
      <c r="B52" s="3">
        <f t="shared" si="2"/>
        <v>0.28135593220338984</v>
      </c>
      <c r="C52" s="3">
        <f t="shared" si="3"/>
        <v>0.57288135593220335</v>
      </c>
      <c r="D52" s="3">
        <f t="shared" si="4"/>
        <v>0.14576271186440679</v>
      </c>
      <c r="E52" s="3"/>
      <c r="F52" s="3"/>
      <c r="G52" s="3"/>
      <c r="H52" s="3"/>
      <c r="I52" s="3"/>
      <c r="J52" s="3"/>
      <c r="K52" s="3">
        <f t="shared" si="5"/>
        <v>0</v>
      </c>
    </row>
    <row r="53" spans="1:11" x14ac:dyDescent="0.25">
      <c r="A53">
        <v>1993</v>
      </c>
      <c r="B53" s="3">
        <f t="shared" si="2"/>
        <v>0.6</v>
      </c>
      <c r="C53" s="3">
        <f t="shared" si="3"/>
        <v>6.7796610169491523E-3</v>
      </c>
      <c r="D53" s="3">
        <f t="shared" si="4"/>
        <v>3.0508474576271188E-2</v>
      </c>
      <c r="E53" s="3">
        <f t="shared" ref="E53:E61" si="6">E36/L36</f>
        <v>0.18305084745762712</v>
      </c>
      <c r="F53" s="3">
        <f t="shared" ref="F53:F54" si="7">F36/L36</f>
        <v>0.17627118644067796</v>
      </c>
      <c r="G53" s="3"/>
      <c r="H53" s="3"/>
      <c r="I53" s="3"/>
      <c r="J53" s="3"/>
      <c r="K53" s="3">
        <f t="shared" si="5"/>
        <v>3.3898305084745762E-3</v>
      </c>
    </row>
    <row r="54" spans="1:11" x14ac:dyDescent="0.25">
      <c r="A54">
        <v>1997</v>
      </c>
      <c r="B54" s="3">
        <f t="shared" si="2"/>
        <v>0.51495016611295685</v>
      </c>
      <c r="C54" s="3">
        <f t="shared" si="3"/>
        <v>6.6445182724252497E-2</v>
      </c>
      <c r="D54" s="3">
        <f t="shared" si="4"/>
        <v>6.9767441860465115E-2</v>
      </c>
      <c r="E54" s="3">
        <f t="shared" si="6"/>
        <v>0.1461794019933555</v>
      </c>
      <c r="F54" s="3">
        <f t="shared" si="7"/>
        <v>0.19933554817275748</v>
      </c>
      <c r="G54" s="3"/>
      <c r="H54" s="3"/>
      <c r="I54" s="3"/>
      <c r="J54" s="3"/>
      <c r="K54" s="3">
        <f t="shared" si="5"/>
        <v>3.3222591362126247E-3</v>
      </c>
    </row>
    <row r="55" spans="1:11" x14ac:dyDescent="0.25">
      <c r="A55">
        <v>2000</v>
      </c>
      <c r="B55" s="3">
        <f t="shared" si="2"/>
        <v>0.5714285714285714</v>
      </c>
      <c r="C55" s="3">
        <f t="shared" si="3"/>
        <v>0.25913621262458469</v>
      </c>
      <c r="D55" s="3">
        <f t="shared" si="4"/>
        <v>4.3189368770764118E-2</v>
      </c>
      <c r="E55" s="3">
        <f t="shared" si="6"/>
        <v>0.12624584717607973</v>
      </c>
      <c r="F55" s="3"/>
      <c r="G55" s="3"/>
      <c r="H55" s="3"/>
      <c r="I55" s="3"/>
      <c r="J55" s="3"/>
      <c r="K55" s="3">
        <f t="shared" si="5"/>
        <v>0</v>
      </c>
    </row>
    <row r="56" spans="1:11" x14ac:dyDescent="0.25">
      <c r="A56">
        <v>2004</v>
      </c>
      <c r="B56" s="3">
        <f t="shared" si="2"/>
        <v>0.43831168831168832</v>
      </c>
      <c r="C56" s="3">
        <f t="shared" si="3"/>
        <v>0.32142857142857145</v>
      </c>
      <c r="D56" s="3">
        <f t="shared" si="4"/>
        <v>6.1688311688311688E-2</v>
      </c>
      <c r="E56" s="3">
        <f t="shared" si="6"/>
        <v>0.17532467532467533</v>
      </c>
      <c r="F56" s="3"/>
      <c r="G56" s="3"/>
      <c r="H56" s="3"/>
      <c r="I56" s="3"/>
      <c r="J56" s="3"/>
      <c r="K56" s="3">
        <f t="shared" si="5"/>
        <v>3.246753246753247E-3</v>
      </c>
    </row>
    <row r="57" spans="1:11" x14ac:dyDescent="0.25">
      <c r="A57">
        <v>2006</v>
      </c>
      <c r="B57" s="3">
        <f t="shared" si="2"/>
        <v>0.33441558441558439</v>
      </c>
      <c r="C57" s="3">
        <f t="shared" si="3"/>
        <v>0.40259740259740262</v>
      </c>
      <c r="D57" s="3">
        <f t="shared" si="4"/>
        <v>0.16558441558441558</v>
      </c>
      <c r="E57" s="3">
        <f t="shared" si="6"/>
        <v>9.4155844155844159E-2</v>
      </c>
      <c r="F57" s="3"/>
      <c r="G57" s="3"/>
      <c r="H57" s="3"/>
      <c r="I57" s="3"/>
      <c r="J57" s="3"/>
      <c r="K57" s="3">
        <f t="shared" si="5"/>
        <v>3.246753246753247E-3</v>
      </c>
    </row>
    <row r="58" spans="1:11" x14ac:dyDescent="0.25">
      <c r="A58">
        <v>2008</v>
      </c>
      <c r="B58" s="3">
        <f t="shared" si="2"/>
        <v>0.25</v>
      </c>
      <c r="C58" s="3">
        <f t="shared" si="3"/>
        <v>0.4642857142857143</v>
      </c>
      <c r="D58" s="3">
        <f t="shared" si="4"/>
        <v>0.12012987012987013</v>
      </c>
      <c r="E58" s="3">
        <f t="shared" si="6"/>
        <v>0.15909090909090909</v>
      </c>
      <c r="F58" s="3"/>
      <c r="G58" s="3"/>
      <c r="H58" s="3"/>
      <c r="I58" s="3"/>
      <c r="J58" s="3"/>
      <c r="K58" s="3">
        <f t="shared" si="5"/>
        <v>6.4935064935064939E-3</v>
      </c>
    </row>
    <row r="59" spans="1:11" x14ac:dyDescent="0.25">
      <c r="A59">
        <v>2011</v>
      </c>
      <c r="B59" s="3">
        <f t="shared" si="2"/>
        <v>0.11038961038961038</v>
      </c>
      <c r="C59" s="3">
        <f t="shared" si="3"/>
        <v>0.53896103896103897</v>
      </c>
      <c r="D59" s="3">
        <f t="shared" si="4"/>
        <v>0.33441558441558439</v>
      </c>
      <c r="E59" s="3">
        <f t="shared" si="6"/>
        <v>1.2987012987012988E-2</v>
      </c>
      <c r="F59" s="3"/>
      <c r="G59" s="3"/>
      <c r="H59" s="3"/>
      <c r="I59" s="3"/>
      <c r="J59" s="3">
        <f t="shared" ref="J59:J61" si="8">J42/L42</f>
        <v>3.246753246753247E-3</v>
      </c>
      <c r="K59" s="3">
        <f t="shared" si="5"/>
        <v>0</v>
      </c>
    </row>
    <row r="60" spans="1:11" x14ac:dyDescent="0.25">
      <c r="A60">
        <v>2015</v>
      </c>
      <c r="B60" s="3">
        <f t="shared" si="2"/>
        <v>0.54437869822485208</v>
      </c>
      <c r="C60" s="3">
        <f t="shared" si="3"/>
        <v>0.29289940828402367</v>
      </c>
      <c r="D60" s="3">
        <f t="shared" si="4"/>
        <v>0.13017751479289941</v>
      </c>
      <c r="E60" s="3">
        <f t="shared" si="6"/>
        <v>2.9585798816568046E-2</v>
      </c>
      <c r="F60" s="3"/>
      <c r="G60" s="3"/>
      <c r="H60" s="3"/>
      <c r="I60" s="3"/>
      <c r="J60" s="3">
        <f t="shared" si="8"/>
        <v>2.9585798816568047E-3</v>
      </c>
      <c r="K60" s="3">
        <f t="shared" si="5"/>
        <v>0</v>
      </c>
    </row>
    <row r="61" spans="1:11" x14ac:dyDescent="0.25">
      <c r="A61">
        <v>2019</v>
      </c>
      <c r="B61" s="3">
        <f t="shared" si="2"/>
        <v>0.46449704142011833</v>
      </c>
      <c r="C61" s="3">
        <f t="shared" si="3"/>
        <v>0.35798816568047337</v>
      </c>
      <c r="D61" s="3">
        <f t="shared" si="4"/>
        <v>7.1005917159763315E-2</v>
      </c>
      <c r="E61" s="3">
        <f t="shared" si="6"/>
        <v>9.4674556213017749E-2</v>
      </c>
      <c r="F61" s="3"/>
      <c r="G61" s="3"/>
      <c r="H61" s="3"/>
      <c r="I61" s="3"/>
      <c r="J61" s="3">
        <f t="shared" si="8"/>
        <v>8.8757396449704144E-3</v>
      </c>
      <c r="K61" s="3">
        <f t="shared" si="5"/>
        <v>2.9585798816568047E-3</v>
      </c>
    </row>
  </sheetData>
  <pageMargins left="0.7" right="0.7" top="0.75" bottom="0.75" header="0.3" footer="0.3"/>
  <pageSetup fitToWidth="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C49E-ECE2-45F4-B690-C9923D2A8209}">
  <dimension ref="A1:N25"/>
  <sheetViews>
    <sheetView tabSelected="1" topLeftCell="H19" workbookViewId="0">
      <selection activeCell="N25" sqref="N25"/>
    </sheetView>
  </sheetViews>
  <sheetFormatPr baseColWidth="10" defaultRowHeight="15" x14ac:dyDescent="0.25"/>
  <cols>
    <col min="1" max="1" width="2.5703125" customWidth="1"/>
    <col min="2" max="2" width="15.85546875" bestFit="1" customWidth="1"/>
    <col min="4" max="4" width="13.140625" bestFit="1" customWidth="1"/>
    <col min="5" max="5" width="23.5703125" customWidth="1"/>
    <col min="6" max="6" width="13.5703125" customWidth="1"/>
    <col min="8" max="8" width="2" customWidth="1"/>
  </cols>
  <sheetData>
    <row r="1" spans="1:8" x14ac:dyDescent="0.25">
      <c r="A1">
        <f>Canada!C13</f>
        <v>5600496</v>
      </c>
    </row>
    <row r="6" spans="1:8" x14ac:dyDescent="0.25">
      <c r="E6" s="4" t="s">
        <v>19</v>
      </c>
      <c r="F6" s="4" t="s">
        <v>20</v>
      </c>
      <c r="G6" s="4" t="s">
        <v>21</v>
      </c>
      <c r="H6" s="4" t="s">
        <v>22</v>
      </c>
    </row>
    <row r="7" spans="1:8" x14ac:dyDescent="0.25">
      <c r="E7" s="4" t="s">
        <v>23</v>
      </c>
      <c r="F7" s="5">
        <v>1.1499999999999999</v>
      </c>
      <c r="G7" s="4">
        <v>4</v>
      </c>
      <c r="H7" s="6">
        <f>F7*G7</f>
        <v>4.5999999999999996</v>
      </c>
    </row>
    <row r="8" spans="1:8" x14ac:dyDescent="0.25">
      <c r="E8" s="4" t="s">
        <v>24</v>
      </c>
      <c r="F8" s="5">
        <v>2.56</v>
      </c>
      <c r="G8" s="4">
        <v>10</v>
      </c>
      <c r="H8" s="6">
        <f t="shared" ref="H8:H10" si="0">F8*G8</f>
        <v>25.6</v>
      </c>
    </row>
    <row r="9" spans="1:8" x14ac:dyDescent="0.25">
      <c r="E9" s="4" t="s">
        <v>25</v>
      </c>
      <c r="F9" s="5">
        <v>8.25</v>
      </c>
      <c r="G9" s="4">
        <v>11</v>
      </c>
      <c r="H9" s="6">
        <f t="shared" si="0"/>
        <v>90.75</v>
      </c>
    </row>
    <row r="10" spans="1:8" x14ac:dyDescent="0.25">
      <c r="E10" s="4" t="s">
        <v>26</v>
      </c>
      <c r="F10" s="5">
        <v>4.2</v>
      </c>
      <c r="G10" s="4">
        <v>20</v>
      </c>
      <c r="H10" s="6">
        <f t="shared" si="0"/>
        <v>84</v>
      </c>
    </row>
    <row r="17" spans="2:14" x14ac:dyDescent="0.25">
      <c r="B17" t="s">
        <v>27</v>
      </c>
      <c r="C17" s="7">
        <v>0.09</v>
      </c>
    </row>
    <row r="19" spans="2:14" x14ac:dyDescent="0.25">
      <c r="B19" t="s">
        <v>28</v>
      </c>
      <c r="C19" t="s">
        <v>29</v>
      </c>
      <c r="D19" t="s">
        <v>30</v>
      </c>
    </row>
    <row r="20" spans="2:14" x14ac:dyDescent="0.25">
      <c r="B20" t="s">
        <v>31</v>
      </c>
      <c r="C20" s="8">
        <v>478</v>
      </c>
      <c r="D20" s="9">
        <f>C20*(1+$C$17)</f>
        <v>521.02</v>
      </c>
      <c r="J20">
        <v>2</v>
      </c>
      <c r="K20">
        <v>3</v>
      </c>
      <c r="L20">
        <v>4</v>
      </c>
      <c r="M20">
        <v>5</v>
      </c>
      <c r="N20">
        <v>6</v>
      </c>
    </row>
    <row r="21" spans="2:14" x14ac:dyDescent="0.25">
      <c r="B21" t="s">
        <v>32</v>
      </c>
      <c r="C21" s="8">
        <v>986</v>
      </c>
      <c r="D21" s="9">
        <f t="shared" ref="D21:D22" si="1">C21*(1+$C$17)</f>
        <v>1074.74</v>
      </c>
      <c r="I21" cm="1">
        <f t="array" ref="I21:I25">TRANSPOSE(J20:N20)*2</f>
        <v>4</v>
      </c>
      <c r="J21">
        <f>$I21*J$20</f>
        <v>8</v>
      </c>
      <c r="K21">
        <f t="shared" ref="K21:N25" si="2">$I21*K$20</f>
        <v>12</v>
      </c>
      <c r="L21">
        <f t="shared" si="2"/>
        <v>16</v>
      </c>
      <c r="M21">
        <f t="shared" si="2"/>
        <v>20</v>
      </c>
      <c r="N21">
        <f t="shared" si="2"/>
        <v>24</v>
      </c>
    </row>
    <row r="22" spans="2:14" x14ac:dyDescent="0.25">
      <c r="B22" t="s">
        <v>33</v>
      </c>
      <c r="C22" s="8">
        <v>1452</v>
      </c>
      <c r="D22" s="9">
        <f>C22*(1+$C$17)</f>
        <v>1582.68</v>
      </c>
      <c r="I22">
        <v>6</v>
      </c>
      <c r="J22">
        <f t="shared" ref="J22:J25" si="3">$I22*J$20</f>
        <v>12</v>
      </c>
      <c r="K22">
        <f t="shared" si="2"/>
        <v>18</v>
      </c>
      <c r="L22">
        <f t="shared" si="2"/>
        <v>24</v>
      </c>
      <c r="M22">
        <f t="shared" si="2"/>
        <v>30</v>
      </c>
      <c r="N22">
        <f t="shared" si="2"/>
        <v>36</v>
      </c>
    </row>
    <row r="23" spans="2:14" x14ac:dyDescent="0.25">
      <c r="I23">
        <v>8</v>
      </c>
      <c r="J23">
        <f t="shared" si="3"/>
        <v>16</v>
      </c>
      <c r="K23">
        <f t="shared" si="2"/>
        <v>24</v>
      </c>
      <c r="L23">
        <f t="shared" si="2"/>
        <v>32</v>
      </c>
      <c r="M23">
        <f t="shared" si="2"/>
        <v>40</v>
      </c>
      <c r="N23">
        <f t="shared" si="2"/>
        <v>48</v>
      </c>
    </row>
    <row r="24" spans="2:14" x14ac:dyDescent="0.25">
      <c r="I24">
        <v>10</v>
      </c>
      <c r="J24">
        <f t="shared" si="3"/>
        <v>20</v>
      </c>
      <c r="K24">
        <f t="shared" si="2"/>
        <v>30</v>
      </c>
      <c r="L24">
        <f t="shared" si="2"/>
        <v>40</v>
      </c>
      <c r="M24">
        <f t="shared" si="2"/>
        <v>50</v>
      </c>
      <c r="N24">
        <f t="shared" si="2"/>
        <v>60</v>
      </c>
    </row>
    <row r="25" spans="2:14" x14ac:dyDescent="0.25">
      <c r="I25">
        <v>12</v>
      </c>
      <c r="J25">
        <f t="shared" si="3"/>
        <v>24</v>
      </c>
      <c r="K25">
        <f t="shared" si="2"/>
        <v>36</v>
      </c>
      <c r="L25">
        <f t="shared" si="2"/>
        <v>48</v>
      </c>
      <c r="M25">
        <f t="shared" si="2"/>
        <v>60</v>
      </c>
      <c r="N25">
        <f>$I25*N$20</f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Canada</vt:lpstr>
      <vt:lpstr>Feuil1</vt:lpstr>
      <vt:lpstr>Suffrage universel</vt:lpstr>
      <vt:lpstr>LIB_1980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Godefroy</dc:creator>
  <cp:keywords/>
  <dc:description/>
  <cp:lastModifiedBy>Borduas Godefroy</cp:lastModifiedBy>
  <cp:revision/>
  <dcterms:created xsi:type="dcterms:W3CDTF">2021-09-09T00:11:59Z</dcterms:created>
  <dcterms:modified xsi:type="dcterms:W3CDTF">2023-08-23T19:22:29Z</dcterms:modified>
  <cp:category/>
  <cp:contentStatus/>
</cp:coreProperties>
</file>