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ocuments\HKII_2024\HHTRQD\"/>
    </mc:Choice>
  </mc:AlternateContent>
  <xr:revisionPtr revIDLastSave="0" documentId="13_ncr:1_{DA34955E-4F91-43D2-BD62-70E225F41EAA}" xr6:coauthVersionLast="47" xr6:coauthVersionMax="47" xr10:uidLastSave="{00000000-0000-0000-0000-000000000000}"/>
  <bookViews>
    <workbookView xWindow="-108" yWindow="-108" windowWidth="23256" windowHeight="12576" xr2:uid="{2ACCE88C-A439-491F-9909-53D62062FA4C}"/>
  </bookViews>
  <sheets>
    <sheet name="AQ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85" i="1" l="1"/>
  <c r="AQ85" i="1"/>
  <c r="AR84" i="1" s="1"/>
  <c r="AP85" i="1"/>
  <c r="AR83" i="1" s="1"/>
  <c r="AQ84" i="1"/>
  <c r="AP84" i="1"/>
  <c r="AQ83" i="1" s="1"/>
  <c r="AP83" i="1"/>
  <c r="AH85" i="1"/>
  <c r="AG85" i="1"/>
  <c r="AH84" i="1" s="1"/>
  <c r="AF85" i="1"/>
  <c r="AG84" i="1"/>
  <c r="AF84" i="1"/>
  <c r="AG83" i="1" s="1"/>
  <c r="AH83" i="1"/>
  <c r="AF83" i="1"/>
  <c r="X85" i="1"/>
  <c r="W85" i="1"/>
  <c r="V85" i="1"/>
  <c r="X84" i="1"/>
  <c r="W84" i="1"/>
  <c r="V84" i="1"/>
  <c r="X83" i="1"/>
  <c r="W83" i="1"/>
  <c r="V83" i="1"/>
  <c r="N85" i="1"/>
  <c r="M85" i="1"/>
  <c r="L85" i="1"/>
  <c r="N84" i="1"/>
  <c r="M84" i="1"/>
  <c r="L84" i="1"/>
  <c r="N83" i="1"/>
  <c r="M83" i="1"/>
  <c r="L83" i="1"/>
  <c r="D85" i="1"/>
  <c r="C85" i="1"/>
  <c r="D84" i="1" s="1"/>
  <c r="B85" i="1"/>
  <c r="C84" i="1"/>
  <c r="B84" i="1"/>
  <c r="C83" i="1" s="1"/>
  <c r="D83" i="1"/>
  <c r="B83" i="1"/>
  <c r="H122" i="1"/>
  <c r="AR114" i="1" l="1"/>
  <c r="AQ114" i="1"/>
  <c r="AO111" i="1"/>
  <c r="AO110" i="1"/>
  <c r="AO109" i="1"/>
  <c r="AT108" i="1"/>
  <c r="AR108" i="1"/>
  <c r="AQ108" i="1"/>
  <c r="AP108" i="1"/>
  <c r="AO108" i="1"/>
  <c r="AP99" i="1"/>
  <c r="AR97" i="1"/>
  <c r="AR99" i="1"/>
  <c r="AQ99" i="1"/>
  <c r="AR98" i="1"/>
  <c r="AQ98" i="1"/>
  <c r="AQ97" i="1"/>
  <c r="H121" i="1"/>
  <c r="H118" i="1"/>
  <c r="M47" i="1"/>
  <c r="C24" i="1"/>
  <c r="F21" i="1" s="1"/>
  <c r="E22" i="1"/>
  <c r="L48" i="1" s="1"/>
  <c r="D23" i="1"/>
  <c r="K49" i="1" s="1"/>
  <c r="D24" i="1"/>
  <c r="C23" i="1"/>
  <c r="C22" i="1"/>
  <c r="D21" i="1" s="1"/>
  <c r="K47" i="1" s="1"/>
  <c r="E24" i="1"/>
  <c r="I46" i="1"/>
  <c r="J47" i="1"/>
  <c r="K48" i="1"/>
  <c r="L49" i="1"/>
  <c r="M50" i="1"/>
  <c r="C61" i="1"/>
  <c r="B61" i="1"/>
  <c r="B53" i="1"/>
  <c r="C53" i="1"/>
  <c r="D53" i="1"/>
  <c r="E53" i="1"/>
  <c r="F53" i="1"/>
  <c r="A54" i="1"/>
  <c r="A55" i="1"/>
  <c r="A56" i="1"/>
  <c r="A57" i="1"/>
  <c r="A58" i="1"/>
  <c r="F20" i="1"/>
  <c r="M46" i="1" s="1"/>
  <c r="E20" i="1"/>
  <c r="L46" i="1" s="1"/>
  <c r="C20" i="1"/>
  <c r="J46" i="1" s="1"/>
  <c r="B24" i="1"/>
  <c r="I50" i="1" s="1"/>
  <c r="B23" i="1"/>
  <c r="I49" i="1" s="1"/>
  <c r="B21" i="1"/>
  <c r="I47" i="1" s="1"/>
  <c r="I117" i="1"/>
  <c r="H119" i="1"/>
  <c r="H120" i="1"/>
  <c r="AH114" i="1"/>
  <c r="X114" i="1"/>
  <c r="N114" i="1"/>
  <c r="D114" i="1"/>
  <c r="AG114" i="1"/>
  <c r="W114" i="1"/>
  <c r="M114" i="1"/>
  <c r="C114" i="1"/>
  <c r="AJ108" i="1"/>
  <c r="Z108" i="1"/>
  <c r="P108" i="1"/>
  <c r="F108" i="1"/>
  <c r="AE108" i="1"/>
  <c r="AF108" i="1"/>
  <c r="AG108" i="1"/>
  <c r="AH108" i="1"/>
  <c r="AE109" i="1"/>
  <c r="AE110" i="1"/>
  <c r="AE111" i="1"/>
  <c r="U108" i="1"/>
  <c r="V108" i="1"/>
  <c r="W108" i="1"/>
  <c r="X108" i="1"/>
  <c r="U109" i="1"/>
  <c r="U110" i="1"/>
  <c r="U111" i="1"/>
  <c r="K108" i="1"/>
  <c r="L108" i="1"/>
  <c r="M108" i="1"/>
  <c r="N108" i="1"/>
  <c r="K109" i="1"/>
  <c r="K110" i="1"/>
  <c r="K111" i="1"/>
  <c r="A108" i="1"/>
  <c r="B108" i="1"/>
  <c r="C108" i="1"/>
  <c r="D108" i="1"/>
  <c r="A109" i="1"/>
  <c r="A110" i="1"/>
  <c r="A111" i="1"/>
  <c r="B98" i="1"/>
  <c r="AH98" i="1"/>
  <c r="AG99" i="1"/>
  <c r="AH97" i="1"/>
  <c r="AF99" i="1"/>
  <c r="AF98" i="1"/>
  <c r="X98" i="1"/>
  <c r="W99" i="1"/>
  <c r="X97" i="1"/>
  <c r="V99" i="1"/>
  <c r="W97" i="1"/>
  <c r="V98" i="1"/>
  <c r="M99" i="1"/>
  <c r="N97" i="1"/>
  <c r="L99" i="1"/>
  <c r="M97" i="1"/>
  <c r="L98" i="1"/>
  <c r="D98" i="1"/>
  <c r="C99" i="1"/>
  <c r="D97" i="1"/>
  <c r="B99" i="1"/>
  <c r="C97" i="1"/>
  <c r="AH99" i="1"/>
  <c r="AG98" i="1"/>
  <c r="X99" i="1"/>
  <c r="W98" i="1"/>
  <c r="N99" i="1"/>
  <c r="D99" i="1"/>
  <c r="C98" i="1"/>
  <c r="B22" i="1"/>
  <c r="I48" i="1" s="1"/>
  <c r="D20" i="1"/>
  <c r="K46" i="1" s="1"/>
  <c r="L50" i="1" l="1"/>
  <c r="F23" i="1"/>
  <c r="M49" i="1" s="1"/>
  <c r="J49" i="1"/>
  <c r="E21" i="1"/>
  <c r="L47" i="1" s="1"/>
  <c r="K50" i="1"/>
  <c r="F22" i="1"/>
  <c r="M48" i="1" s="1"/>
  <c r="C25" i="1"/>
  <c r="C32" i="1" s="1"/>
  <c r="C40" i="1" s="1"/>
  <c r="AP86" i="1"/>
  <c r="AP92" i="1" s="1"/>
  <c r="AP97" i="1"/>
  <c r="AQ86" i="1"/>
  <c r="AQ90" i="1" s="1"/>
  <c r="AP98" i="1"/>
  <c r="AR86" i="1"/>
  <c r="AR90" i="1" s="1"/>
  <c r="J50" i="1"/>
  <c r="B25" i="1"/>
  <c r="M86" i="1"/>
  <c r="M92" i="1" s="1"/>
  <c r="J48" i="1"/>
  <c r="F25" i="1"/>
  <c r="D25" i="1"/>
  <c r="C33" i="1"/>
  <c r="C41" i="1" s="1"/>
  <c r="C30" i="1"/>
  <c r="C38" i="1" s="1"/>
  <c r="E25" i="1"/>
  <c r="E32" i="1" s="1"/>
  <c r="C86" i="1"/>
  <c r="C91" i="1" s="1"/>
  <c r="X86" i="1"/>
  <c r="X92" i="1" s="1"/>
  <c r="AG86" i="1"/>
  <c r="AG91" i="1" s="1"/>
  <c r="N86" i="1"/>
  <c r="N91" i="1" s="1"/>
  <c r="AG97" i="1"/>
  <c r="B86" i="1"/>
  <c r="B92" i="1" s="1"/>
  <c r="D86" i="1"/>
  <c r="D91" i="1" s="1"/>
  <c r="V86" i="1"/>
  <c r="V92" i="1" s="1"/>
  <c r="AF86" i="1"/>
  <c r="AF90" i="1" s="1"/>
  <c r="B97" i="1"/>
  <c r="L86" i="1"/>
  <c r="L92" i="1" s="1"/>
  <c r="L97" i="1"/>
  <c r="N98" i="1"/>
  <c r="AH86" i="1"/>
  <c r="AH90" i="1" s="1"/>
  <c r="M98" i="1"/>
  <c r="W86" i="1"/>
  <c r="W91" i="1" s="1"/>
  <c r="V97" i="1"/>
  <c r="AF97" i="1"/>
  <c r="C29" i="1" l="1"/>
  <c r="C37" i="1" s="1"/>
  <c r="C31" i="1"/>
  <c r="C39" i="1" s="1"/>
  <c r="E31" i="1"/>
  <c r="M91" i="1"/>
  <c r="AP91" i="1"/>
  <c r="AP90" i="1"/>
  <c r="AS90" i="1" s="1"/>
  <c r="AT109" i="1" s="1"/>
  <c r="AF91" i="1"/>
  <c r="AR91" i="1"/>
  <c r="AR92" i="1"/>
  <c r="AQ92" i="1"/>
  <c r="AS92" i="1" s="1"/>
  <c r="AQ91" i="1"/>
  <c r="M90" i="1"/>
  <c r="C92" i="1"/>
  <c r="D31" i="1"/>
  <c r="D39" i="1" s="1"/>
  <c r="F30" i="1"/>
  <c r="F38" i="1" s="1"/>
  <c r="F31" i="1"/>
  <c r="F39" i="1" s="1"/>
  <c r="B29" i="1"/>
  <c r="B37" i="1" s="1"/>
  <c r="B32" i="1"/>
  <c r="B40" i="1" s="1"/>
  <c r="B33" i="1"/>
  <c r="B41" i="1" s="1"/>
  <c r="D32" i="1"/>
  <c r="D40" i="1" s="1"/>
  <c r="N90" i="1"/>
  <c r="F32" i="1"/>
  <c r="F40" i="1" s="1"/>
  <c r="B31" i="1"/>
  <c r="B39" i="1" s="1"/>
  <c r="B90" i="1"/>
  <c r="X90" i="1"/>
  <c r="F33" i="1"/>
  <c r="F41" i="1" s="1"/>
  <c r="F29" i="1"/>
  <c r="F37" i="1" s="1"/>
  <c r="D30" i="1"/>
  <c r="D38" i="1" s="1"/>
  <c r="D33" i="1"/>
  <c r="D41" i="1" s="1"/>
  <c r="D29" i="1"/>
  <c r="D37" i="1" s="1"/>
  <c r="E40" i="1"/>
  <c r="E33" i="1"/>
  <c r="E41" i="1" s="1"/>
  <c r="E30" i="1"/>
  <c r="E38" i="1" s="1"/>
  <c r="E39" i="1"/>
  <c r="E29" i="1"/>
  <c r="E37" i="1" s="1"/>
  <c r="D90" i="1"/>
  <c r="AH91" i="1"/>
  <c r="C90" i="1"/>
  <c r="X91" i="1"/>
  <c r="AH92" i="1"/>
  <c r="AF92" i="1"/>
  <c r="D92" i="1"/>
  <c r="AG92" i="1"/>
  <c r="AG90" i="1"/>
  <c r="L91" i="1"/>
  <c r="O91" i="1" s="1"/>
  <c r="N92" i="1"/>
  <c r="O92" i="1" s="1"/>
  <c r="B30" i="1"/>
  <c r="B38" i="1" s="1"/>
  <c r="L90" i="1"/>
  <c r="V90" i="1"/>
  <c r="B91" i="1"/>
  <c r="E91" i="1" s="1"/>
  <c r="V91" i="1"/>
  <c r="Y91" i="1" s="1"/>
  <c r="F120" i="1" s="1"/>
  <c r="AI90" i="1"/>
  <c r="W92" i="1"/>
  <c r="Y92" i="1" s="1"/>
  <c r="F121" i="1" s="1"/>
  <c r="W90" i="1"/>
  <c r="G41" i="1" l="1"/>
  <c r="H58" i="1" s="1"/>
  <c r="B70" i="1" s="1"/>
  <c r="I122" i="1" s="1"/>
  <c r="AP95" i="1"/>
  <c r="AP104" i="1" s="1"/>
  <c r="AP110" i="1" s="1"/>
  <c r="AI91" i="1"/>
  <c r="AG95" i="1" s="1"/>
  <c r="AR95" i="1"/>
  <c r="AT111" i="1"/>
  <c r="AS91" i="1"/>
  <c r="E92" i="1"/>
  <c r="D95" i="1" s="1"/>
  <c r="D105" i="1" s="1"/>
  <c r="D111" i="1" s="1"/>
  <c r="E90" i="1"/>
  <c r="F109" i="1" s="1"/>
  <c r="M95" i="1"/>
  <c r="M104" i="1" s="1"/>
  <c r="M110" i="1" s="1"/>
  <c r="P110" i="1"/>
  <c r="C120" i="1"/>
  <c r="W95" i="1"/>
  <c r="W103" i="1" s="1"/>
  <c r="W109" i="1" s="1"/>
  <c r="D120" i="1"/>
  <c r="Z110" i="1"/>
  <c r="C95" i="1"/>
  <c r="B120" i="1"/>
  <c r="F110" i="1"/>
  <c r="N95" i="1"/>
  <c r="N105" i="1" s="1"/>
  <c r="N111" i="1" s="1"/>
  <c r="C121" i="1"/>
  <c r="P111" i="1"/>
  <c r="X95" i="1"/>
  <c r="X105" i="1" s="1"/>
  <c r="X111" i="1" s="1"/>
  <c r="Z111" i="1"/>
  <c r="D121" i="1"/>
  <c r="AF95" i="1"/>
  <c r="E119" i="1"/>
  <c r="AJ109" i="1"/>
  <c r="O90" i="1"/>
  <c r="G37" i="1"/>
  <c r="H54" i="1" s="1"/>
  <c r="G38" i="1"/>
  <c r="H55" i="1" s="1"/>
  <c r="G39" i="1"/>
  <c r="H56" i="1" s="1"/>
  <c r="G40" i="1"/>
  <c r="H57" i="1" s="1"/>
  <c r="B69" i="1" s="1"/>
  <c r="Y90" i="1"/>
  <c r="F119" i="1" s="1"/>
  <c r="AI92" i="1"/>
  <c r="F44" i="1" l="1"/>
  <c r="F50" i="1" s="1"/>
  <c r="F58" i="1" s="1"/>
  <c r="AP103" i="1"/>
  <c r="AP109" i="1" s="1"/>
  <c r="AP105" i="1"/>
  <c r="AP111" i="1" s="1"/>
  <c r="AJ110" i="1"/>
  <c r="X104" i="1"/>
  <c r="X110" i="1" s="1"/>
  <c r="M105" i="1"/>
  <c r="M111" i="1" s="1"/>
  <c r="M103" i="1"/>
  <c r="M109" i="1" s="1"/>
  <c r="N103" i="1"/>
  <c r="N109" i="1" s="1"/>
  <c r="N104" i="1"/>
  <c r="N110" i="1" s="1"/>
  <c r="E120" i="1"/>
  <c r="AG104" i="1"/>
  <c r="AG110" i="1" s="1"/>
  <c r="AG105" i="1"/>
  <c r="AG111" i="1" s="1"/>
  <c r="AR105" i="1"/>
  <c r="AR111" i="1" s="1"/>
  <c r="AR104" i="1"/>
  <c r="AR110" i="1" s="1"/>
  <c r="AR103" i="1"/>
  <c r="AR109" i="1" s="1"/>
  <c r="AT110" i="1"/>
  <c r="AQ95" i="1"/>
  <c r="X103" i="1"/>
  <c r="X109" i="1" s="1"/>
  <c r="W105" i="1"/>
  <c r="W111" i="1" s="1"/>
  <c r="W104" i="1"/>
  <c r="W110" i="1" s="1"/>
  <c r="B95" i="1"/>
  <c r="B104" i="1" s="1"/>
  <c r="B110" i="1" s="1"/>
  <c r="F111" i="1"/>
  <c r="B121" i="1"/>
  <c r="B119" i="1"/>
  <c r="B103" i="1"/>
  <c r="B109" i="1" s="1"/>
  <c r="D104" i="1"/>
  <c r="D110" i="1" s="1"/>
  <c r="L95" i="1"/>
  <c r="P109" i="1"/>
  <c r="C119" i="1"/>
  <c r="AH95" i="1"/>
  <c r="E121" i="1"/>
  <c r="AJ111" i="1"/>
  <c r="V95" i="1"/>
  <c r="Z109" i="1"/>
  <c r="D119" i="1"/>
  <c r="AG103" i="1"/>
  <c r="AG109" i="1" s="1"/>
  <c r="B67" i="1"/>
  <c r="I119" i="1" s="1"/>
  <c r="D103" i="1"/>
  <c r="D109" i="1" s="1"/>
  <c r="B66" i="1"/>
  <c r="I118" i="1" s="1"/>
  <c r="AF105" i="1"/>
  <c r="AF111" i="1" s="1"/>
  <c r="AF104" i="1"/>
  <c r="AF110" i="1" s="1"/>
  <c r="AF103" i="1"/>
  <c r="AF109" i="1" s="1"/>
  <c r="C103" i="1"/>
  <c r="C109" i="1" s="1"/>
  <c r="C104" i="1"/>
  <c r="C110" i="1" s="1"/>
  <c r="C105" i="1"/>
  <c r="C111" i="1" s="1"/>
  <c r="B68" i="1"/>
  <c r="F48" i="1"/>
  <c r="F56" i="1" s="1"/>
  <c r="F47" i="1"/>
  <c r="F55" i="1" s="1"/>
  <c r="D44" i="1"/>
  <c r="C44" i="1"/>
  <c r="B44" i="1"/>
  <c r="E44" i="1"/>
  <c r="F49" i="1" l="1"/>
  <c r="F57" i="1" s="1"/>
  <c r="F46" i="1"/>
  <c r="F54" i="1" s="1"/>
  <c r="C67" i="1"/>
  <c r="AQ103" i="1"/>
  <c r="AQ109" i="1" s="1"/>
  <c r="AS109" i="1" s="1"/>
  <c r="AU109" i="1" s="1"/>
  <c r="AQ105" i="1"/>
  <c r="AQ111" i="1" s="1"/>
  <c r="AS111" i="1" s="1"/>
  <c r="AU111" i="1" s="1"/>
  <c r="AQ104" i="1"/>
  <c r="AQ110" i="1" s="1"/>
  <c r="AS110" i="1" s="1"/>
  <c r="AU110" i="1" s="1"/>
  <c r="B105" i="1"/>
  <c r="B111" i="1" s="1"/>
  <c r="E111" i="1" s="1"/>
  <c r="G111" i="1" s="1"/>
  <c r="E109" i="1"/>
  <c r="G109" i="1" s="1"/>
  <c r="E110" i="1"/>
  <c r="G110" i="1" s="1"/>
  <c r="AH104" i="1"/>
  <c r="AH110" i="1" s="1"/>
  <c r="AI110" i="1" s="1"/>
  <c r="AK110" i="1" s="1"/>
  <c r="AH105" i="1"/>
  <c r="AH111" i="1" s="1"/>
  <c r="AI111" i="1" s="1"/>
  <c r="AK111" i="1" s="1"/>
  <c r="AH103" i="1"/>
  <c r="AH109" i="1" s="1"/>
  <c r="AI109" i="1" s="1"/>
  <c r="AK109" i="1" s="1"/>
  <c r="V105" i="1"/>
  <c r="V111" i="1" s="1"/>
  <c r="Y111" i="1" s="1"/>
  <c r="AA111" i="1" s="1"/>
  <c r="V103" i="1"/>
  <c r="V109" i="1" s="1"/>
  <c r="Y109" i="1" s="1"/>
  <c r="AA109" i="1" s="1"/>
  <c r="V104" i="1"/>
  <c r="V110" i="1" s="1"/>
  <c r="Y110" i="1" s="1"/>
  <c r="AA110" i="1" s="1"/>
  <c r="C66" i="1"/>
  <c r="L105" i="1"/>
  <c r="L111" i="1" s="1"/>
  <c r="O111" i="1" s="1"/>
  <c r="Q111" i="1" s="1"/>
  <c r="L104" i="1"/>
  <c r="L110" i="1" s="1"/>
  <c r="O110" i="1" s="1"/>
  <c r="Q110" i="1" s="1"/>
  <c r="L103" i="1"/>
  <c r="L109" i="1" s="1"/>
  <c r="O109" i="1" s="1"/>
  <c r="Q109" i="1" s="1"/>
  <c r="C69" i="1"/>
  <c r="I120" i="1"/>
  <c r="C70" i="1"/>
  <c r="C68" i="1"/>
  <c r="B47" i="1"/>
  <c r="B55" i="1" s="1"/>
  <c r="B50" i="1"/>
  <c r="B58" i="1" s="1"/>
  <c r="B49" i="1"/>
  <c r="B57" i="1" s="1"/>
  <c r="B46" i="1"/>
  <c r="B54" i="1" s="1"/>
  <c r="C50" i="1"/>
  <c r="C58" i="1" s="1"/>
  <c r="C49" i="1"/>
  <c r="C57" i="1" s="1"/>
  <c r="C48" i="1"/>
  <c r="C56" i="1" s="1"/>
  <c r="C47" i="1"/>
  <c r="C55" i="1" s="1"/>
  <c r="C46" i="1"/>
  <c r="C54" i="1" s="1"/>
  <c r="E49" i="1"/>
  <c r="E57" i="1" s="1"/>
  <c r="E48" i="1"/>
  <c r="E56" i="1" s="1"/>
  <c r="E47" i="1"/>
  <c r="E55" i="1" s="1"/>
  <c r="E46" i="1"/>
  <c r="E54" i="1" s="1"/>
  <c r="E50" i="1"/>
  <c r="E58" i="1" s="1"/>
  <c r="D49" i="1"/>
  <c r="D57" i="1" s="1"/>
  <c r="D48" i="1"/>
  <c r="D56" i="1" s="1"/>
  <c r="D47" i="1"/>
  <c r="D55" i="1" s="1"/>
  <c r="D46" i="1"/>
  <c r="D54" i="1" s="1"/>
  <c r="D50" i="1"/>
  <c r="D58" i="1" s="1"/>
  <c r="B48" i="1"/>
  <c r="B56" i="1" s="1"/>
  <c r="I121" i="1"/>
  <c r="L118" i="1" l="1"/>
  <c r="L119" i="1"/>
  <c r="L120" i="1"/>
  <c r="AP114" i="1"/>
  <c r="AS114" i="1" s="1"/>
  <c r="AT114" i="1" s="1"/>
  <c r="AU114" i="1" s="1"/>
  <c r="L114" i="1"/>
  <c r="O114" i="1" s="1"/>
  <c r="P114" i="1" s="1"/>
  <c r="Q114" i="1" s="1"/>
  <c r="B114" i="1"/>
  <c r="E114" i="1" s="1"/>
  <c r="F114" i="1" s="1"/>
  <c r="G114" i="1" s="1"/>
  <c r="AF114" i="1"/>
  <c r="AI114" i="1" s="1"/>
  <c r="AJ114" i="1" s="1"/>
  <c r="AK114" i="1" s="1"/>
  <c r="V114" i="1"/>
  <c r="Y114" i="1" s="1"/>
  <c r="Z114" i="1" s="1"/>
  <c r="AA114" i="1" s="1"/>
  <c r="G56" i="1"/>
  <c r="I56" i="1" s="1"/>
  <c r="G54" i="1"/>
  <c r="I54" i="1" s="1"/>
  <c r="G57" i="1"/>
  <c r="I57" i="1" s="1"/>
  <c r="G58" i="1"/>
  <c r="I58" i="1" s="1"/>
  <c r="G55" i="1"/>
  <c r="I55" i="1" s="1"/>
  <c r="A61" i="1" l="1"/>
  <c r="D61" i="1" s="1"/>
  <c r="E61" i="1" s="1"/>
  <c r="F61" i="1" l="1"/>
</calcChain>
</file>

<file path=xl/sharedStrings.xml><?xml version="1.0" encoding="utf-8"?>
<sst xmlns="http://schemas.openxmlformats.org/spreadsheetml/2006/main" count="327" uniqueCount="42">
  <si>
    <t>1/3</t>
  </si>
  <si>
    <t>1/5</t>
  </si>
  <si>
    <t>1/7</t>
  </si>
  <si>
    <t>Sum</t>
  </si>
  <si>
    <t>Criteria Weights</t>
  </si>
  <si>
    <t>Criteria</t>
  </si>
  <si>
    <t>Weighted Sum value</t>
  </si>
  <si>
    <t>Consistency vector</t>
  </si>
  <si>
    <t>Lamda max</t>
  </si>
  <si>
    <t>Consistency Index</t>
  </si>
  <si>
    <t>Random Index</t>
  </si>
  <si>
    <t>Consistency Ratio</t>
  </si>
  <si>
    <t>1/2</t>
  </si>
  <si>
    <t>5/4</t>
  </si>
  <si>
    <t>Rank</t>
  </si>
  <si>
    <t>Trọng số PA</t>
  </si>
  <si>
    <t>Sum Weight</t>
  </si>
  <si>
    <t>Phương án</t>
  </si>
  <si>
    <t>Trọng số</t>
  </si>
  <si>
    <t>Hệ hỗ trợ ra quyết định cho việc đối phó với chỉ số chất lượng không khí (AQI)</t>
  </si>
  <si>
    <r>
      <rPr>
        <b/>
        <sz val="11"/>
        <color theme="1"/>
        <rFont val="Calibri"/>
        <family val="2"/>
        <scheme val="minor"/>
      </rPr>
      <t>Mục tiêu:</t>
    </r>
    <r>
      <rPr>
        <sz val="11"/>
        <color theme="1"/>
        <rFont val="Calibri"/>
        <family val="2"/>
        <scheme val="minor"/>
      </rPr>
      <t xml:space="preserve"> Chọn ra được phương án tốt nhất khi phải tiếp xúc trực tiếp với môi trường ô nhiễm không khí</t>
    </r>
  </si>
  <si>
    <r>
      <rPr>
        <b/>
        <sz val="11"/>
        <color theme="1"/>
        <rFont val="Calibri"/>
        <family val="2"/>
        <scheme val="minor"/>
      </rPr>
      <t>Các tiêu chí đánh giá:</t>
    </r>
    <r>
      <rPr>
        <sz val="11"/>
        <color theme="1"/>
        <rFont val="Calibri"/>
        <family val="2"/>
        <scheme val="minor"/>
      </rPr>
      <t xml:space="preserve"> Thời gian, Môi trường, Cấp thiết, Trang bị, Điều kiện</t>
    </r>
  </si>
  <si>
    <t xml:space="preserve">Các phương án lựa chọn: </t>
  </si>
  <si>
    <t>Ra ngoài cùng với khẩu trang</t>
  </si>
  <si>
    <t>Ra ngoài cùng với các phương tiện di chuyển có sự ngăn chặn các tác hại từ môi trường bên ngoài như (xe con, xe buýt, tàu hỏa, ...)</t>
  </si>
  <si>
    <t>Không ra ngoài</t>
  </si>
  <si>
    <t>Thời gian</t>
  </si>
  <si>
    <t>Môi trường</t>
  </si>
  <si>
    <t>Cấp thiết</t>
  </si>
  <si>
    <t>Trang bị</t>
  </si>
  <si>
    <t>Điều kiện</t>
  </si>
  <si>
    <t>9/5</t>
  </si>
  <si>
    <t>5/9</t>
  </si>
  <si>
    <t>7/5</t>
  </si>
  <si>
    <t>17/10</t>
  </si>
  <si>
    <t>9/4</t>
  </si>
  <si>
    <t>5/7</t>
  </si>
  <si>
    <t>4/9</t>
  </si>
  <si>
    <t>10/17</t>
  </si>
  <si>
    <t>PA1</t>
  </si>
  <si>
    <t>PA2</t>
  </si>
  <si>
    <t>PA3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</si>
</sst>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4" fontId="1" fillId="3" borderId="1" xfId="0" applyNumberFormat="1" applyFont="1" applyFill="1" applyBorder="1"/>
    <xf numFmtId="16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5" borderId="1" xfId="0" applyFont="1" applyFill="1" applyBorder="1"/>
    <xf numFmtId="0" fontId="3" fillId="6" borderId="1" xfId="0" applyFont="1" applyFill="1" applyBorder="1"/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/>
    <xf numFmtId="164" fontId="3" fillId="7" borderId="1" xfId="0" applyNumberFormat="1" applyFont="1" applyFill="1" applyBorder="1"/>
    <xf numFmtId="0" fontId="0" fillId="0" borderId="1" xfId="0" applyBorder="1"/>
    <xf numFmtId="0" fontId="0" fillId="4" borderId="1" xfId="0" applyFill="1" applyBorder="1"/>
    <xf numFmtId="16" fontId="0" fillId="0" borderId="1" xfId="0" quotePrefix="1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1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5907-E9E5-460F-950D-80ED58C2A378}">
  <dimension ref="A1:AU122"/>
  <sheetViews>
    <sheetView tabSelected="1" topLeftCell="A85" zoomScaleNormal="100" workbookViewId="0">
      <selection activeCell="H94" sqref="H94"/>
    </sheetView>
  </sheetViews>
  <sheetFormatPr defaultRowHeight="14.4" x14ac:dyDescent="0.3"/>
  <sheetData>
    <row r="1" spans="1:16" x14ac:dyDescent="0.3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6" ht="15" thickBot="1" x14ac:dyDescent="0.35"/>
    <row r="4" spans="1:16" ht="15" thickBot="1" x14ac:dyDescent="0.35">
      <c r="A4" s="32" t="s">
        <v>20</v>
      </c>
      <c r="B4" s="33"/>
      <c r="C4" s="33"/>
      <c r="D4" s="33"/>
      <c r="E4" s="33"/>
      <c r="F4" s="33"/>
      <c r="G4" s="33"/>
      <c r="H4" s="33"/>
      <c r="I4" s="33"/>
      <c r="J4" s="34"/>
    </row>
    <row r="5" spans="1:16" ht="15" thickBot="1" x14ac:dyDescent="0.35">
      <c r="A5" s="32" t="s">
        <v>21</v>
      </c>
      <c r="B5" s="33"/>
      <c r="C5" s="33"/>
      <c r="D5" s="33"/>
      <c r="E5" s="33"/>
      <c r="F5" s="33"/>
      <c r="G5" s="33"/>
      <c r="H5" s="33"/>
      <c r="I5" s="33"/>
      <c r="J5" s="34"/>
    </row>
    <row r="6" spans="1:16" ht="15" thickBot="1" x14ac:dyDescent="0.35">
      <c r="A6" s="35" t="s">
        <v>22</v>
      </c>
      <c r="B6" s="36"/>
      <c r="C6" s="36"/>
      <c r="D6" s="37"/>
      <c r="E6" s="23" t="s">
        <v>23</v>
      </c>
      <c r="F6" s="24"/>
      <c r="G6" s="24"/>
      <c r="H6" s="24"/>
      <c r="I6" s="24"/>
      <c r="J6" s="25"/>
    </row>
    <row r="7" spans="1:16" ht="15" thickBot="1" x14ac:dyDescent="0.35">
      <c r="A7" s="23" t="s">
        <v>24</v>
      </c>
      <c r="B7" s="24"/>
      <c r="C7" s="24"/>
      <c r="D7" s="24"/>
      <c r="E7" s="24"/>
      <c r="F7" s="24"/>
      <c r="G7" s="24"/>
      <c r="H7" s="24"/>
      <c r="I7" s="24"/>
      <c r="J7" s="25"/>
    </row>
    <row r="8" spans="1:16" ht="15" thickBot="1" x14ac:dyDescent="0.35">
      <c r="A8" s="26" t="s">
        <v>25</v>
      </c>
      <c r="B8" s="27"/>
      <c r="C8" s="27"/>
      <c r="D8" s="27"/>
      <c r="E8" s="27"/>
      <c r="F8" s="27"/>
      <c r="G8" s="27"/>
      <c r="H8" s="27"/>
      <c r="I8" s="27"/>
      <c r="J8" s="28"/>
    </row>
    <row r="11" spans="1:16" x14ac:dyDescent="0.3">
      <c r="A11" s="1"/>
      <c r="B11" s="1" t="s">
        <v>26</v>
      </c>
      <c r="C11" s="1" t="s">
        <v>27</v>
      </c>
      <c r="D11" s="1" t="s">
        <v>28</v>
      </c>
      <c r="E11" s="1" t="s">
        <v>29</v>
      </c>
      <c r="F11" s="1" t="s">
        <v>30</v>
      </c>
      <c r="J11" s="17"/>
      <c r="K11" s="4" t="s">
        <v>2</v>
      </c>
      <c r="L11" s="4" t="s">
        <v>1</v>
      </c>
      <c r="M11" s="4" t="s">
        <v>0</v>
      </c>
      <c r="N11" s="2">
        <v>1</v>
      </c>
      <c r="O11" s="2">
        <v>3</v>
      </c>
      <c r="P11" s="2">
        <v>5</v>
      </c>
    </row>
    <row r="12" spans="1:16" x14ac:dyDescent="0.3">
      <c r="A12" s="1" t="s">
        <v>26</v>
      </c>
      <c r="B12" s="3">
        <v>1</v>
      </c>
      <c r="C12" s="2">
        <v>2</v>
      </c>
      <c r="D12" s="4">
        <v>3</v>
      </c>
      <c r="E12" s="2">
        <v>5</v>
      </c>
      <c r="F12" s="2">
        <v>7</v>
      </c>
      <c r="J12" s="1" t="s">
        <v>26</v>
      </c>
      <c r="K12" s="17"/>
      <c r="L12" s="17"/>
      <c r="M12" s="17"/>
      <c r="N12" s="18"/>
      <c r="O12" s="17"/>
      <c r="P12" s="17"/>
    </row>
    <row r="13" spans="1:16" x14ac:dyDescent="0.3">
      <c r="A13" s="1" t="s">
        <v>27</v>
      </c>
      <c r="B13" s="4" t="s">
        <v>12</v>
      </c>
      <c r="C13" s="3">
        <v>1</v>
      </c>
      <c r="D13" s="19" t="s">
        <v>36</v>
      </c>
      <c r="E13" s="4" t="s">
        <v>38</v>
      </c>
      <c r="F13" s="4" t="s">
        <v>37</v>
      </c>
      <c r="J13" s="1" t="s">
        <v>27</v>
      </c>
      <c r="K13" s="17"/>
      <c r="L13" s="17"/>
      <c r="M13" s="18"/>
      <c r="N13" s="17"/>
      <c r="O13" s="17"/>
      <c r="P13" s="17"/>
    </row>
    <row r="14" spans="1:16" x14ac:dyDescent="0.3">
      <c r="A14" s="1" t="s">
        <v>28</v>
      </c>
      <c r="B14" s="4" t="s">
        <v>0</v>
      </c>
      <c r="C14" s="4" t="s">
        <v>33</v>
      </c>
      <c r="D14" s="3">
        <v>1</v>
      </c>
      <c r="E14" s="4" t="s">
        <v>13</v>
      </c>
      <c r="F14" s="4" t="s">
        <v>32</v>
      </c>
      <c r="J14" s="1" t="s">
        <v>28</v>
      </c>
      <c r="K14" s="17"/>
      <c r="L14" s="17"/>
      <c r="M14" s="18"/>
      <c r="N14" s="17"/>
      <c r="O14" s="17"/>
      <c r="P14" s="17"/>
    </row>
    <row r="15" spans="1:16" x14ac:dyDescent="0.3">
      <c r="A15" s="1" t="s">
        <v>29</v>
      </c>
      <c r="B15" s="4" t="s">
        <v>1</v>
      </c>
      <c r="C15" s="4" t="s">
        <v>34</v>
      </c>
      <c r="D15" s="4" t="s">
        <v>13</v>
      </c>
      <c r="E15" s="3">
        <v>1</v>
      </c>
      <c r="F15" s="4" t="s">
        <v>36</v>
      </c>
      <c r="J15" s="1" t="s">
        <v>29</v>
      </c>
      <c r="K15" s="17"/>
      <c r="L15" s="18"/>
      <c r="M15" s="17"/>
      <c r="N15" s="17"/>
      <c r="O15" s="17"/>
      <c r="P15" s="17"/>
    </row>
    <row r="16" spans="1:16" x14ac:dyDescent="0.3">
      <c r="A16" s="1" t="s">
        <v>30</v>
      </c>
      <c r="B16" s="4" t="s">
        <v>2</v>
      </c>
      <c r="C16" s="4" t="s">
        <v>35</v>
      </c>
      <c r="D16" s="4" t="s">
        <v>31</v>
      </c>
      <c r="E16" s="4" t="s">
        <v>33</v>
      </c>
      <c r="F16" s="3">
        <v>1</v>
      </c>
      <c r="J16" s="1" t="s">
        <v>30</v>
      </c>
      <c r="K16" s="18"/>
      <c r="L16" s="17"/>
      <c r="M16" s="17"/>
      <c r="N16" s="17"/>
      <c r="O16" s="17"/>
      <c r="P16" s="17"/>
    </row>
    <row r="19" spans="1:6" x14ac:dyDescent="0.3">
      <c r="A19" s="1"/>
      <c r="B19" s="1" t="s">
        <v>26</v>
      </c>
      <c r="C19" s="1" t="s">
        <v>27</v>
      </c>
      <c r="D19" s="1" t="s">
        <v>28</v>
      </c>
      <c r="E19" s="1" t="s">
        <v>29</v>
      </c>
      <c r="F19" s="1" t="s">
        <v>30</v>
      </c>
    </row>
    <row r="20" spans="1:6" x14ac:dyDescent="0.3">
      <c r="A20" s="1" t="s">
        <v>26</v>
      </c>
      <c r="B20" s="3">
        <v>1</v>
      </c>
      <c r="C20" s="2">
        <f>2</f>
        <v>2</v>
      </c>
      <c r="D20" s="2">
        <f>3</f>
        <v>3</v>
      </c>
      <c r="E20" s="2">
        <f>5</f>
        <v>5</v>
      </c>
      <c r="F20" s="2">
        <f>7</f>
        <v>7</v>
      </c>
    </row>
    <row r="21" spans="1:6" x14ac:dyDescent="0.3">
      <c r="A21" s="1" t="s">
        <v>27</v>
      </c>
      <c r="B21" s="4">
        <f>1/2</f>
        <v>0.5</v>
      </c>
      <c r="C21" s="3">
        <v>1</v>
      </c>
      <c r="D21" s="2">
        <f>1/C22</f>
        <v>0.7142857142857143</v>
      </c>
      <c r="E21" s="2">
        <f>1/C23</f>
        <v>0.58823529411764708</v>
      </c>
      <c r="F21" s="2">
        <f>1/C24</f>
        <v>0.44444444444444442</v>
      </c>
    </row>
    <row r="22" spans="1:6" x14ac:dyDescent="0.3">
      <c r="A22" s="1" t="s">
        <v>28</v>
      </c>
      <c r="B22" s="4">
        <f>1/3</f>
        <v>0.33333333333333331</v>
      </c>
      <c r="C22" s="4">
        <f>7/5</f>
        <v>1.4</v>
      </c>
      <c r="D22" s="3">
        <v>1</v>
      </c>
      <c r="E22" s="2">
        <f>4/5</f>
        <v>0.8</v>
      </c>
      <c r="F22" s="2">
        <f>1/D24</f>
        <v>0.55555555555555558</v>
      </c>
    </row>
    <row r="23" spans="1:6" x14ac:dyDescent="0.3">
      <c r="A23" s="1" t="s">
        <v>29</v>
      </c>
      <c r="B23" s="4">
        <f>1/5</f>
        <v>0.2</v>
      </c>
      <c r="C23" s="4">
        <f>17/10</f>
        <v>1.7</v>
      </c>
      <c r="D23" s="2">
        <f>5/4</f>
        <v>1.25</v>
      </c>
      <c r="E23" s="3">
        <v>1</v>
      </c>
      <c r="F23" s="2">
        <f>1/E24</f>
        <v>0.7142857142857143</v>
      </c>
    </row>
    <row r="24" spans="1:6" x14ac:dyDescent="0.3">
      <c r="A24" s="1" t="s">
        <v>30</v>
      </c>
      <c r="B24" s="4">
        <f>1/7</f>
        <v>0.14285714285714285</v>
      </c>
      <c r="C24" s="4">
        <f>9/4</f>
        <v>2.25</v>
      </c>
      <c r="D24" s="2">
        <f>9/5</f>
        <v>1.8</v>
      </c>
      <c r="E24" s="2">
        <f>7/5</f>
        <v>1.4</v>
      </c>
      <c r="F24" s="3">
        <v>1</v>
      </c>
    </row>
    <row r="25" spans="1:6" x14ac:dyDescent="0.3">
      <c r="A25" s="1" t="s">
        <v>3</v>
      </c>
      <c r="B25" s="1">
        <f>SUM(B20:B24)</f>
        <v>2.176190476190476</v>
      </c>
      <c r="C25" s="1">
        <f t="shared" ref="C25:F25" si="0">SUM(C20:C24)</f>
        <v>8.3500000000000014</v>
      </c>
      <c r="D25" s="1">
        <f t="shared" si="0"/>
        <v>7.7642857142857142</v>
      </c>
      <c r="E25" s="1">
        <f t="shared" si="0"/>
        <v>8.788235294117646</v>
      </c>
      <c r="F25" s="1">
        <f t="shared" si="0"/>
        <v>9.7142857142857135</v>
      </c>
    </row>
    <row r="28" spans="1:6" x14ac:dyDescent="0.3">
      <c r="A28" s="1"/>
      <c r="B28" s="1" t="s">
        <v>26</v>
      </c>
      <c r="C28" s="1" t="s">
        <v>27</v>
      </c>
      <c r="D28" s="1" t="s">
        <v>28</v>
      </c>
      <c r="E28" s="1" t="s">
        <v>29</v>
      </c>
      <c r="F28" s="1" t="s">
        <v>30</v>
      </c>
    </row>
    <row r="29" spans="1:6" x14ac:dyDescent="0.3">
      <c r="A29" s="1" t="s">
        <v>26</v>
      </c>
      <c r="B29" s="5">
        <f>B20/B25</f>
        <v>0.45951859956236329</v>
      </c>
      <c r="C29" s="5">
        <f t="shared" ref="C29:F29" si="1">C20/C25</f>
        <v>0.23952095808383231</v>
      </c>
      <c r="D29" s="5">
        <f t="shared" si="1"/>
        <v>0.38638454461821525</v>
      </c>
      <c r="E29" s="5">
        <f t="shared" si="1"/>
        <v>0.56894243641231601</v>
      </c>
      <c r="F29" s="5">
        <f t="shared" si="1"/>
        <v>0.72058823529411775</v>
      </c>
    </row>
    <row r="30" spans="1:6" x14ac:dyDescent="0.3">
      <c r="A30" s="1" t="s">
        <v>27</v>
      </c>
      <c r="B30" s="5">
        <f>B21/B25</f>
        <v>0.22975929978118165</v>
      </c>
      <c r="C30" s="5">
        <f t="shared" ref="C30:F30" si="2">C21/C25</f>
        <v>0.11976047904191615</v>
      </c>
      <c r="D30" s="5">
        <f t="shared" si="2"/>
        <v>9.1996320147194111E-2</v>
      </c>
      <c r="E30" s="5">
        <f t="shared" si="2"/>
        <v>6.6934404283801888E-2</v>
      </c>
      <c r="F30" s="5">
        <f t="shared" si="2"/>
        <v>4.5751633986928109E-2</v>
      </c>
    </row>
    <row r="31" spans="1:6" x14ac:dyDescent="0.3">
      <c r="A31" s="1" t="s">
        <v>28</v>
      </c>
      <c r="B31" s="5">
        <f>B22/B25</f>
        <v>0.15317286652078774</v>
      </c>
      <c r="C31" s="5">
        <f t="shared" ref="C31:F31" si="3">C22/C25</f>
        <v>0.1676646706586826</v>
      </c>
      <c r="D31" s="5">
        <f t="shared" si="3"/>
        <v>0.12879484820607176</v>
      </c>
      <c r="E31" s="5">
        <f t="shared" si="3"/>
        <v>9.1030789825970571E-2</v>
      </c>
      <c r="F31" s="5">
        <f t="shared" si="3"/>
        <v>5.7189542483660136E-2</v>
      </c>
    </row>
    <row r="32" spans="1:6" x14ac:dyDescent="0.3">
      <c r="A32" s="1" t="s">
        <v>29</v>
      </c>
      <c r="B32" s="5">
        <f>B23/B25</f>
        <v>9.1903719912472662E-2</v>
      </c>
      <c r="C32" s="5">
        <f t="shared" ref="C32:F32" si="4">C23/C25</f>
        <v>0.20359281437125745</v>
      </c>
      <c r="D32" s="5">
        <f t="shared" si="4"/>
        <v>0.16099356025758971</v>
      </c>
      <c r="E32" s="5">
        <f t="shared" si="4"/>
        <v>0.1137884872824632</v>
      </c>
      <c r="F32" s="5">
        <f t="shared" si="4"/>
        <v>7.3529411764705885E-2</v>
      </c>
    </row>
    <row r="33" spans="1:13" x14ac:dyDescent="0.3">
      <c r="A33" s="1" t="s">
        <v>30</v>
      </c>
      <c r="B33" s="5">
        <f>B24/B25</f>
        <v>6.5645514223194756E-2</v>
      </c>
      <c r="C33" s="5">
        <f t="shared" ref="C33:F33" si="5">C24/C25</f>
        <v>0.26946107784431134</v>
      </c>
      <c r="D33" s="5">
        <f t="shared" si="5"/>
        <v>0.23183072677092917</v>
      </c>
      <c r="E33" s="5">
        <f t="shared" si="5"/>
        <v>0.15930388219544847</v>
      </c>
      <c r="F33" s="5">
        <f t="shared" si="5"/>
        <v>0.10294117647058824</v>
      </c>
    </row>
    <row r="36" spans="1:13" x14ac:dyDescent="0.3">
      <c r="A36" s="1"/>
      <c r="B36" s="1" t="s">
        <v>26</v>
      </c>
      <c r="C36" s="1" t="s">
        <v>27</v>
      </c>
      <c r="D36" s="1" t="s">
        <v>28</v>
      </c>
      <c r="E36" s="1" t="s">
        <v>29</v>
      </c>
      <c r="F36" s="1" t="s">
        <v>30</v>
      </c>
      <c r="G36" s="1" t="s">
        <v>4</v>
      </c>
    </row>
    <row r="37" spans="1:13" x14ac:dyDescent="0.3">
      <c r="A37" s="1" t="s">
        <v>26</v>
      </c>
      <c r="B37" s="5">
        <f t="shared" ref="B37:F41" si="6">B29</f>
        <v>0.45951859956236329</v>
      </c>
      <c r="C37" s="5">
        <f t="shared" si="6"/>
        <v>0.23952095808383231</v>
      </c>
      <c r="D37" s="5">
        <f t="shared" si="6"/>
        <v>0.38638454461821525</v>
      </c>
      <c r="E37" s="5">
        <f t="shared" si="6"/>
        <v>0.56894243641231601</v>
      </c>
      <c r="F37" s="5">
        <f t="shared" si="6"/>
        <v>0.72058823529411775</v>
      </c>
      <c r="G37" s="8">
        <f>AVERAGE(B37:F37)</f>
        <v>0.47499095479416892</v>
      </c>
    </row>
    <row r="38" spans="1:13" x14ac:dyDescent="0.3">
      <c r="A38" s="1" t="s">
        <v>27</v>
      </c>
      <c r="B38" s="5">
        <f t="shared" si="6"/>
        <v>0.22975929978118165</v>
      </c>
      <c r="C38" s="5">
        <f t="shared" si="6"/>
        <v>0.11976047904191615</v>
      </c>
      <c r="D38" s="5">
        <f t="shared" si="6"/>
        <v>9.1996320147194111E-2</v>
      </c>
      <c r="E38" s="5">
        <f t="shared" si="6"/>
        <v>6.6934404283801888E-2</v>
      </c>
      <c r="F38" s="5">
        <f t="shared" si="6"/>
        <v>4.5751633986928109E-2</v>
      </c>
      <c r="G38" s="8">
        <f>AVERAGE(B38:F38)</f>
        <v>0.1108404274482044</v>
      </c>
    </row>
    <row r="39" spans="1:13" x14ac:dyDescent="0.3">
      <c r="A39" s="1" t="s">
        <v>28</v>
      </c>
      <c r="B39" s="5">
        <f t="shared" si="6"/>
        <v>0.15317286652078774</v>
      </c>
      <c r="C39" s="5">
        <f t="shared" si="6"/>
        <v>0.1676646706586826</v>
      </c>
      <c r="D39" s="5">
        <f t="shared" si="6"/>
        <v>0.12879484820607176</v>
      </c>
      <c r="E39" s="5">
        <f t="shared" si="6"/>
        <v>9.1030789825970571E-2</v>
      </c>
      <c r="F39" s="5">
        <f t="shared" si="6"/>
        <v>5.7189542483660136E-2</v>
      </c>
      <c r="G39" s="8">
        <f>AVERAGE(B39:F39)</f>
        <v>0.11957054353903455</v>
      </c>
    </row>
    <row r="40" spans="1:13" x14ac:dyDescent="0.3">
      <c r="A40" s="1" t="s">
        <v>29</v>
      </c>
      <c r="B40" s="5">
        <f t="shared" si="6"/>
        <v>9.1903719912472662E-2</v>
      </c>
      <c r="C40" s="5">
        <f t="shared" si="6"/>
        <v>0.20359281437125745</v>
      </c>
      <c r="D40" s="5">
        <f t="shared" si="6"/>
        <v>0.16099356025758971</v>
      </c>
      <c r="E40" s="5">
        <f t="shared" si="6"/>
        <v>0.1137884872824632</v>
      </c>
      <c r="F40" s="5">
        <f t="shared" si="6"/>
        <v>7.3529411764705885E-2</v>
      </c>
      <c r="G40" s="8">
        <f>AVERAGE(B40:F40)</f>
        <v>0.12876159871769777</v>
      </c>
    </row>
    <row r="41" spans="1:13" x14ac:dyDescent="0.3">
      <c r="A41" s="1" t="s">
        <v>30</v>
      </c>
      <c r="B41" s="5">
        <f t="shared" si="6"/>
        <v>6.5645514223194756E-2</v>
      </c>
      <c r="C41" s="5">
        <f t="shared" si="6"/>
        <v>0.26946107784431134</v>
      </c>
      <c r="D41" s="5">
        <f t="shared" si="6"/>
        <v>0.23183072677092917</v>
      </c>
      <c r="E41" s="5">
        <f t="shared" si="6"/>
        <v>0.15930388219544847</v>
      </c>
      <c r="F41" s="5">
        <f t="shared" si="6"/>
        <v>0.10294117647058824</v>
      </c>
      <c r="G41" s="8">
        <f t="shared" ref="G41" si="7">AVERAGE(B41:F41)</f>
        <v>0.16583647550089436</v>
      </c>
    </row>
    <row r="42" spans="1:13" x14ac:dyDescent="0.3">
      <c r="G42" s="22"/>
    </row>
    <row r="44" spans="1:13" x14ac:dyDescent="0.3">
      <c r="A44" s="1" t="s">
        <v>4</v>
      </c>
      <c r="B44" s="7">
        <f>G37</f>
        <v>0.47499095479416892</v>
      </c>
      <c r="C44" s="7">
        <f>G38</f>
        <v>0.1108404274482044</v>
      </c>
      <c r="D44" s="7">
        <f>G39</f>
        <v>0.11957054353903455</v>
      </c>
      <c r="E44" s="7">
        <f>G40</f>
        <v>0.12876159871769777</v>
      </c>
      <c r="F44" s="7">
        <f>$G$41</f>
        <v>0.16583647550089436</v>
      </c>
    </row>
    <row r="45" spans="1:13" x14ac:dyDescent="0.3">
      <c r="A45" s="1"/>
      <c r="B45" s="1" t="s">
        <v>26</v>
      </c>
      <c r="C45" s="1" t="s">
        <v>27</v>
      </c>
      <c r="D45" s="1" t="s">
        <v>28</v>
      </c>
      <c r="E45" s="1" t="s">
        <v>29</v>
      </c>
      <c r="F45" s="1" t="s">
        <v>30</v>
      </c>
      <c r="H45" s="1"/>
      <c r="I45" s="1" t="s">
        <v>26</v>
      </c>
      <c r="J45" s="1" t="s">
        <v>27</v>
      </c>
      <c r="K45" s="1" t="s">
        <v>28</v>
      </c>
      <c r="L45" s="1" t="s">
        <v>29</v>
      </c>
      <c r="M45" s="1" t="s">
        <v>30</v>
      </c>
    </row>
    <row r="46" spans="1:13" x14ac:dyDescent="0.3">
      <c r="A46" s="1" t="s">
        <v>26</v>
      </c>
      <c r="B46" s="5">
        <f>I46*B44</f>
        <v>0.47499095479416892</v>
      </c>
      <c r="C46" s="5">
        <f t="shared" ref="C46:F46" si="8">J46*C44</f>
        <v>0.22168085489640879</v>
      </c>
      <c r="D46" s="5">
        <f t="shared" si="8"/>
        <v>0.35871163061710365</v>
      </c>
      <c r="E46" s="5">
        <f t="shared" si="8"/>
        <v>0.64380799358848884</v>
      </c>
      <c r="F46" s="5">
        <f t="shared" si="8"/>
        <v>1.1608553285062606</v>
      </c>
      <c r="H46" s="1" t="s">
        <v>26</v>
      </c>
      <c r="I46" s="3">
        <f t="shared" ref="I46:M50" si="9">B20</f>
        <v>1</v>
      </c>
      <c r="J46" s="2">
        <f t="shared" si="9"/>
        <v>2</v>
      </c>
      <c r="K46" s="2">
        <f t="shared" si="9"/>
        <v>3</v>
      </c>
      <c r="L46" s="2">
        <f t="shared" si="9"/>
        <v>5</v>
      </c>
      <c r="M46" s="2">
        <f t="shared" si="9"/>
        <v>7</v>
      </c>
    </row>
    <row r="47" spans="1:13" x14ac:dyDescent="0.3">
      <c r="A47" s="1" t="s">
        <v>27</v>
      </c>
      <c r="B47" s="6">
        <f>I47*B44</f>
        <v>0.23749547739708446</v>
      </c>
      <c r="C47" s="6">
        <f t="shared" ref="C47:F47" si="10">J47*C44</f>
        <v>0.1108404274482044</v>
      </c>
      <c r="D47" s="6">
        <f t="shared" si="10"/>
        <v>8.5407531099310402E-2</v>
      </c>
      <c r="E47" s="6">
        <f t="shared" si="10"/>
        <v>7.5742116892763389E-2</v>
      </c>
      <c r="F47" s="6">
        <f t="shared" si="10"/>
        <v>7.370510022261971E-2</v>
      </c>
      <c r="H47" s="1" t="s">
        <v>27</v>
      </c>
      <c r="I47" s="4">
        <f t="shared" si="9"/>
        <v>0.5</v>
      </c>
      <c r="J47" s="3">
        <f t="shared" si="9"/>
        <v>1</v>
      </c>
      <c r="K47" s="2">
        <f t="shared" si="9"/>
        <v>0.7142857142857143</v>
      </c>
      <c r="L47" s="2">
        <f t="shared" si="9"/>
        <v>0.58823529411764708</v>
      </c>
      <c r="M47" s="2">
        <f t="shared" si="9"/>
        <v>0.44444444444444442</v>
      </c>
    </row>
    <row r="48" spans="1:13" x14ac:dyDescent="0.3">
      <c r="A48" s="1" t="s">
        <v>28</v>
      </c>
      <c r="B48" s="6">
        <f>I48*B44</f>
        <v>0.15833031826472296</v>
      </c>
      <c r="C48" s="6">
        <f t="shared" ref="C48:F48" si="11">J48*C44</f>
        <v>0.15517659842748616</v>
      </c>
      <c r="D48" s="6">
        <f t="shared" si="11"/>
        <v>0.11957054353903455</v>
      </c>
      <c r="E48" s="6">
        <f t="shared" si="11"/>
        <v>0.10300927897415822</v>
      </c>
      <c r="F48" s="6">
        <f t="shared" si="11"/>
        <v>9.2131375278274655E-2</v>
      </c>
      <c r="H48" s="1" t="s">
        <v>28</v>
      </c>
      <c r="I48" s="4">
        <f t="shared" si="9"/>
        <v>0.33333333333333331</v>
      </c>
      <c r="J48" s="4">
        <f t="shared" si="9"/>
        <v>1.4</v>
      </c>
      <c r="K48" s="3">
        <f t="shared" si="9"/>
        <v>1</v>
      </c>
      <c r="L48" s="2">
        <f t="shared" si="9"/>
        <v>0.8</v>
      </c>
      <c r="M48" s="2">
        <f t="shared" si="9"/>
        <v>0.55555555555555558</v>
      </c>
    </row>
    <row r="49" spans="1:24" x14ac:dyDescent="0.3">
      <c r="A49" s="1" t="s">
        <v>29</v>
      </c>
      <c r="B49" s="6">
        <f>I49*B44</f>
        <v>9.4998190958833786E-2</v>
      </c>
      <c r="C49" s="6">
        <f t="shared" ref="C49:F49" si="12">J49*C44</f>
        <v>0.18842872666194746</v>
      </c>
      <c r="D49" s="6">
        <f t="shared" si="12"/>
        <v>0.1494631794237932</v>
      </c>
      <c r="E49" s="6">
        <f t="shared" si="12"/>
        <v>0.12876159871769777</v>
      </c>
      <c r="F49" s="6">
        <f t="shared" si="12"/>
        <v>0.11845462535778169</v>
      </c>
      <c r="H49" s="1" t="s">
        <v>29</v>
      </c>
      <c r="I49" s="4">
        <f t="shared" si="9"/>
        <v>0.2</v>
      </c>
      <c r="J49" s="4">
        <f>C23</f>
        <v>1.7</v>
      </c>
      <c r="K49" s="2">
        <f t="shared" si="9"/>
        <v>1.25</v>
      </c>
      <c r="L49" s="3">
        <f t="shared" si="9"/>
        <v>1</v>
      </c>
      <c r="M49" s="2">
        <f t="shared" si="9"/>
        <v>0.7142857142857143</v>
      </c>
    </row>
    <row r="50" spans="1:24" x14ac:dyDescent="0.3">
      <c r="A50" s="1" t="s">
        <v>30</v>
      </c>
      <c r="B50" s="6">
        <f>I50*B44</f>
        <v>6.7855850684881272E-2</v>
      </c>
      <c r="C50" s="6">
        <f t="shared" ref="C50:F50" si="13">J50*C44</f>
        <v>0.2493909617584599</v>
      </c>
      <c r="D50" s="6">
        <f t="shared" si="13"/>
        <v>0.2152269783702622</v>
      </c>
      <c r="E50" s="6">
        <f t="shared" si="13"/>
        <v>0.18026623820477686</v>
      </c>
      <c r="F50" s="6">
        <f t="shared" si="13"/>
        <v>0.16583647550089436</v>
      </c>
      <c r="H50" s="1" t="s">
        <v>30</v>
      </c>
      <c r="I50" s="4">
        <f t="shared" si="9"/>
        <v>0.14285714285714285</v>
      </c>
      <c r="J50" s="4">
        <f t="shared" si="9"/>
        <v>2.25</v>
      </c>
      <c r="K50" s="2">
        <f t="shared" si="9"/>
        <v>1.8</v>
      </c>
      <c r="L50" s="2">
        <f t="shared" si="9"/>
        <v>1.4</v>
      </c>
      <c r="M50" s="3">
        <f t="shared" si="9"/>
        <v>1</v>
      </c>
    </row>
    <row r="53" spans="1:24" x14ac:dyDescent="0.3">
      <c r="A53" s="1"/>
      <c r="B53" s="1" t="str">
        <f t="shared" ref="A53:F58" si="14">B45</f>
        <v>Thời gian</v>
      </c>
      <c r="C53" s="1" t="str">
        <f t="shared" si="14"/>
        <v>Môi trường</v>
      </c>
      <c r="D53" s="1" t="str">
        <f t="shared" si="14"/>
        <v>Cấp thiết</v>
      </c>
      <c r="E53" s="1" t="str">
        <f t="shared" si="14"/>
        <v>Trang bị</v>
      </c>
      <c r="F53" s="1" t="str">
        <f t="shared" si="14"/>
        <v>Điều kiện</v>
      </c>
      <c r="G53" s="1" t="s">
        <v>6</v>
      </c>
      <c r="H53" s="1" t="s">
        <v>4</v>
      </c>
      <c r="I53" s="1" t="s">
        <v>7</v>
      </c>
    </row>
    <row r="54" spans="1:24" x14ac:dyDescent="0.3">
      <c r="A54" s="1" t="str">
        <f t="shared" si="14"/>
        <v>Thời gian</v>
      </c>
      <c r="B54" s="5">
        <f t="shared" si="14"/>
        <v>0.47499095479416892</v>
      </c>
      <c r="C54" s="5">
        <f t="shared" si="14"/>
        <v>0.22168085489640879</v>
      </c>
      <c r="D54" s="5">
        <f t="shared" si="14"/>
        <v>0.35871163061710365</v>
      </c>
      <c r="E54" s="5">
        <f t="shared" si="14"/>
        <v>0.64380799358848884</v>
      </c>
      <c r="F54" s="5">
        <f t="shared" si="14"/>
        <v>1.1608553285062606</v>
      </c>
      <c r="G54" s="5">
        <f>SUM(B54:F54)</f>
        <v>2.8600467624024306</v>
      </c>
      <c r="H54" s="5">
        <f>G37</f>
        <v>0.47499095479416892</v>
      </c>
      <c r="I54" s="5">
        <f>G54/H54</f>
        <v>6.0212657389271635</v>
      </c>
    </row>
    <row r="55" spans="1:24" x14ac:dyDescent="0.3">
      <c r="A55" s="1" t="str">
        <f t="shared" si="14"/>
        <v>Môi trường</v>
      </c>
      <c r="B55" s="6">
        <f t="shared" si="14"/>
        <v>0.23749547739708446</v>
      </c>
      <c r="C55" s="6">
        <f t="shared" si="14"/>
        <v>0.1108404274482044</v>
      </c>
      <c r="D55" s="6">
        <f t="shared" si="14"/>
        <v>8.5407531099310402E-2</v>
      </c>
      <c r="E55" s="6">
        <f t="shared" si="14"/>
        <v>7.5742116892763389E-2</v>
      </c>
      <c r="F55" s="6">
        <f t="shared" si="14"/>
        <v>7.370510022261971E-2</v>
      </c>
      <c r="G55" s="5">
        <f t="shared" ref="G55:G58" si="15">SUM(B55:F55)</f>
        <v>0.58319065305998241</v>
      </c>
      <c r="H55" s="5">
        <f t="shared" ref="H55:H58" si="16">G38</f>
        <v>0.1108404274482044</v>
      </c>
      <c r="I55" s="5">
        <f t="shared" ref="I55:I58" si="17">G55/H55</f>
        <v>5.2615337786612804</v>
      </c>
    </row>
    <row r="56" spans="1:24" x14ac:dyDescent="0.3">
      <c r="A56" s="1" t="str">
        <f t="shared" si="14"/>
        <v>Cấp thiết</v>
      </c>
      <c r="B56" s="6">
        <f t="shared" si="14"/>
        <v>0.15833031826472296</v>
      </c>
      <c r="C56" s="6">
        <f t="shared" si="14"/>
        <v>0.15517659842748616</v>
      </c>
      <c r="D56" s="6">
        <f t="shared" si="14"/>
        <v>0.11957054353903455</v>
      </c>
      <c r="E56" s="6">
        <f t="shared" si="14"/>
        <v>0.10300927897415822</v>
      </c>
      <c r="F56" s="6">
        <f t="shared" si="14"/>
        <v>9.2131375278274655E-2</v>
      </c>
      <c r="G56" s="5">
        <f t="shared" si="15"/>
        <v>0.62821811448367648</v>
      </c>
      <c r="H56" s="5">
        <f t="shared" si="16"/>
        <v>0.11957054353903455</v>
      </c>
      <c r="I56" s="5">
        <f t="shared" si="17"/>
        <v>5.2539538241589634</v>
      </c>
    </row>
    <row r="57" spans="1:24" x14ac:dyDescent="0.3">
      <c r="A57" s="1" t="str">
        <f t="shared" si="14"/>
        <v>Trang bị</v>
      </c>
      <c r="B57" s="6">
        <f t="shared" si="14"/>
        <v>9.4998190958833786E-2</v>
      </c>
      <c r="C57" s="6">
        <f t="shared" si="14"/>
        <v>0.18842872666194746</v>
      </c>
      <c r="D57" s="6">
        <f t="shared" si="14"/>
        <v>0.1494631794237932</v>
      </c>
      <c r="E57" s="6">
        <f t="shared" si="14"/>
        <v>0.12876159871769777</v>
      </c>
      <c r="F57" s="6">
        <f t="shared" si="14"/>
        <v>0.11845462535778169</v>
      </c>
      <c r="G57" s="5">
        <f t="shared" si="15"/>
        <v>0.68010632112005398</v>
      </c>
      <c r="H57" s="5">
        <f t="shared" si="16"/>
        <v>0.12876159871769777</v>
      </c>
      <c r="I57" s="5">
        <f t="shared" si="17"/>
        <v>5.2819033616625646</v>
      </c>
    </row>
    <row r="58" spans="1:24" x14ac:dyDescent="0.3">
      <c r="A58" s="1" t="str">
        <f t="shared" si="14"/>
        <v>Điều kiện</v>
      </c>
      <c r="B58" s="6">
        <f t="shared" si="14"/>
        <v>6.7855850684881272E-2</v>
      </c>
      <c r="C58" s="6">
        <f t="shared" si="14"/>
        <v>0.2493909617584599</v>
      </c>
      <c r="D58" s="6">
        <f t="shared" si="14"/>
        <v>0.2152269783702622</v>
      </c>
      <c r="E58" s="6">
        <f t="shared" si="14"/>
        <v>0.18026623820477686</v>
      </c>
      <c r="F58" s="6">
        <f t="shared" si="14"/>
        <v>0.16583647550089436</v>
      </c>
      <c r="G58" s="5">
        <f t="shared" si="15"/>
        <v>0.8785765045192746</v>
      </c>
      <c r="H58" s="5">
        <f t="shared" si="16"/>
        <v>0.16583647550089436</v>
      </c>
      <c r="I58" s="5">
        <f t="shared" si="17"/>
        <v>5.2978483886950212</v>
      </c>
    </row>
    <row r="59" spans="1:24" x14ac:dyDescent="0.3">
      <c r="J59" s="29" t="s">
        <v>10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x14ac:dyDescent="0.3">
      <c r="A60" s="1" t="s">
        <v>8</v>
      </c>
      <c r="B60" s="1" t="s">
        <v>5</v>
      </c>
      <c r="C60" s="1" t="s">
        <v>10</v>
      </c>
      <c r="D60" s="1" t="s">
        <v>9</v>
      </c>
      <c r="E60" s="1" t="s">
        <v>11</v>
      </c>
      <c r="F60" s="1"/>
      <c r="J60" s="9">
        <v>1</v>
      </c>
      <c r="K60" s="9">
        <v>2</v>
      </c>
      <c r="L60" s="9">
        <v>3</v>
      </c>
      <c r="M60" s="9">
        <v>4</v>
      </c>
      <c r="N60" s="9">
        <v>5</v>
      </c>
      <c r="O60" s="9">
        <v>6</v>
      </c>
      <c r="P60" s="9">
        <v>7</v>
      </c>
      <c r="Q60" s="9">
        <v>8</v>
      </c>
      <c r="R60" s="9">
        <v>9</v>
      </c>
      <c r="S60" s="9">
        <v>10</v>
      </c>
      <c r="T60" s="9">
        <v>11</v>
      </c>
      <c r="U60" s="9">
        <v>12</v>
      </c>
      <c r="V60" s="9">
        <v>13</v>
      </c>
      <c r="W60" s="9">
        <v>14</v>
      </c>
      <c r="X60" s="9">
        <v>15</v>
      </c>
    </row>
    <row r="61" spans="1:24" x14ac:dyDescent="0.3">
      <c r="A61" s="5">
        <f>AVERAGE(I54:I58)</f>
        <v>5.4233010184209984</v>
      </c>
      <c r="B61" s="5">
        <f>5</f>
        <v>5</v>
      </c>
      <c r="C61" s="5">
        <f>1.12</f>
        <v>1.1200000000000001</v>
      </c>
      <c r="D61" s="5">
        <f>(A61-B61)/(B61-1)</f>
        <v>0.10582525460524961</v>
      </c>
      <c r="E61" s="5">
        <f>D61/C61</f>
        <v>9.4486834468972852E-2</v>
      </c>
      <c r="F61" s="10" t="str">
        <f>IF(E61&gt;0.1, "BAD", "GOOD")</f>
        <v>GOOD</v>
      </c>
      <c r="J61" s="10">
        <v>0</v>
      </c>
      <c r="K61" s="10">
        <v>0</v>
      </c>
      <c r="L61" s="10">
        <v>0.57999999999999996</v>
      </c>
      <c r="M61" s="10">
        <v>0.9</v>
      </c>
      <c r="N61" s="10">
        <v>1.1200000000000001</v>
      </c>
      <c r="O61" s="10">
        <v>1.24</v>
      </c>
      <c r="P61" s="10">
        <v>1.32</v>
      </c>
      <c r="Q61" s="10">
        <v>1.41</v>
      </c>
      <c r="R61" s="10">
        <v>1.45</v>
      </c>
      <c r="S61" s="10">
        <v>1.49</v>
      </c>
      <c r="T61" s="10">
        <v>1.51</v>
      </c>
      <c r="U61" s="10">
        <v>1.54</v>
      </c>
      <c r="V61" s="10">
        <v>1.56</v>
      </c>
      <c r="W61" s="10">
        <v>1.57</v>
      </c>
      <c r="X61" s="10">
        <v>1.59</v>
      </c>
    </row>
    <row r="65" spans="1:13" x14ac:dyDescent="0.3">
      <c r="A65" s="1"/>
      <c r="B65" s="1" t="s">
        <v>4</v>
      </c>
      <c r="C65" s="1" t="s">
        <v>14</v>
      </c>
    </row>
    <row r="66" spans="1:13" x14ac:dyDescent="0.3">
      <c r="A66" s="1" t="s">
        <v>26</v>
      </c>
      <c r="B66" s="5">
        <f>H54</f>
        <v>0.47499095479416892</v>
      </c>
      <c r="C66" s="9">
        <f>RANK(B66,B66:B70,0)</f>
        <v>1</v>
      </c>
    </row>
    <row r="67" spans="1:13" x14ac:dyDescent="0.3">
      <c r="A67" s="1" t="s">
        <v>27</v>
      </c>
      <c r="B67" s="5">
        <f t="shared" ref="B67:B69" si="18">H55</f>
        <v>0.1108404274482044</v>
      </c>
      <c r="C67" s="9">
        <f>RANK(B67,B66:B70,0)</f>
        <v>5</v>
      </c>
    </row>
    <row r="68" spans="1:13" x14ac:dyDescent="0.3">
      <c r="A68" s="1" t="s">
        <v>28</v>
      </c>
      <c r="B68" s="5">
        <f t="shared" si="18"/>
        <v>0.11957054353903455</v>
      </c>
      <c r="C68" s="9">
        <f>RANK(B68,B66:B70,0)</f>
        <v>4</v>
      </c>
    </row>
    <row r="69" spans="1:13" x14ac:dyDescent="0.3">
      <c r="A69" s="1" t="s">
        <v>29</v>
      </c>
      <c r="B69" s="5">
        <f t="shared" si="18"/>
        <v>0.12876159871769777</v>
      </c>
      <c r="C69" s="9">
        <f>RANK(B69,B66:B70,0)</f>
        <v>3</v>
      </c>
    </row>
    <row r="70" spans="1:13" x14ac:dyDescent="0.3">
      <c r="A70" s="1" t="s">
        <v>30</v>
      </c>
      <c r="B70" s="5">
        <f>H58</f>
        <v>0.16583647550089436</v>
      </c>
      <c r="C70" s="9">
        <f>RANK(B70,B66:B70,0)</f>
        <v>2</v>
      </c>
    </row>
    <row r="73" spans="1:13" ht="15" thickBot="1" x14ac:dyDescent="0.35"/>
    <row r="74" spans="1:13" ht="15" thickBot="1" x14ac:dyDescent="0.35">
      <c r="A74" s="20"/>
      <c r="B74" s="23" t="s">
        <v>17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5"/>
    </row>
    <row r="75" spans="1:13" ht="15" thickBot="1" x14ac:dyDescent="0.35">
      <c r="A75" s="21" t="s">
        <v>39</v>
      </c>
      <c r="B75" s="23" t="s">
        <v>23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5"/>
    </row>
    <row r="76" spans="1:13" ht="15" thickBot="1" x14ac:dyDescent="0.35">
      <c r="A76" s="21" t="s">
        <v>40</v>
      </c>
      <c r="B76" s="23" t="s">
        <v>24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5"/>
    </row>
    <row r="77" spans="1:13" ht="15" thickBot="1" x14ac:dyDescent="0.35">
      <c r="A77" s="21" t="s">
        <v>41</v>
      </c>
      <c r="B77" s="26" t="s">
        <v>25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8"/>
    </row>
    <row r="81" spans="1:45" x14ac:dyDescent="0.3">
      <c r="B81" s="9">
        <v>10</v>
      </c>
      <c r="C81" s="9">
        <v>30</v>
      </c>
      <c r="D81" s="9">
        <v>60</v>
      </c>
      <c r="L81" s="9">
        <v>25</v>
      </c>
      <c r="M81" s="9">
        <v>35</v>
      </c>
      <c r="N81" s="9">
        <v>50</v>
      </c>
      <c r="V81" s="9">
        <v>62</v>
      </c>
      <c r="W81" s="9">
        <v>30</v>
      </c>
      <c r="X81" s="9">
        <v>16</v>
      </c>
      <c r="AF81" s="9">
        <v>56</v>
      </c>
      <c r="AG81" s="9">
        <v>34</v>
      </c>
      <c r="AH81" s="9">
        <v>20</v>
      </c>
      <c r="AP81" s="9">
        <v>58</v>
      </c>
      <c r="AQ81" s="9">
        <v>38</v>
      </c>
      <c r="AR81" s="9">
        <v>24</v>
      </c>
    </row>
    <row r="82" spans="1:45" x14ac:dyDescent="0.3">
      <c r="A82" s="1" t="s">
        <v>26</v>
      </c>
      <c r="B82" s="11" t="s">
        <v>39</v>
      </c>
      <c r="C82" s="11" t="s">
        <v>40</v>
      </c>
      <c r="D82" s="11" t="s">
        <v>41</v>
      </c>
      <c r="K82" s="1" t="s">
        <v>27</v>
      </c>
      <c r="L82" s="11" t="s">
        <v>39</v>
      </c>
      <c r="M82" s="11" t="s">
        <v>40</v>
      </c>
      <c r="N82" s="11" t="s">
        <v>41</v>
      </c>
      <c r="U82" s="1" t="s">
        <v>28</v>
      </c>
      <c r="V82" s="11" t="s">
        <v>39</v>
      </c>
      <c r="W82" s="11" t="s">
        <v>40</v>
      </c>
      <c r="X82" s="11" t="s">
        <v>41</v>
      </c>
      <c r="AE82" s="1" t="s">
        <v>29</v>
      </c>
      <c r="AF82" s="11" t="s">
        <v>39</v>
      </c>
      <c r="AG82" s="11" t="s">
        <v>40</v>
      </c>
      <c r="AH82" s="11" t="s">
        <v>41</v>
      </c>
      <c r="AO82" s="1" t="s">
        <v>30</v>
      </c>
      <c r="AP82" s="11" t="s">
        <v>39</v>
      </c>
      <c r="AQ82" s="11" t="s">
        <v>40</v>
      </c>
      <c r="AR82" s="11" t="s">
        <v>41</v>
      </c>
    </row>
    <row r="83" spans="1:45" x14ac:dyDescent="0.3">
      <c r="A83" s="11" t="s">
        <v>39</v>
      </c>
      <c r="B83" s="5">
        <f>B81/B81</f>
        <v>1</v>
      </c>
      <c r="C83" s="5">
        <f>1/B84</f>
        <v>0.4</v>
      </c>
      <c r="D83" s="5">
        <f>1/B85</f>
        <v>0.13333333333333333</v>
      </c>
      <c r="K83" s="11" t="s">
        <v>39</v>
      </c>
      <c r="L83" s="5">
        <f>L81/L81</f>
        <v>1</v>
      </c>
      <c r="M83" s="5">
        <f>1/L84</f>
        <v>0.77142857142857146</v>
      </c>
      <c r="N83" s="5">
        <f>1/L85</f>
        <v>0.46</v>
      </c>
      <c r="U83" s="11" t="s">
        <v>39</v>
      </c>
      <c r="V83" s="5">
        <f>V81/V81</f>
        <v>1</v>
      </c>
      <c r="W83" s="5">
        <f>1/V84</f>
        <v>2.1333333333333333</v>
      </c>
      <c r="X83" s="5">
        <f>1/V85</f>
        <v>3.75</v>
      </c>
      <c r="AE83" s="11" t="s">
        <v>39</v>
      </c>
      <c r="AF83" s="5">
        <f>AF81/AF81</f>
        <v>1</v>
      </c>
      <c r="AG83" s="5">
        <f>1/AF84</f>
        <v>1.7058823529411766</v>
      </c>
      <c r="AH83" s="5">
        <f>1/AF85</f>
        <v>2.7</v>
      </c>
      <c r="AO83" s="11" t="s">
        <v>39</v>
      </c>
      <c r="AP83" s="5">
        <f>AP81/AP81</f>
        <v>1</v>
      </c>
      <c r="AQ83" s="5">
        <f>1/AP84</f>
        <v>1.5789473684210527</v>
      </c>
      <c r="AR83" s="5">
        <f>1/AP85</f>
        <v>2.3333333333333335</v>
      </c>
    </row>
    <row r="84" spans="1:45" x14ac:dyDescent="0.3">
      <c r="A84" s="11" t="s">
        <v>40</v>
      </c>
      <c r="B84" s="5">
        <f>C81/(B81+2)</f>
        <v>2.5</v>
      </c>
      <c r="C84" s="5">
        <f>C81/C81</f>
        <v>1</v>
      </c>
      <c r="D84" s="5">
        <f>1/C85</f>
        <v>0.46666666666666667</v>
      </c>
      <c r="K84" s="11" t="s">
        <v>40</v>
      </c>
      <c r="L84" s="5">
        <f>M81/(L81+2)</f>
        <v>1.2962962962962963</v>
      </c>
      <c r="M84" s="5">
        <f>M81/M81</f>
        <v>1</v>
      </c>
      <c r="N84" s="5">
        <f>1/M85</f>
        <v>0.66</v>
      </c>
      <c r="U84" s="11" t="s">
        <v>40</v>
      </c>
      <c r="V84" s="5">
        <f>W81/(V81+2)</f>
        <v>0.46875</v>
      </c>
      <c r="W84" s="5">
        <f>W81/W81</f>
        <v>1</v>
      </c>
      <c r="X84" s="5">
        <f>1/W85</f>
        <v>1.75</v>
      </c>
      <c r="AE84" s="11" t="s">
        <v>40</v>
      </c>
      <c r="AF84" s="5">
        <f>AG81/(AF81+2)</f>
        <v>0.58620689655172409</v>
      </c>
      <c r="AG84" s="5">
        <f>AG81/AG81</f>
        <v>1</v>
      </c>
      <c r="AH84" s="5">
        <f>1/AG85</f>
        <v>1.6</v>
      </c>
      <c r="AO84" s="11" t="s">
        <v>40</v>
      </c>
      <c r="AP84" s="5">
        <f>AQ81/(AP81+2)</f>
        <v>0.6333333333333333</v>
      </c>
      <c r="AQ84" s="5">
        <f>AQ81/AQ81</f>
        <v>1</v>
      </c>
      <c r="AR84" s="5">
        <f>1/AQ85</f>
        <v>1.5</v>
      </c>
    </row>
    <row r="85" spans="1:45" x14ac:dyDescent="0.3">
      <c r="A85" s="11" t="s">
        <v>41</v>
      </c>
      <c r="B85" s="5">
        <f>D81/(B81-2)</f>
        <v>7.5</v>
      </c>
      <c r="C85" s="5">
        <f>D81/(C81-2)</f>
        <v>2.1428571428571428</v>
      </c>
      <c r="D85" s="5">
        <f>D81/D81</f>
        <v>1</v>
      </c>
      <c r="K85" s="11" t="s">
        <v>41</v>
      </c>
      <c r="L85" s="5">
        <f>N81/(L81-2)</f>
        <v>2.1739130434782608</v>
      </c>
      <c r="M85" s="5">
        <f>N81/(M81-2)</f>
        <v>1.5151515151515151</v>
      </c>
      <c r="N85" s="5">
        <f>N81/N81</f>
        <v>1</v>
      </c>
      <c r="U85" s="11" t="s">
        <v>41</v>
      </c>
      <c r="V85" s="5">
        <f>X81/(V81-2)</f>
        <v>0.26666666666666666</v>
      </c>
      <c r="W85" s="5">
        <f>X81/(W81-2)</f>
        <v>0.5714285714285714</v>
      </c>
      <c r="X85" s="5">
        <f>X81/X81</f>
        <v>1</v>
      </c>
      <c r="AE85" s="11" t="s">
        <v>41</v>
      </c>
      <c r="AF85" s="5">
        <f>AH81/(AF81-2)</f>
        <v>0.37037037037037035</v>
      </c>
      <c r="AG85" s="5">
        <f>AH81/(AG81-2)</f>
        <v>0.625</v>
      </c>
      <c r="AH85" s="5">
        <f>AH81/AH81</f>
        <v>1</v>
      </c>
      <c r="AO85" s="11" t="s">
        <v>41</v>
      </c>
      <c r="AP85" s="5">
        <f>AR81/(AP81-2)</f>
        <v>0.42857142857142855</v>
      </c>
      <c r="AQ85" s="5">
        <f>AR81/(AQ81-2)</f>
        <v>0.66666666666666663</v>
      </c>
      <c r="AR85" s="5">
        <f>AR81/AR81</f>
        <v>1</v>
      </c>
    </row>
    <row r="86" spans="1:45" x14ac:dyDescent="0.3">
      <c r="A86" s="12" t="s">
        <v>3</v>
      </c>
      <c r="B86" s="13">
        <f>SUM(B83:B85)</f>
        <v>11</v>
      </c>
      <c r="C86" s="13">
        <f t="shared" ref="C86:D86" si="19">SUM(C83:C85)</f>
        <v>3.5428571428571427</v>
      </c>
      <c r="D86" s="13">
        <f t="shared" si="19"/>
        <v>1.6</v>
      </c>
      <c r="K86" s="12" t="s">
        <v>3</v>
      </c>
      <c r="L86" s="13">
        <f>SUM(L83:L85)</f>
        <v>4.4702093397745575</v>
      </c>
      <c r="M86" s="13">
        <f>SUM(M83:M85)</f>
        <v>3.2865800865800865</v>
      </c>
      <c r="N86" s="13">
        <f>SUM(N83:N85)</f>
        <v>2.12</v>
      </c>
      <c r="U86" s="12" t="s">
        <v>3</v>
      </c>
      <c r="V86" s="13">
        <f>SUM(V83:V85)</f>
        <v>1.7354166666666666</v>
      </c>
      <c r="W86" s="13">
        <f>SUM(W83:W85)</f>
        <v>3.7047619047619049</v>
      </c>
      <c r="X86" s="13">
        <f>SUM(X83:X85)</f>
        <v>6.5</v>
      </c>
      <c r="AE86" s="12" t="s">
        <v>3</v>
      </c>
      <c r="AF86" s="13">
        <f>SUM(AF83:AF85)</f>
        <v>1.9565772669220944</v>
      </c>
      <c r="AG86" s="13">
        <f>SUM(AG83:AG85)</f>
        <v>3.3308823529411766</v>
      </c>
      <c r="AH86" s="13">
        <f>SUM(AH83:AH85)</f>
        <v>5.3000000000000007</v>
      </c>
      <c r="AO86" s="12" t="s">
        <v>3</v>
      </c>
      <c r="AP86" s="13">
        <f>SUM(AP83:AP85)</f>
        <v>2.0619047619047617</v>
      </c>
      <c r="AQ86" s="13">
        <f>SUM(AQ83:AQ85)</f>
        <v>3.2456140350877192</v>
      </c>
      <c r="AR86" s="13">
        <f>SUM(AR83:AR85)</f>
        <v>4.8333333333333339</v>
      </c>
    </row>
    <row r="89" spans="1:45" x14ac:dyDescent="0.3">
      <c r="A89" s="1" t="s">
        <v>26</v>
      </c>
      <c r="B89" s="11" t="s">
        <v>39</v>
      </c>
      <c r="C89" s="11" t="s">
        <v>40</v>
      </c>
      <c r="D89" s="11" t="s">
        <v>41</v>
      </c>
      <c r="E89" s="14" t="s">
        <v>15</v>
      </c>
      <c r="K89" s="1" t="s">
        <v>27</v>
      </c>
      <c r="L89" s="11" t="s">
        <v>39</v>
      </c>
      <c r="M89" s="11" t="s">
        <v>40</v>
      </c>
      <c r="N89" s="11" t="s">
        <v>41</v>
      </c>
      <c r="O89" s="14" t="s">
        <v>15</v>
      </c>
      <c r="U89" s="1" t="s">
        <v>28</v>
      </c>
      <c r="V89" s="11" t="s">
        <v>39</v>
      </c>
      <c r="W89" s="11" t="s">
        <v>40</v>
      </c>
      <c r="X89" s="11" t="s">
        <v>41</v>
      </c>
      <c r="Y89" s="14" t="s">
        <v>15</v>
      </c>
      <c r="AE89" s="1" t="s">
        <v>29</v>
      </c>
      <c r="AF89" s="11" t="s">
        <v>39</v>
      </c>
      <c r="AG89" s="11" t="s">
        <v>40</v>
      </c>
      <c r="AH89" s="11" t="s">
        <v>41</v>
      </c>
      <c r="AI89" s="14" t="s">
        <v>15</v>
      </c>
      <c r="AO89" s="1" t="s">
        <v>30</v>
      </c>
      <c r="AP89" s="11" t="s">
        <v>39</v>
      </c>
      <c r="AQ89" s="11" t="s">
        <v>40</v>
      </c>
      <c r="AR89" s="11" t="s">
        <v>41</v>
      </c>
      <c r="AS89" s="14" t="s">
        <v>15</v>
      </c>
    </row>
    <row r="90" spans="1:45" x14ac:dyDescent="0.3">
      <c r="A90" s="11" t="s">
        <v>39</v>
      </c>
      <c r="B90" s="5">
        <f>B83/B86</f>
        <v>9.0909090909090912E-2</v>
      </c>
      <c r="C90" s="5">
        <f>C83/C86</f>
        <v>0.11290322580645162</v>
      </c>
      <c r="D90" s="5">
        <f t="shared" ref="D90" si="20">D83/D86</f>
        <v>8.3333333333333329E-2</v>
      </c>
      <c r="E90" s="14">
        <f>AVERAGE(B90:D90)</f>
        <v>9.5715216682958626E-2</v>
      </c>
      <c r="K90" s="11" t="s">
        <v>39</v>
      </c>
      <c r="L90" s="5">
        <f>L83/L86</f>
        <v>0.22370317002881843</v>
      </c>
      <c r="M90" s="5">
        <f>M83/M86</f>
        <v>0.23472075869336145</v>
      </c>
      <c r="N90" s="5">
        <f t="shared" ref="N90" si="21">N83/N86</f>
        <v>0.21698113207547171</v>
      </c>
      <c r="O90" s="14">
        <f>AVERAGE(L90:N90)</f>
        <v>0.22513502026588386</v>
      </c>
      <c r="U90" s="11" t="s">
        <v>39</v>
      </c>
      <c r="V90" s="5">
        <f>V83/V86</f>
        <v>0.57623049219687872</v>
      </c>
      <c r="W90" s="5">
        <f>W83/W86</f>
        <v>0.57583547557840609</v>
      </c>
      <c r="X90" s="5">
        <f t="shared" ref="X90" si="22">X83/X86</f>
        <v>0.57692307692307687</v>
      </c>
      <c r="Y90" s="14">
        <f>AVERAGE(V90:X90)</f>
        <v>0.57632968156612052</v>
      </c>
      <c r="AE90" s="11" t="s">
        <v>39</v>
      </c>
      <c r="AF90" s="5">
        <f>AF83/AF86</f>
        <v>0.5110966057441253</v>
      </c>
      <c r="AG90" s="5">
        <f>AG83/AG86</f>
        <v>0.51214128035320095</v>
      </c>
      <c r="AH90" s="5">
        <f t="shared" ref="AH90" si="23">AH83/AH86</f>
        <v>0.50943396226415094</v>
      </c>
      <c r="AI90" s="14">
        <f>AVERAGE(AF90:AH90)</f>
        <v>0.51089061612049236</v>
      </c>
      <c r="AO90" s="11" t="s">
        <v>39</v>
      </c>
      <c r="AP90" s="5">
        <f>AP83/AP86</f>
        <v>0.48498845265588919</v>
      </c>
      <c r="AQ90" s="5">
        <f>AQ83/AQ86</f>
        <v>0.48648648648648651</v>
      </c>
      <c r="AR90" s="5">
        <f t="shared" ref="AR90" si="24">AR83/AR86</f>
        <v>0.48275862068965514</v>
      </c>
      <c r="AS90" s="14">
        <f>AVERAGE(AP90:AR90)</f>
        <v>0.4847445199440103</v>
      </c>
    </row>
    <row r="91" spans="1:45" x14ac:dyDescent="0.3">
      <c r="A91" s="11" t="s">
        <v>40</v>
      </c>
      <c r="B91" s="5">
        <f>B84/B86</f>
        <v>0.22727272727272727</v>
      </c>
      <c r="C91" s="5">
        <f t="shared" ref="C91:D91" si="25">C84/C86</f>
        <v>0.28225806451612906</v>
      </c>
      <c r="D91" s="5">
        <f t="shared" si="25"/>
        <v>0.29166666666666663</v>
      </c>
      <c r="E91" s="14">
        <f t="shared" ref="E91:E92" si="26">AVERAGE(B91:D91)</f>
        <v>0.26706581948517433</v>
      </c>
      <c r="K91" s="11" t="s">
        <v>40</v>
      </c>
      <c r="L91" s="5">
        <f>L84/L86</f>
        <v>0.28998559077809793</v>
      </c>
      <c r="M91" s="5">
        <f t="shared" ref="M91:N91" si="27">M84/M86</f>
        <v>0.30426765015806112</v>
      </c>
      <c r="N91" s="5">
        <f t="shared" si="27"/>
        <v>0.31132075471698112</v>
      </c>
      <c r="O91" s="14">
        <f t="shared" ref="O91:O92" si="28">AVERAGE(L91:N91)</f>
        <v>0.30185799855104672</v>
      </c>
      <c r="U91" s="11" t="s">
        <v>40</v>
      </c>
      <c r="V91" s="5">
        <f>V84/V86</f>
        <v>0.27010804321728693</v>
      </c>
      <c r="W91" s="5">
        <f t="shared" ref="W91:X91" si="29">W84/W86</f>
        <v>0.26992287917737789</v>
      </c>
      <c r="X91" s="5">
        <f t="shared" si="29"/>
        <v>0.26923076923076922</v>
      </c>
      <c r="Y91" s="14">
        <f t="shared" ref="Y91:Y92" si="30">AVERAGE(V91:X91)</f>
        <v>0.26975389720847803</v>
      </c>
      <c r="AE91" s="11" t="s">
        <v>40</v>
      </c>
      <c r="AF91" s="5">
        <f>AF84/AF86</f>
        <v>0.29960835509138378</v>
      </c>
      <c r="AG91" s="5">
        <f t="shared" ref="AG91:AH91" si="31">AG84/AG86</f>
        <v>0.30022075055187636</v>
      </c>
      <c r="AH91" s="5">
        <f t="shared" si="31"/>
        <v>0.30188679245283018</v>
      </c>
      <c r="AI91" s="14">
        <f t="shared" ref="AI91:AI92" si="32">AVERAGE(AF91:AH91)</f>
        <v>0.30057196603203007</v>
      </c>
      <c r="AO91" s="11" t="s">
        <v>40</v>
      </c>
      <c r="AP91" s="5">
        <f>AP84/AP86</f>
        <v>0.30715935334872979</v>
      </c>
      <c r="AQ91" s="5">
        <f t="shared" ref="AQ91:AR91" si="33">AQ84/AQ86</f>
        <v>0.30810810810810813</v>
      </c>
      <c r="AR91" s="5">
        <f t="shared" si="33"/>
        <v>0.31034482758620685</v>
      </c>
      <c r="AS91" s="14">
        <f t="shared" ref="AS91:AS92" si="34">AVERAGE(AP91:AR91)</f>
        <v>0.30853742968101489</v>
      </c>
    </row>
    <row r="92" spans="1:45" x14ac:dyDescent="0.3">
      <c r="A92" s="11" t="s">
        <v>41</v>
      </c>
      <c r="B92" s="5">
        <f>B85/B86</f>
        <v>0.68181818181818177</v>
      </c>
      <c r="C92" s="5">
        <f t="shared" ref="C92:D92" si="35">C85/C86</f>
        <v>0.60483870967741937</v>
      </c>
      <c r="D92" s="5">
        <f t="shared" si="35"/>
        <v>0.625</v>
      </c>
      <c r="E92" s="14">
        <f t="shared" si="26"/>
        <v>0.63721896383186705</v>
      </c>
      <c r="K92" s="11" t="s">
        <v>41</v>
      </c>
      <c r="L92" s="5">
        <f>L85/L86</f>
        <v>0.4863112391930835</v>
      </c>
      <c r="M92" s="5">
        <f t="shared" ref="M92:N92" si="36">M85/M86</f>
        <v>0.46101159114857748</v>
      </c>
      <c r="N92" s="5">
        <f t="shared" si="36"/>
        <v>0.47169811320754712</v>
      </c>
      <c r="O92" s="14">
        <f t="shared" si="28"/>
        <v>0.47300698118306933</v>
      </c>
      <c r="U92" s="11" t="s">
        <v>41</v>
      </c>
      <c r="V92" s="5">
        <f>V85/V86</f>
        <v>0.15366146458583432</v>
      </c>
      <c r="W92" s="5">
        <f t="shared" ref="W92:X92" si="37">W85/W86</f>
        <v>0.15424164524421594</v>
      </c>
      <c r="X92" s="5">
        <f t="shared" si="37"/>
        <v>0.15384615384615385</v>
      </c>
      <c r="Y92" s="14">
        <f t="shared" si="30"/>
        <v>0.15391642122540136</v>
      </c>
      <c r="AE92" s="11" t="s">
        <v>41</v>
      </c>
      <c r="AF92" s="5">
        <f>AF85/AF86</f>
        <v>0.18929503916449086</v>
      </c>
      <c r="AG92" s="5">
        <f t="shared" ref="AG92:AH92" si="38">AG85/AG86</f>
        <v>0.18763796909492272</v>
      </c>
      <c r="AH92" s="5">
        <f t="shared" si="38"/>
        <v>0.18867924528301885</v>
      </c>
      <c r="AI92" s="14">
        <f t="shared" si="32"/>
        <v>0.18853741784747746</v>
      </c>
      <c r="AO92" s="11" t="s">
        <v>41</v>
      </c>
      <c r="AP92" s="5">
        <f>AP85/AP86</f>
        <v>0.20785219399538107</v>
      </c>
      <c r="AQ92" s="5">
        <f t="shared" ref="AQ92:AR92" si="39">AQ85/AQ86</f>
        <v>0.20540540540540539</v>
      </c>
      <c r="AR92" s="5">
        <f t="shared" si="39"/>
        <v>0.2068965517241379</v>
      </c>
      <c r="AS92" s="14">
        <f t="shared" si="34"/>
        <v>0.20671805037497479</v>
      </c>
    </row>
    <row r="95" spans="1:45" x14ac:dyDescent="0.3">
      <c r="A95" s="14" t="s">
        <v>15</v>
      </c>
      <c r="B95" s="14">
        <f>E90</f>
        <v>9.5715216682958626E-2</v>
      </c>
      <c r="C95" s="14">
        <f>E91</f>
        <v>0.26706581948517433</v>
      </c>
      <c r="D95" s="14">
        <f>E92</f>
        <v>0.63721896383186705</v>
      </c>
      <c r="K95" s="14" t="s">
        <v>15</v>
      </c>
      <c r="L95" s="14">
        <f>O90</f>
        <v>0.22513502026588386</v>
      </c>
      <c r="M95" s="14">
        <f>O91</f>
        <v>0.30185799855104672</v>
      </c>
      <c r="N95" s="14">
        <f>O92</f>
        <v>0.47300698118306933</v>
      </c>
      <c r="U95" s="14" t="s">
        <v>15</v>
      </c>
      <c r="V95" s="14">
        <f>Y90</f>
        <v>0.57632968156612052</v>
      </c>
      <c r="W95" s="14">
        <f>Y91</f>
        <v>0.26975389720847803</v>
      </c>
      <c r="X95" s="14">
        <f>Y92</f>
        <v>0.15391642122540136</v>
      </c>
      <c r="AE95" s="14" t="s">
        <v>15</v>
      </c>
      <c r="AF95" s="14">
        <f>AI90</f>
        <v>0.51089061612049236</v>
      </c>
      <c r="AG95" s="14">
        <f>AI91</f>
        <v>0.30057196603203007</v>
      </c>
      <c r="AH95" s="14">
        <f>AI92</f>
        <v>0.18853741784747746</v>
      </c>
      <c r="AO95" s="14" t="s">
        <v>15</v>
      </c>
      <c r="AP95" s="14">
        <f>AS90</f>
        <v>0.4847445199440103</v>
      </c>
      <c r="AQ95" s="14">
        <f>AS91</f>
        <v>0.30853742968101489</v>
      </c>
      <c r="AR95" s="14">
        <f>AS92</f>
        <v>0.20671805037497479</v>
      </c>
    </row>
    <row r="96" spans="1:45" x14ac:dyDescent="0.3">
      <c r="A96" s="1" t="s">
        <v>26</v>
      </c>
      <c r="B96" s="11" t="s">
        <v>39</v>
      </c>
      <c r="C96" s="11" t="s">
        <v>40</v>
      </c>
      <c r="D96" s="11" t="s">
        <v>41</v>
      </c>
      <c r="K96" s="1" t="s">
        <v>27</v>
      </c>
      <c r="L96" s="11" t="s">
        <v>39</v>
      </c>
      <c r="M96" s="11" t="s">
        <v>40</v>
      </c>
      <c r="N96" s="11" t="s">
        <v>41</v>
      </c>
      <c r="U96" s="1" t="s">
        <v>28</v>
      </c>
      <c r="V96" s="11" t="s">
        <v>39</v>
      </c>
      <c r="W96" s="11" t="s">
        <v>40</v>
      </c>
      <c r="X96" s="11" t="s">
        <v>41</v>
      </c>
      <c r="AE96" s="1" t="s">
        <v>29</v>
      </c>
      <c r="AF96" s="11" t="s">
        <v>39</v>
      </c>
      <c r="AG96" s="11" t="s">
        <v>40</v>
      </c>
      <c r="AH96" s="11" t="s">
        <v>41</v>
      </c>
      <c r="AO96" s="1" t="s">
        <v>30</v>
      </c>
      <c r="AP96" s="11" t="s">
        <v>39</v>
      </c>
      <c r="AQ96" s="11" t="s">
        <v>40</v>
      </c>
      <c r="AR96" s="11" t="s">
        <v>41</v>
      </c>
    </row>
    <row r="97" spans="1:47" x14ac:dyDescent="0.3">
      <c r="A97" s="11" t="s">
        <v>39</v>
      </c>
      <c r="B97" s="5">
        <f>B83</f>
        <v>1</v>
      </c>
      <c r="C97" s="5">
        <f t="shared" ref="C97:D97" si="40">C83</f>
        <v>0.4</v>
      </c>
      <c r="D97" s="5">
        <f t="shared" si="40"/>
        <v>0.13333333333333333</v>
      </c>
      <c r="K97" s="11" t="s">
        <v>39</v>
      </c>
      <c r="L97" s="5">
        <f>L83</f>
        <v>1</v>
      </c>
      <c r="M97" s="5">
        <f t="shared" ref="M97:N97" si="41">M83</f>
        <v>0.77142857142857146</v>
      </c>
      <c r="N97" s="5">
        <f t="shared" si="41"/>
        <v>0.46</v>
      </c>
      <c r="U97" s="11" t="s">
        <v>39</v>
      </c>
      <c r="V97" s="5">
        <f>V83</f>
        <v>1</v>
      </c>
      <c r="W97" s="5">
        <f t="shared" ref="W97:X97" si="42">W83</f>
        <v>2.1333333333333333</v>
      </c>
      <c r="X97" s="5">
        <f t="shared" si="42"/>
        <v>3.75</v>
      </c>
      <c r="AE97" s="11" t="s">
        <v>39</v>
      </c>
      <c r="AF97" s="5">
        <f>AF83</f>
        <v>1</v>
      </c>
      <c r="AG97" s="5">
        <f t="shared" ref="AG97:AH97" si="43">AG83</f>
        <v>1.7058823529411766</v>
      </c>
      <c r="AH97" s="5">
        <f t="shared" si="43"/>
        <v>2.7</v>
      </c>
      <c r="AO97" s="11" t="s">
        <v>39</v>
      </c>
      <c r="AP97" s="5">
        <f>AP83</f>
        <v>1</v>
      </c>
      <c r="AQ97" s="5">
        <f t="shared" ref="AQ97:AR97" si="44">AQ83</f>
        <v>1.5789473684210527</v>
      </c>
      <c r="AR97" s="5">
        <f t="shared" si="44"/>
        <v>2.3333333333333335</v>
      </c>
    </row>
    <row r="98" spans="1:47" x14ac:dyDescent="0.3">
      <c r="A98" s="11" t="s">
        <v>40</v>
      </c>
      <c r="B98" s="5">
        <f t="shared" ref="B98:D99" si="45">B84</f>
        <v>2.5</v>
      </c>
      <c r="C98" s="5">
        <f t="shared" si="45"/>
        <v>1</v>
      </c>
      <c r="D98" s="5">
        <f t="shared" si="45"/>
        <v>0.46666666666666667</v>
      </c>
      <c r="K98" s="11" t="s">
        <v>40</v>
      </c>
      <c r="L98" s="5">
        <f t="shared" ref="L98:N98" si="46">L84</f>
        <v>1.2962962962962963</v>
      </c>
      <c r="M98" s="5">
        <f t="shared" si="46"/>
        <v>1</v>
      </c>
      <c r="N98" s="5">
        <f t="shared" si="46"/>
        <v>0.66</v>
      </c>
      <c r="U98" s="11" t="s">
        <v>40</v>
      </c>
      <c r="V98" s="5">
        <f t="shared" ref="V98:X98" si="47">V84</f>
        <v>0.46875</v>
      </c>
      <c r="W98" s="5">
        <f t="shared" si="47"/>
        <v>1</v>
      </c>
      <c r="X98" s="5">
        <f t="shared" si="47"/>
        <v>1.75</v>
      </c>
      <c r="AE98" s="11" t="s">
        <v>40</v>
      </c>
      <c r="AF98" s="5">
        <f t="shared" ref="AF98:AH98" si="48">AF84</f>
        <v>0.58620689655172409</v>
      </c>
      <c r="AG98" s="5">
        <f t="shared" si="48"/>
        <v>1</v>
      </c>
      <c r="AH98" s="5">
        <f t="shared" si="48"/>
        <v>1.6</v>
      </c>
      <c r="AO98" s="11" t="s">
        <v>40</v>
      </c>
      <c r="AP98" s="5">
        <f t="shared" ref="AP98:AR98" si="49">AP84</f>
        <v>0.6333333333333333</v>
      </c>
      <c r="AQ98" s="5">
        <f t="shared" si="49"/>
        <v>1</v>
      </c>
      <c r="AR98" s="5">
        <f t="shared" si="49"/>
        <v>1.5</v>
      </c>
    </row>
    <row r="99" spans="1:47" x14ac:dyDescent="0.3">
      <c r="A99" s="11" t="s">
        <v>41</v>
      </c>
      <c r="B99" s="5">
        <f t="shared" si="45"/>
        <v>7.5</v>
      </c>
      <c r="C99" s="5">
        <f t="shared" si="45"/>
        <v>2.1428571428571428</v>
      </c>
      <c r="D99" s="5">
        <f t="shared" si="45"/>
        <v>1</v>
      </c>
      <c r="K99" s="11" t="s">
        <v>41</v>
      </c>
      <c r="L99" s="5">
        <f t="shared" ref="L99:N99" si="50">L85</f>
        <v>2.1739130434782608</v>
      </c>
      <c r="M99" s="5">
        <f t="shared" si="50"/>
        <v>1.5151515151515151</v>
      </c>
      <c r="N99" s="5">
        <f t="shared" si="50"/>
        <v>1</v>
      </c>
      <c r="U99" s="11" t="s">
        <v>41</v>
      </c>
      <c r="V99" s="5">
        <f t="shared" ref="V99:X99" si="51">V85</f>
        <v>0.26666666666666666</v>
      </c>
      <c r="W99" s="5">
        <f t="shared" si="51"/>
        <v>0.5714285714285714</v>
      </c>
      <c r="X99" s="5">
        <f t="shared" si="51"/>
        <v>1</v>
      </c>
      <c r="AE99" s="11" t="s">
        <v>41</v>
      </c>
      <c r="AF99" s="5">
        <f t="shared" ref="AF99:AH99" si="52">AF85</f>
        <v>0.37037037037037035</v>
      </c>
      <c r="AG99" s="5">
        <f t="shared" si="52"/>
        <v>0.625</v>
      </c>
      <c r="AH99" s="5">
        <f t="shared" si="52"/>
        <v>1</v>
      </c>
      <c r="AO99" s="11" t="s">
        <v>41</v>
      </c>
      <c r="AP99" s="5">
        <f t="shared" ref="AP99:AR99" si="53">AP85</f>
        <v>0.42857142857142855</v>
      </c>
      <c r="AQ99" s="5">
        <f t="shared" si="53"/>
        <v>0.66666666666666663</v>
      </c>
      <c r="AR99" s="5">
        <f t="shared" si="53"/>
        <v>1</v>
      </c>
    </row>
    <row r="102" spans="1:47" x14ac:dyDescent="0.3">
      <c r="A102" s="1" t="s">
        <v>26</v>
      </c>
      <c r="B102" s="11" t="s">
        <v>39</v>
      </c>
      <c r="C102" s="11" t="s">
        <v>40</v>
      </c>
      <c r="D102" s="11" t="s">
        <v>41</v>
      </c>
      <c r="K102" s="1" t="s">
        <v>27</v>
      </c>
      <c r="L102" s="11" t="s">
        <v>39</v>
      </c>
      <c r="M102" s="11" t="s">
        <v>40</v>
      </c>
      <c r="N102" s="11" t="s">
        <v>41</v>
      </c>
      <c r="U102" s="1" t="s">
        <v>28</v>
      </c>
      <c r="V102" s="11" t="s">
        <v>39</v>
      </c>
      <c r="W102" s="11" t="s">
        <v>40</v>
      </c>
      <c r="X102" s="11" t="s">
        <v>41</v>
      </c>
      <c r="AE102" s="1" t="s">
        <v>29</v>
      </c>
      <c r="AF102" s="11" t="s">
        <v>39</v>
      </c>
      <c r="AG102" s="11" t="s">
        <v>40</v>
      </c>
      <c r="AH102" s="11" t="s">
        <v>41</v>
      </c>
      <c r="AO102" s="1" t="s">
        <v>30</v>
      </c>
      <c r="AP102" s="11" t="s">
        <v>39</v>
      </c>
      <c r="AQ102" s="11" t="s">
        <v>40</v>
      </c>
      <c r="AR102" s="11" t="s">
        <v>41</v>
      </c>
    </row>
    <row r="103" spans="1:47" x14ac:dyDescent="0.3">
      <c r="A103" s="11" t="s">
        <v>39</v>
      </c>
      <c r="B103" s="5">
        <f>B97*B95</f>
        <v>9.5715216682958626E-2</v>
      </c>
      <c r="C103" s="5">
        <f>C97*C95</f>
        <v>0.10682632779406974</v>
      </c>
      <c r="D103" s="5">
        <f t="shared" ref="D103" si="54">D97*D95</f>
        <v>8.4962528510915611E-2</v>
      </c>
      <c r="K103" s="11" t="s">
        <v>39</v>
      </c>
      <c r="L103" s="5">
        <f>L97*L95</f>
        <v>0.22513502026588386</v>
      </c>
      <c r="M103" s="5">
        <f>M97*M95</f>
        <v>0.23286188459652177</v>
      </c>
      <c r="N103" s="5">
        <f t="shared" ref="N103" si="55">N97*N95</f>
        <v>0.21758321134421191</v>
      </c>
      <c r="U103" s="11" t="s">
        <v>39</v>
      </c>
      <c r="V103" s="5">
        <f>V97*V95</f>
        <v>0.57632968156612052</v>
      </c>
      <c r="W103" s="5">
        <f>W97*W95</f>
        <v>0.57547498071141978</v>
      </c>
      <c r="X103" s="5">
        <f t="shared" ref="X103" si="56">X97*X95</f>
        <v>0.5771865795952551</v>
      </c>
      <c r="AE103" s="11" t="s">
        <v>39</v>
      </c>
      <c r="AF103" s="5">
        <f>AF97*AF95</f>
        <v>0.51089061612049236</v>
      </c>
      <c r="AG103" s="5">
        <f>AG97*AG95</f>
        <v>0.51274041264287484</v>
      </c>
      <c r="AH103" s="5">
        <f t="shared" ref="AH103" si="57">AH97*AH95</f>
        <v>0.50905102818818915</v>
      </c>
      <c r="AO103" s="11" t="s">
        <v>39</v>
      </c>
      <c r="AP103" s="5">
        <f>AP97*AP95</f>
        <v>0.4847445199440103</v>
      </c>
      <c r="AQ103" s="5">
        <f>AQ97*AQ95</f>
        <v>0.48716436265423402</v>
      </c>
      <c r="AR103" s="5">
        <f t="shared" ref="AR103" si="58">AR97*AR95</f>
        <v>0.48234211754160788</v>
      </c>
    </row>
    <row r="104" spans="1:47" x14ac:dyDescent="0.3">
      <c r="A104" s="11" t="s">
        <v>40</v>
      </c>
      <c r="B104" s="5">
        <f>B98*B95</f>
        <v>0.23928804170739656</v>
      </c>
      <c r="C104" s="5">
        <f t="shared" ref="C104:D104" si="59">C98*C95</f>
        <v>0.26706581948517433</v>
      </c>
      <c r="D104" s="5">
        <f t="shared" si="59"/>
        <v>0.2973688497882046</v>
      </c>
      <c r="K104" s="11" t="s">
        <v>40</v>
      </c>
      <c r="L104" s="5">
        <f>L98*L95</f>
        <v>0.29184169293725687</v>
      </c>
      <c r="M104" s="5">
        <f t="shared" ref="M104:N104" si="60">M98*M95</f>
        <v>0.30185799855104672</v>
      </c>
      <c r="N104" s="5">
        <f t="shared" si="60"/>
        <v>0.31218460758082578</v>
      </c>
      <c r="U104" s="11" t="s">
        <v>40</v>
      </c>
      <c r="V104" s="5">
        <f>V98*V95</f>
        <v>0.270154538234119</v>
      </c>
      <c r="W104" s="5">
        <f t="shared" ref="W104:X104" si="61">W98*W95</f>
        <v>0.26975389720847803</v>
      </c>
      <c r="X104" s="5">
        <f t="shared" si="61"/>
        <v>0.26935373714445238</v>
      </c>
      <c r="AE104" s="11" t="s">
        <v>40</v>
      </c>
      <c r="AF104" s="5">
        <f>AF98*AF95</f>
        <v>0.29948760255339207</v>
      </c>
      <c r="AG104" s="5">
        <f t="shared" ref="AG104:AH104" si="62">AG98*AG95</f>
        <v>0.30057196603203007</v>
      </c>
      <c r="AH104" s="5">
        <f t="shared" si="62"/>
        <v>0.30165986855596394</v>
      </c>
      <c r="AO104" s="11" t="s">
        <v>40</v>
      </c>
      <c r="AP104" s="5">
        <f>AP98*AP95</f>
        <v>0.30700486263120652</v>
      </c>
      <c r="AQ104" s="5">
        <f t="shared" ref="AQ104:AR104" si="63">AQ98*AQ95</f>
        <v>0.30853742968101489</v>
      </c>
      <c r="AR104" s="5">
        <f t="shared" si="63"/>
        <v>0.31007707556246217</v>
      </c>
    </row>
    <row r="105" spans="1:47" x14ac:dyDescent="0.3">
      <c r="A105" s="11" t="s">
        <v>41</v>
      </c>
      <c r="B105" s="5">
        <f>B99*B95</f>
        <v>0.71786412512218967</v>
      </c>
      <c r="C105" s="5">
        <f t="shared" ref="C105:D105" si="64">C99*C95</f>
        <v>0.57228389889680209</v>
      </c>
      <c r="D105" s="5">
        <f t="shared" si="64"/>
        <v>0.63721896383186705</v>
      </c>
      <c r="K105" s="11" t="s">
        <v>41</v>
      </c>
      <c r="L105" s="5">
        <f>L99*L95</f>
        <v>0.48942395709974751</v>
      </c>
      <c r="M105" s="5">
        <f t="shared" ref="M105:N105" si="65">M99*M95</f>
        <v>0.45736060386522231</v>
      </c>
      <c r="N105" s="5">
        <f t="shared" si="65"/>
        <v>0.47300698118306933</v>
      </c>
      <c r="U105" s="11" t="s">
        <v>41</v>
      </c>
      <c r="V105" s="5">
        <f>V99*V95</f>
        <v>0.1536879150842988</v>
      </c>
      <c r="W105" s="5">
        <f t="shared" ref="W105:X105" si="66">W99*W95</f>
        <v>0.1541450841191303</v>
      </c>
      <c r="X105" s="5">
        <f t="shared" si="66"/>
        <v>0.15391642122540136</v>
      </c>
      <c r="AE105" s="11" t="s">
        <v>41</v>
      </c>
      <c r="AF105" s="5">
        <f>AF99*AF95</f>
        <v>0.18921874671129346</v>
      </c>
      <c r="AG105" s="5">
        <f t="shared" ref="AG105:AH105" si="67">AG99*AG95</f>
        <v>0.18785747877001879</v>
      </c>
      <c r="AH105" s="5">
        <f t="shared" si="67"/>
        <v>0.18853741784747746</v>
      </c>
      <c r="AO105" s="11" t="s">
        <v>41</v>
      </c>
      <c r="AP105" s="5">
        <f>AP99*AP95</f>
        <v>0.20774765140457582</v>
      </c>
      <c r="AQ105" s="5">
        <f t="shared" ref="AQ105:AR105" si="68">AQ99*AQ95</f>
        <v>0.20569161978734324</v>
      </c>
      <c r="AR105" s="5">
        <f t="shared" si="68"/>
        <v>0.20671805037497479</v>
      </c>
    </row>
    <row r="108" spans="1:47" x14ac:dyDescent="0.3">
      <c r="A108" s="15" t="str">
        <f t="shared" ref="A108:D111" si="69">A102</f>
        <v>Thời gian</v>
      </c>
      <c r="B108" s="15" t="str">
        <f t="shared" si="69"/>
        <v>PA1</v>
      </c>
      <c r="C108" s="15" t="str">
        <f t="shared" si="69"/>
        <v>PA2</v>
      </c>
      <c r="D108" s="15" t="str">
        <f t="shared" si="69"/>
        <v>PA3</v>
      </c>
      <c r="E108" s="15" t="s">
        <v>16</v>
      </c>
      <c r="F108" s="16" t="str">
        <f t="shared" ref="F108:F111" si="70">E89</f>
        <v>Trọng số PA</v>
      </c>
      <c r="G108" s="15" t="s">
        <v>7</v>
      </c>
      <c r="K108" s="15" t="str">
        <f t="shared" ref="K108:N111" si="71">K102</f>
        <v>Môi trường</v>
      </c>
      <c r="L108" s="15" t="str">
        <f t="shared" si="71"/>
        <v>PA1</v>
      </c>
      <c r="M108" s="15" t="str">
        <f t="shared" si="71"/>
        <v>PA2</v>
      </c>
      <c r="N108" s="15" t="str">
        <f t="shared" si="71"/>
        <v>PA3</v>
      </c>
      <c r="O108" s="15" t="s">
        <v>16</v>
      </c>
      <c r="P108" s="16" t="str">
        <f t="shared" ref="P108:P111" si="72">O89</f>
        <v>Trọng số PA</v>
      </c>
      <c r="Q108" s="15" t="s">
        <v>7</v>
      </c>
      <c r="U108" s="15" t="str">
        <f t="shared" ref="U108:X111" si="73">U102</f>
        <v>Cấp thiết</v>
      </c>
      <c r="V108" s="15" t="str">
        <f t="shared" si="73"/>
        <v>PA1</v>
      </c>
      <c r="W108" s="15" t="str">
        <f t="shared" si="73"/>
        <v>PA2</v>
      </c>
      <c r="X108" s="15" t="str">
        <f t="shared" si="73"/>
        <v>PA3</v>
      </c>
      <c r="Y108" s="15" t="s">
        <v>16</v>
      </c>
      <c r="Z108" s="16" t="str">
        <f t="shared" ref="Z108:Z111" si="74">Y89</f>
        <v>Trọng số PA</v>
      </c>
      <c r="AA108" s="15" t="s">
        <v>7</v>
      </c>
      <c r="AE108" s="15" t="str">
        <f t="shared" ref="AE108:AH111" si="75">AE102</f>
        <v>Trang bị</v>
      </c>
      <c r="AF108" s="15" t="str">
        <f t="shared" si="75"/>
        <v>PA1</v>
      </c>
      <c r="AG108" s="15" t="str">
        <f t="shared" si="75"/>
        <v>PA2</v>
      </c>
      <c r="AH108" s="15" t="str">
        <f t="shared" si="75"/>
        <v>PA3</v>
      </c>
      <c r="AI108" s="15" t="s">
        <v>16</v>
      </c>
      <c r="AJ108" s="16" t="str">
        <f t="shared" ref="AJ108:AJ111" si="76">AI89</f>
        <v>Trọng số PA</v>
      </c>
      <c r="AK108" s="15" t="s">
        <v>7</v>
      </c>
      <c r="AO108" s="15" t="str">
        <f t="shared" ref="AO108:AR108" si="77">AO102</f>
        <v>Điều kiện</v>
      </c>
      <c r="AP108" s="15" t="str">
        <f t="shared" si="77"/>
        <v>PA1</v>
      </c>
      <c r="AQ108" s="15" t="str">
        <f t="shared" si="77"/>
        <v>PA2</v>
      </c>
      <c r="AR108" s="15" t="str">
        <f t="shared" si="77"/>
        <v>PA3</v>
      </c>
      <c r="AS108" s="15" t="s">
        <v>16</v>
      </c>
      <c r="AT108" s="16" t="str">
        <f t="shared" ref="AT108:AT111" si="78">AS89</f>
        <v>Trọng số PA</v>
      </c>
      <c r="AU108" s="15" t="s">
        <v>7</v>
      </c>
    </row>
    <row r="109" spans="1:47" x14ac:dyDescent="0.3">
      <c r="A109" s="11" t="str">
        <f t="shared" si="69"/>
        <v>PA1</v>
      </c>
      <c r="B109" s="5">
        <f t="shared" si="69"/>
        <v>9.5715216682958626E-2</v>
      </c>
      <c r="C109" s="5">
        <f t="shared" si="69"/>
        <v>0.10682632779406974</v>
      </c>
      <c r="D109" s="5">
        <f t="shared" si="69"/>
        <v>8.4962528510915611E-2</v>
      </c>
      <c r="E109" s="5">
        <f>SUM(B109:D109)</f>
        <v>0.287504072987944</v>
      </c>
      <c r="F109" s="5">
        <f t="shared" si="70"/>
        <v>9.5715216682958626E-2</v>
      </c>
      <c r="G109" s="5">
        <f>E109/F109</f>
        <v>3.0037446808510642</v>
      </c>
      <c r="K109" s="11" t="str">
        <f t="shared" si="71"/>
        <v>PA1</v>
      </c>
      <c r="L109" s="5">
        <f t="shared" si="71"/>
        <v>0.22513502026588386</v>
      </c>
      <c r="M109" s="5">
        <f t="shared" si="71"/>
        <v>0.23286188459652177</v>
      </c>
      <c r="N109" s="5">
        <f t="shared" si="71"/>
        <v>0.21758321134421191</v>
      </c>
      <c r="O109" s="5">
        <f>SUM(L109:N109)</f>
        <v>0.67558011620661751</v>
      </c>
      <c r="P109" s="5">
        <f t="shared" si="72"/>
        <v>0.22513502026588386</v>
      </c>
      <c r="Q109" s="5">
        <f>O109/P109</f>
        <v>3.0007775574353523</v>
      </c>
      <c r="U109" s="11" t="str">
        <f t="shared" si="73"/>
        <v>PA1</v>
      </c>
      <c r="V109" s="5">
        <f t="shared" si="73"/>
        <v>0.57632968156612052</v>
      </c>
      <c r="W109" s="5">
        <f t="shared" si="73"/>
        <v>0.57547498071141978</v>
      </c>
      <c r="X109" s="5">
        <f t="shared" si="73"/>
        <v>0.5771865795952551</v>
      </c>
      <c r="Y109" s="5">
        <f>SUM(V109:X109)</f>
        <v>1.7289912418727953</v>
      </c>
      <c r="Z109" s="5">
        <f t="shared" si="74"/>
        <v>0.57632968156612052</v>
      </c>
      <c r="AA109" s="5">
        <f>Y109/Z109</f>
        <v>3.0000038123568924</v>
      </c>
      <c r="AE109" s="11" t="str">
        <f t="shared" si="75"/>
        <v>PA1</v>
      </c>
      <c r="AF109" s="5">
        <f t="shared" si="75"/>
        <v>0.51089061612049236</v>
      </c>
      <c r="AG109" s="5">
        <f t="shared" si="75"/>
        <v>0.51274041264287484</v>
      </c>
      <c r="AH109" s="5">
        <f t="shared" si="75"/>
        <v>0.50905102818818915</v>
      </c>
      <c r="AI109" s="5">
        <f>SUM(AF109:AH109)</f>
        <v>1.5326820569515562</v>
      </c>
      <c r="AJ109" s="5">
        <f t="shared" si="76"/>
        <v>0.51089061612049236</v>
      </c>
      <c r="AK109" s="5">
        <f>AI109/AJ109</f>
        <v>3.000019981948693</v>
      </c>
      <c r="AO109" s="11" t="str">
        <f t="shared" ref="AO109:AR109" si="79">AO103</f>
        <v>PA1</v>
      </c>
      <c r="AP109" s="5">
        <f t="shared" si="79"/>
        <v>0.4847445199440103</v>
      </c>
      <c r="AQ109" s="5">
        <f t="shared" si="79"/>
        <v>0.48716436265423402</v>
      </c>
      <c r="AR109" s="5">
        <f t="shared" si="79"/>
        <v>0.48234211754160788</v>
      </c>
      <c r="AS109" s="5">
        <f>SUM(AP109:AR109)</f>
        <v>1.4542510001398521</v>
      </c>
      <c r="AT109" s="5">
        <f t="shared" si="78"/>
        <v>0.4847445199440103</v>
      </c>
      <c r="AU109" s="5">
        <f>AS109/AT109</f>
        <v>3.0000359783496329</v>
      </c>
    </row>
    <row r="110" spans="1:47" x14ac:dyDescent="0.3">
      <c r="A110" s="11" t="str">
        <f t="shared" si="69"/>
        <v>PA2</v>
      </c>
      <c r="B110" s="5">
        <f t="shared" si="69"/>
        <v>0.23928804170739656</v>
      </c>
      <c r="C110" s="5">
        <f t="shared" si="69"/>
        <v>0.26706581948517433</v>
      </c>
      <c r="D110" s="5">
        <f t="shared" si="69"/>
        <v>0.2973688497882046</v>
      </c>
      <c r="E110" s="5">
        <f t="shared" ref="E110:E111" si="80">SUM(B110:D110)</f>
        <v>0.80372271098077541</v>
      </c>
      <c r="F110" s="5">
        <f t="shared" si="70"/>
        <v>0.26706581948517433</v>
      </c>
      <c r="G110" s="5">
        <f t="shared" ref="G110:G111" si="81">E110/F110</f>
        <v>3.009455543693762</v>
      </c>
      <c r="K110" s="11" t="str">
        <f t="shared" si="71"/>
        <v>PA2</v>
      </c>
      <c r="L110" s="5">
        <f t="shared" si="71"/>
        <v>0.29184169293725687</v>
      </c>
      <c r="M110" s="5">
        <f t="shared" si="71"/>
        <v>0.30185799855104672</v>
      </c>
      <c r="N110" s="5">
        <f t="shared" si="71"/>
        <v>0.31218460758082578</v>
      </c>
      <c r="O110" s="5">
        <f t="shared" ref="O110:O111" si="82">SUM(L110:N110)</f>
        <v>0.90588429906912937</v>
      </c>
      <c r="P110" s="5">
        <f t="shared" si="72"/>
        <v>0.30185799855104672</v>
      </c>
      <c r="Q110" s="5">
        <f t="shared" ref="Q110:Q111" si="83">O110/P110</f>
        <v>3.0010279781138109</v>
      </c>
      <c r="U110" s="11" t="str">
        <f t="shared" si="73"/>
        <v>PA2</v>
      </c>
      <c r="V110" s="5">
        <f t="shared" si="73"/>
        <v>0.270154538234119</v>
      </c>
      <c r="W110" s="5">
        <f t="shared" si="73"/>
        <v>0.26975389720847803</v>
      </c>
      <c r="X110" s="5">
        <f t="shared" si="73"/>
        <v>0.26935373714445238</v>
      </c>
      <c r="Y110" s="5">
        <f t="shared" ref="Y110:Y111" si="84">SUM(V110:X110)</f>
        <v>0.80926217258704947</v>
      </c>
      <c r="Z110" s="5">
        <f t="shared" si="74"/>
        <v>0.26975389720847803</v>
      </c>
      <c r="AA110" s="5">
        <f t="shared" ref="AA110:AA111" si="85">Y110/Z110</f>
        <v>3.0000017829644738</v>
      </c>
      <c r="AE110" s="11" t="str">
        <f t="shared" si="75"/>
        <v>PA2</v>
      </c>
      <c r="AF110" s="5">
        <f t="shared" si="75"/>
        <v>0.29948760255339207</v>
      </c>
      <c r="AG110" s="5">
        <f t="shared" si="75"/>
        <v>0.30057196603203007</v>
      </c>
      <c r="AH110" s="5">
        <f t="shared" si="75"/>
        <v>0.30165986855596394</v>
      </c>
      <c r="AI110" s="5">
        <f t="shared" ref="AI110:AI111" si="86">SUM(AF110:AH110)</f>
        <v>0.90171943714138614</v>
      </c>
      <c r="AJ110" s="5">
        <f t="shared" si="76"/>
        <v>0.30057196603203007</v>
      </c>
      <c r="AK110" s="5">
        <f t="shared" ref="AK110:AK111" si="87">AI110/AJ110</f>
        <v>3.000011774369189</v>
      </c>
      <c r="AO110" s="11" t="str">
        <f t="shared" ref="AO110:AR110" si="88">AO104</f>
        <v>PA2</v>
      </c>
      <c r="AP110" s="5">
        <f t="shared" si="88"/>
        <v>0.30700486263120652</v>
      </c>
      <c r="AQ110" s="5">
        <f t="shared" si="88"/>
        <v>0.30853742968101489</v>
      </c>
      <c r="AR110" s="5">
        <f t="shared" si="88"/>
        <v>0.31007707556246217</v>
      </c>
      <c r="AS110" s="5">
        <f t="shared" ref="AS110:AS111" si="89">SUM(AP110:AR110)</f>
        <v>0.92561936787468357</v>
      </c>
      <c r="AT110" s="5">
        <f t="shared" si="78"/>
        <v>0.30853742968101489</v>
      </c>
      <c r="AU110" s="5">
        <f t="shared" ref="AU110:AU111" si="90">AS110/AT110</f>
        <v>3.0000229431860057</v>
      </c>
    </row>
    <row r="111" spans="1:47" x14ac:dyDescent="0.3">
      <c r="A111" s="11" t="str">
        <f t="shared" si="69"/>
        <v>PA3</v>
      </c>
      <c r="B111" s="5">
        <f t="shared" si="69"/>
        <v>0.71786412512218967</v>
      </c>
      <c r="C111" s="5">
        <f t="shared" si="69"/>
        <v>0.57228389889680209</v>
      </c>
      <c r="D111" s="5">
        <f t="shared" si="69"/>
        <v>0.63721896383186705</v>
      </c>
      <c r="E111" s="5">
        <f t="shared" si="80"/>
        <v>1.9273669878508588</v>
      </c>
      <c r="F111" s="5">
        <f t="shared" si="70"/>
        <v>0.63721896383186705</v>
      </c>
      <c r="G111" s="5">
        <f t="shared" si="81"/>
        <v>3.0246541569647993</v>
      </c>
      <c r="K111" s="11" t="str">
        <f t="shared" si="71"/>
        <v>PA3</v>
      </c>
      <c r="L111" s="5">
        <f t="shared" si="71"/>
        <v>0.48942395709974751</v>
      </c>
      <c r="M111" s="5">
        <f t="shared" si="71"/>
        <v>0.45736060386522231</v>
      </c>
      <c r="N111" s="5">
        <f t="shared" si="71"/>
        <v>0.47300698118306933</v>
      </c>
      <c r="O111" s="5">
        <f t="shared" si="82"/>
        <v>1.4197915421480392</v>
      </c>
      <c r="P111" s="5">
        <f t="shared" si="72"/>
        <v>0.47300698118306933</v>
      </c>
      <c r="Q111" s="5">
        <f t="shared" si="83"/>
        <v>3.0016291484681763</v>
      </c>
      <c r="U111" s="11" t="str">
        <f t="shared" si="73"/>
        <v>PA3</v>
      </c>
      <c r="V111" s="5">
        <f t="shared" si="73"/>
        <v>0.1536879150842988</v>
      </c>
      <c r="W111" s="5">
        <f t="shared" si="73"/>
        <v>0.1541450841191303</v>
      </c>
      <c r="X111" s="5">
        <f t="shared" si="73"/>
        <v>0.15391642122540136</v>
      </c>
      <c r="Y111" s="5">
        <f t="shared" si="84"/>
        <v>0.46174942042883049</v>
      </c>
      <c r="Z111" s="5">
        <f t="shared" si="74"/>
        <v>0.15391642122540136</v>
      </c>
      <c r="AA111" s="5">
        <f t="shared" si="85"/>
        <v>3.0000010184269175</v>
      </c>
      <c r="AE111" s="11" t="str">
        <f t="shared" si="75"/>
        <v>PA3</v>
      </c>
      <c r="AF111" s="5">
        <f t="shared" si="75"/>
        <v>0.18921874671129346</v>
      </c>
      <c r="AG111" s="5">
        <f t="shared" si="75"/>
        <v>0.18785747877001879</v>
      </c>
      <c r="AH111" s="5">
        <f t="shared" si="75"/>
        <v>0.18853741784747746</v>
      </c>
      <c r="AI111" s="5">
        <f t="shared" si="86"/>
        <v>0.56561364332878972</v>
      </c>
      <c r="AJ111" s="5">
        <f t="shared" si="76"/>
        <v>0.18853741784747746</v>
      </c>
      <c r="AK111" s="5">
        <f t="shared" si="87"/>
        <v>3.0000073714086741</v>
      </c>
      <c r="AO111" s="11" t="str">
        <f t="shared" ref="AO111:AR111" si="91">AO105</f>
        <v>PA3</v>
      </c>
      <c r="AP111" s="5">
        <f t="shared" si="91"/>
        <v>0.20774765140457582</v>
      </c>
      <c r="AQ111" s="5">
        <f t="shared" si="91"/>
        <v>0.20569161978734324</v>
      </c>
      <c r="AR111" s="5">
        <f t="shared" si="91"/>
        <v>0.20671805037497479</v>
      </c>
      <c r="AS111" s="5">
        <f t="shared" si="89"/>
        <v>0.62015732156689385</v>
      </c>
      <c r="AT111" s="5">
        <f t="shared" si="78"/>
        <v>0.20671805037497479</v>
      </c>
      <c r="AU111" s="5">
        <f t="shared" si="90"/>
        <v>3.0000153370349794</v>
      </c>
    </row>
    <row r="113" spans="1:47" x14ac:dyDescent="0.3">
      <c r="B113" s="1" t="s">
        <v>8</v>
      </c>
      <c r="C113" s="1" t="s">
        <v>5</v>
      </c>
      <c r="D113" s="1" t="s">
        <v>10</v>
      </c>
      <c r="E113" s="1" t="s">
        <v>9</v>
      </c>
      <c r="F113" s="1" t="s">
        <v>11</v>
      </c>
      <c r="G113" s="1"/>
      <c r="L113" s="1" t="s">
        <v>8</v>
      </c>
      <c r="M113" s="1" t="s">
        <v>5</v>
      </c>
      <c r="N113" s="1" t="s">
        <v>10</v>
      </c>
      <c r="O113" s="1" t="s">
        <v>9</v>
      </c>
      <c r="P113" s="1" t="s">
        <v>11</v>
      </c>
      <c r="Q113" s="1"/>
      <c r="V113" s="1" t="s">
        <v>8</v>
      </c>
      <c r="W113" s="1" t="s">
        <v>5</v>
      </c>
      <c r="X113" s="1" t="s">
        <v>10</v>
      </c>
      <c r="Y113" s="1" t="s">
        <v>9</v>
      </c>
      <c r="Z113" s="1" t="s">
        <v>11</v>
      </c>
      <c r="AA113" s="1"/>
      <c r="AF113" s="1" t="s">
        <v>8</v>
      </c>
      <c r="AG113" s="1" t="s">
        <v>5</v>
      </c>
      <c r="AH113" s="1" t="s">
        <v>10</v>
      </c>
      <c r="AI113" s="1" t="s">
        <v>9</v>
      </c>
      <c r="AJ113" s="1" t="s">
        <v>11</v>
      </c>
      <c r="AK113" s="1"/>
      <c r="AP113" s="1" t="s">
        <v>8</v>
      </c>
      <c r="AQ113" s="1" t="s">
        <v>5</v>
      </c>
      <c r="AR113" s="1" t="s">
        <v>10</v>
      </c>
      <c r="AS113" s="1" t="s">
        <v>9</v>
      </c>
      <c r="AT113" s="1" t="s">
        <v>11</v>
      </c>
      <c r="AU113" s="1"/>
    </row>
    <row r="114" spans="1:47" x14ac:dyDescent="0.3">
      <c r="B114" s="5">
        <f>AVERAGE(G109:G111)</f>
        <v>3.0126181271698749</v>
      </c>
      <c r="C114" s="5">
        <f>3</f>
        <v>3</v>
      </c>
      <c r="D114" s="5">
        <f>0.58</f>
        <v>0.57999999999999996</v>
      </c>
      <c r="E114" s="5">
        <f>(B114-C114)/(C114-1)</f>
        <v>6.3090635849374355E-3</v>
      </c>
      <c r="F114" s="5">
        <f>E114/D114</f>
        <v>1.0877695836099028E-2</v>
      </c>
      <c r="G114" s="10" t="str">
        <f>IF(F114&gt;0.1, "BAD", "GOOD")</f>
        <v>GOOD</v>
      </c>
      <c r="L114" s="5">
        <f>AVERAGE(Q109:Q111)</f>
        <v>3.0011448946724464</v>
      </c>
      <c r="M114" s="5">
        <f>3</f>
        <v>3</v>
      </c>
      <c r="N114" s="5">
        <f>0.58</f>
        <v>0.57999999999999996</v>
      </c>
      <c r="O114" s="5">
        <f>(L114-M114)/(M114-1)</f>
        <v>5.7244733622319188E-4</v>
      </c>
      <c r="P114" s="5">
        <f>O114/N114</f>
        <v>9.8697816590205502E-4</v>
      </c>
      <c r="Q114" s="10" t="str">
        <f>IF(P114&gt;0.1, "BAD", "GOOD")</f>
        <v>GOOD</v>
      </c>
      <c r="V114" s="5">
        <f>AVERAGE(AA109:AA111)</f>
        <v>3.0000022045827612</v>
      </c>
      <c r="W114" s="5">
        <f>3</f>
        <v>3</v>
      </c>
      <c r="X114" s="5">
        <f>0.58</f>
        <v>0.57999999999999996</v>
      </c>
      <c r="Y114" s="5">
        <f>(V114-W114)/(W114-1)</f>
        <v>1.1022913806169043E-6</v>
      </c>
      <c r="Z114" s="5">
        <f>Y114/X114</f>
        <v>1.9005023803739731E-6</v>
      </c>
      <c r="AA114" s="10" t="str">
        <f>IF(Z114&gt;0.1, "BAD", "GOOD")</f>
        <v>GOOD</v>
      </c>
      <c r="AF114" s="5">
        <f>AVERAGE(AK109:AK111)</f>
        <v>3.0000130425755187</v>
      </c>
      <c r="AG114" s="5">
        <f>3</f>
        <v>3</v>
      </c>
      <c r="AH114" s="5">
        <f>0.58</f>
        <v>0.57999999999999996</v>
      </c>
      <c r="AI114" s="5">
        <f>(AF114-AG114)/(AG114-1)</f>
        <v>6.5212877593534557E-6</v>
      </c>
      <c r="AJ114" s="5">
        <f>AI114/AH114</f>
        <v>1.1243599585092166E-5</v>
      </c>
      <c r="AK114" s="10" t="str">
        <f>IF(AJ114&gt;0.1, "BAD", "GOOD")</f>
        <v>GOOD</v>
      </c>
      <c r="AP114" s="5">
        <f>AVERAGE(AU109:AU111)</f>
        <v>3.0000247528568722</v>
      </c>
      <c r="AQ114" s="5">
        <f>3</f>
        <v>3</v>
      </c>
      <c r="AR114" s="5">
        <f>0.58</f>
        <v>0.57999999999999996</v>
      </c>
      <c r="AS114" s="5">
        <f>(AP114-AQ114)/(AQ114-1)</f>
        <v>1.2376428436100539E-5</v>
      </c>
      <c r="AT114" s="5">
        <f>AS114/AR114</f>
        <v>2.1338669717414726E-5</v>
      </c>
      <c r="AU114" s="10" t="str">
        <f>IF(AT114&gt;0.1, "BAD", "GOOD")</f>
        <v>GOOD</v>
      </c>
    </row>
    <row r="116" spans="1:47" ht="15" thickBot="1" x14ac:dyDescent="0.35"/>
    <row r="117" spans="1:47" ht="15" thickBot="1" x14ac:dyDescent="0.35">
      <c r="H117" s="1"/>
      <c r="I117" s="1" t="str">
        <f>B65</f>
        <v>Criteria Weights</v>
      </c>
      <c r="K117" s="1" t="s">
        <v>17</v>
      </c>
      <c r="L117" s="1" t="s">
        <v>18</v>
      </c>
      <c r="N117" s="20"/>
      <c r="O117" s="23" t="s">
        <v>17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5"/>
    </row>
    <row r="118" spans="1:47" ht="15" thickBot="1" x14ac:dyDescent="0.35">
      <c r="A118" s="5"/>
      <c r="B118" s="1" t="s">
        <v>26</v>
      </c>
      <c r="C118" s="1" t="s">
        <v>27</v>
      </c>
      <c r="D118" s="1" t="s">
        <v>28</v>
      </c>
      <c r="E118" s="1" t="s">
        <v>29</v>
      </c>
      <c r="F118" s="1" t="s">
        <v>30</v>
      </c>
      <c r="H118" s="1" t="str">
        <f>A66</f>
        <v>Thời gian</v>
      </c>
      <c r="I118" s="5">
        <f>B66</f>
        <v>0.47499095479416892</v>
      </c>
      <c r="K118" s="15" t="s">
        <v>39</v>
      </c>
      <c r="L118" s="5">
        <f>MMULT(B119:F119,I118:I122)</f>
        <v>0.30068955294196215</v>
      </c>
      <c r="N118" s="21" t="s">
        <v>39</v>
      </c>
      <c r="O118" s="23" t="s">
        <v>23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5"/>
    </row>
    <row r="119" spans="1:47" ht="15" thickBot="1" x14ac:dyDescent="0.35">
      <c r="A119" s="15" t="s">
        <v>39</v>
      </c>
      <c r="B119" s="5">
        <f t="shared" ref="B119:B121" si="92">E90</f>
        <v>9.5715216682958626E-2</v>
      </c>
      <c r="C119" s="5">
        <f t="shared" ref="C119:C121" si="93">O90</f>
        <v>0.22513502026588386</v>
      </c>
      <c r="D119" s="5">
        <f t="shared" ref="D119:D121" si="94">Y90</f>
        <v>0.57632968156612052</v>
      </c>
      <c r="E119" s="5">
        <f t="shared" ref="E119:E121" si="95">AI90</f>
        <v>0.51089061612049236</v>
      </c>
      <c r="F119" s="5">
        <f t="shared" ref="F119:F121" si="96">Y90</f>
        <v>0.57632968156612052</v>
      </c>
      <c r="H119" s="1" t="str">
        <f>A67</f>
        <v>Môi trường</v>
      </c>
      <c r="I119" s="5">
        <f>B67</f>
        <v>0.1108404274482044</v>
      </c>
      <c r="K119" s="15" t="s">
        <v>40</v>
      </c>
      <c r="L119" s="5">
        <f>MMULT(B120:F120,I118:I122)</f>
        <v>0.27600370073088848</v>
      </c>
      <c r="N119" s="21" t="s">
        <v>40</v>
      </c>
      <c r="O119" s="23" t="s">
        <v>24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5"/>
    </row>
    <row r="120" spans="1:47" ht="15" thickBot="1" x14ac:dyDescent="0.35">
      <c r="A120" s="15" t="s">
        <v>40</v>
      </c>
      <c r="B120" s="5">
        <f t="shared" si="92"/>
        <v>0.26706581948517433</v>
      </c>
      <c r="C120" s="5">
        <f t="shared" si="93"/>
        <v>0.30185799855104672</v>
      </c>
      <c r="D120" s="5">
        <f t="shared" si="94"/>
        <v>0.26975389720847803</v>
      </c>
      <c r="E120" s="5">
        <f t="shared" si="95"/>
        <v>0.30057196603203007</v>
      </c>
      <c r="F120" s="5">
        <f t="shared" si="96"/>
        <v>0.26975389720847803</v>
      </c>
      <c r="H120" s="1" t="str">
        <f>A68</f>
        <v>Cấp thiết</v>
      </c>
      <c r="I120" s="5">
        <f>B68</f>
        <v>0.11957054353903455</v>
      </c>
      <c r="K120" s="15" t="s">
        <v>41</v>
      </c>
      <c r="L120" s="38">
        <f>MMULT(B121:F121,I118:I122)</f>
        <v>0.42330674632714937</v>
      </c>
      <c r="M120" s="39"/>
      <c r="N120" s="40" t="s">
        <v>41</v>
      </c>
      <c r="O120" s="41" t="s">
        <v>25</v>
      </c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3"/>
    </row>
    <row r="121" spans="1:47" x14ac:dyDescent="0.3">
      <c r="A121" s="15" t="s">
        <v>41</v>
      </c>
      <c r="B121" s="5">
        <f t="shared" si="92"/>
        <v>0.63721896383186705</v>
      </c>
      <c r="C121" s="5">
        <f t="shared" si="93"/>
        <v>0.47300698118306933</v>
      </c>
      <c r="D121" s="5">
        <f t="shared" si="94"/>
        <v>0.15391642122540136</v>
      </c>
      <c r="E121" s="5">
        <f t="shared" si="95"/>
        <v>0.18853741784747746</v>
      </c>
      <c r="F121" s="5">
        <f t="shared" si="96"/>
        <v>0.15391642122540136</v>
      </c>
      <c r="H121" s="1" t="str">
        <f>A69</f>
        <v>Trang bị</v>
      </c>
      <c r="I121" s="5">
        <f>B69</f>
        <v>0.12876159871769777</v>
      </c>
    </row>
    <row r="122" spans="1:47" x14ac:dyDescent="0.3">
      <c r="H122" s="1" t="str">
        <f>A70</f>
        <v>Điều kiện</v>
      </c>
      <c r="I122" s="5">
        <f>B70</f>
        <v>0.16583647550089436</v>
      </c>
    </row>
  </sheetData>
  <mergeCells count="16">
    <mergeCell ref="A7:J7"/>
    <mergeCell ref="O117:Z117"/>
    <mergeCell ref="O118:Z118"/>
    <mergeCell ref="O119:Z119"/>
    <mergeCell ref="O120:Z120"/>
    <mergeCell ref="A1:O2"/>
    <mergeCell ref="A4:J4"/>
    <mergeCell ref="A5:J5"/>
    <mergeCell ref="A6:D6"/>
    <mergeCell ref="E6:J6"/>
    <mergeCell ref="B74:M74"/>
    <mergeCell ref="B75:M75"/>
    <mergeCell ref="B76:M76"/>
    <mergeCell ref="B77:M77"/>
    <mergeCell ref="A8:J8"/>
    <mergeCell ref="J59:X59"/>
  </mergeCells>
  <conditionalFormatting sqref="F61">
    <cfRule type="expression" dxfId="11" priority="11">
      <formula>F61="BAD"</formula>
    </cfRule>
    <cfRule type="expression" dxfId="10" priority="12">
      <formula>F61="GOOD"</formula>
    </cfRule>
  </conditionalFormatting>
  <conditionalFormatting sqref="G114">
    <cfRule type="expression" dxfId="9" priority="9">
      <formula>G114="BAD"</formula>
    </cfRule>
    <cfRule type="expression" dxfId="8" priority="10">
      <formula>G114="GOOD"</formula>
    </cfRule>
  </conditionalFormatting>
  <conditionalFormatting sqref="Q114">
    <cfRule type="expression" dxfId="7" priority="7">
      <formula>Q114="BAD"</formula>
    </cfRule>
    <cfRule type="expression" dxfId="6" priority="8">
      <formula>Q114="GOOD"</formula>
    </cfRule>
  </conditionalFormatting>
  <conditionalFormatting sqref="AA114">
    <cfRule type="expression" dxfId="5" priority="5">
      <formula>AA114="BAD"</formula>
    </cfRule>
    <cfRule type="expression" dxfId="4" priority="6">
      <formula>AA114="GOOD"</formula>
    </cfRule>
  </conditionalFormatting>
  <conditionalFormatting sqref="AK114">
    <cfRule type="expression" dxfId="3" priority="3">
      <formula>AK114="BAD"</formula>
    </cfRule>
    <cfRule type="expression" dxfId="2" priority="4">
      <formula>AK114="GOOD"</formula>
    </cfRule>
  </conditionalFormatting>
  <conditionalFormatting sqref="AU114">
    <cfRule type="expression" dxfId="1" priority="1">
      <formula>AU114="BAD"</formula>
    </cfRule>
    <cfRule type="expression" dxfId="0" priority="2">
      <formula>AU114="GOOD"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Nguyễn</dc:creator>
  <cp:lastModifiedBy>Thiện Nguyễn</cp:lastModifiedBy>
  <dcterms:created xsi:type="dcterms:W3CDTF">2024-03-14T02:54:24Z</dcterms:created>
  <dcterms:modified xsi:type="dcterms:W3CDTF">2024-03-23T04:40:29Z</dcterms:modified>
</cp:coreProperties>
</file>