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pier" sheetId="1" state="visible" r:id="rId3"/>
    <sheet name="Autres" sheetId="2" state="visible" r:id="rId4"/>
    <sheet name="Sommaire papier" sheetId="3" state="visible" r:id="rId5"/>
    <sheet name="Total" sheetId="4" state="visible" r:id="rId6"/>
    <sheet name="Inv. papier sommaire" sheetId="5" state="visible" r:id="rId7"/>
    <sheet name="Orders placed not received" sheetId="6" state="visible" r:id="rId8"/>
    <sheet name="Calcul" sheetId="7" state="visible" r:id="rId9"/>
  </sheets>
  <definedNames>
    <definedName function="false" hidden="false" localSheetId="0" name="_xlnm.Print_Area" vbProcedure="false">Papier!$A$1:$L$522</definedName>
    <definedName function="false" hidden="false" name="Fournisseur" vbProcedure="false">#REF!</definedName>
    <definedName function="false" hidden="false" localSheetId="0" name="Fournisseur" vbProcedure="false">#REF!</definedName>
  </definedNames>
  <calcPr iterateCount="100" refMode="A1" iterate="false" iterateDelta="0.0001"/>
  <pivotCaches>
    <pivotCache cacheId="1" r:id="rId11"/>
    <pivotCache cacheId="2" r:id="rId12"/>
  </pivotCaches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503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Retourné par client
</t>
        </r>
      </text>
    </comment>
    <comment ref="C504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Retourné par client
</t>
        </r>
      </text>
    </comment>
    <comment ref="C505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Retourné par client
</t>
        </r>
      </text>
    </comment>
    <comment ref="C506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Retourné par client
</t>
        </r>
      </text>
    </comment>
    <comment ref="C507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Retourné par client
</t>
        </r>
      </text>
    </comment>
    <comment ref="C508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Retourné par client
</t>
        </r>
      </text>
    </comment>
    <comment ref="C511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Retourné par client
</t>
        </r>
      </text>
    </comment>
    <comment ref="C512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Retourné par client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8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Ship incl</t>
        </r>
      </text>
    </comment>
    <comment ref="F19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Ship incl</t>
        </r>
      </text>
    </comment>
    <comment ref="F20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Ship incl</t>
        </r>
      </text>
    </comment>
    <comment ref="F21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Ship incl</t>
        </r>
      </text>
    </comment>
    <comment ref="F26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Ship included</t>
        </r>
      </text>
    </comment>
    <comment ref="F27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Ship included</t>
        </r>
      </text>
    </comment>
    <comment ref="F28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Ship included</t>
        </r>
      </text>
    </comment>
    <comment ref="F37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= (prix US+prix palette US) x taux FX + prix shipping CAD / nb cores</t>
        </r>
      </text>
    </comment>
    <comment ref="F38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= (prix US+prix palette US) x taux FX + prix shipping CAD / nb cores</t>
        </r>
      </text>
    </comment>
    <comment ref="F39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= (prix US+prix palette US) x taux FX + prix shipping CAD / nb cores</t>
        </r>
      </text>
    </comment>
    <comment ref="I41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Ajustement
</t>
        </r>
      </text>
    </comment>
    <comment ref="L51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MP + MO
IMPSJ+IMPSJ+3G</t>
        </r>
      </text>
    </comment>
    <comment ref="L52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MP + MO
IMPSJ+IMPSJ+3G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0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Changé en début d'année 2025</t>
        </r>
      </text>
    </comment>
  </commentList>
</comments>
</file>

<file path=xl/sharedStrings.xml><?xml version="1.0" encoding="utf-8"?>
<sst xmlns="http://schemas.openxmlformats.org/spreadsheetml/2006/main" count="4421" uniqueCount="689">
  <si>
    <t xml:space="preserve">INVENTAIRE MATIÈRE PREMIÈRE</t>
  </si>
  <si>
    <t xml:space="preserve">Convert (po en mm)</t>
  </si>
  <si>
    <t xml:space="preserve">mm</t>
  </si>
  <si>
    <t xml:space="preserve">$/sqm/1.55 = $/msi</t>
  </si>
  <si>
    <t xml:space="preserve">Convert m en pi</t>
  </si>
  <si>
    <t xml:space="preserve">Cases à remplir</t>
  </si>
  <si>
    <t xml:space="preserve">Convert (pi en m)</t>
  </si>
  <si>
    <t xml:space="preserve">m</t>
  </si>
  <si>
    <t xml:space="preserve">sqm x 1.55 = msi</t>
  </si>
  <si>
    <t xml:space="preserve">VALEUR CAD</t>
  </si>
  <si>
    <t xml:space="preserve">Code achat</t>
  </si>
  <si>
    <t xml:space="preserve">Code LabelEdge</t>
  </si>
  <si>
    <t xml:space="preserve">Date</t>
  </si>
  <si>
    <t xml:space="preserve">IN / OUT</t>
  </si>
  <si>
    <t xml:space="preserve">Actif / Inactif</t>
  </si>
  <si>
    <t xml:space="preserve">Qté (roul)</t>
  </si>
  <si>
    <t xml:space="preserve">WO</t>
  </si>
  <si>
    <t xml:space="preserve">Roll ID</t>
  </si>
  <si>
    <t xml:space="preserve">Larg.</t>
  </si>
  <si>
    <t xml:space="preserve">Unit</t>
  </si>
  <si>
    <t xml:space="preserve">Longueur</t>
  </si>
  <si>
    <t xml:space="preserve">Unit2</t>
  </si>
  <si>
    <t xml:space="preserve">MSI</t>
  </si>
  <si>
    <t xml:space="preserve">Prix/msi CAD livres</t>
  </si>
  <si>
    <t xml:space="preserve">Prix/msi CAD</t>
  </si>
  <si>
    <t xml:space="preserve">Valeur CAD Livres</t>
  </si>
  <si>
    <t xml:space="preserve">Valeur CAD Stock</t>
  </si>
  <si>
    <t xml:space="preserve">Description</t>
  </si>
  <si>
    <t xml:space="preserve">Width (in)</t>
  </si>
  <si>
    <t xml:space="preserve">Length (ft)</t>
  </si>
  <si>
    <t xml:space="preserve">sqm</t>
  </si>
  <si>
    <t xml:space="preserve">B15-3</t>
  </si>
  <si>
    <t xml:space="preserve">in</t>
  </si>
  <si>
    <t xml:space="preserve">I</t>
  </si>
  <si>
    <t xml:space="preserve">2024083 + 2024124</t>
  </si>
  <si>
    <t xml:space="preserve">2024083-5</t>
  </si>
  <si>
    <t xml:space="preserve">po</t>
  </si>
  <si>
    <t xml:space="preserve">B15 - 2,0 Clear BOPP / ACR / Glassine</t>
  </si>
  <si>
    <t xml:space="preserve">out</t>
  </si>
  <si>
    <t xml:space="preserve">2024083 + 2024124 + 2024129 + 2024136</t>
  </si>
  <si>
    <t xml:space="preserve">2024124-2</t>
  </si>
  <si>
    <t xml:space="preserve">2024124-3</t>
  </si>
  <si>
    <t xml:space="preserve">2024129-8</t>
  </si>
  <si>
    <t xml:space="preserve">2024136-3</t>
  </si>
  <si>
    <t xml:space="preserve">Out</t>
  </si>
  <si>
    <t xml:space="preserve">LE-2024154</t>
  </si>
  <si>
    <t xml:space="preserve">LE-2024136-3</t>
  </si>
  <si>
    <t xml:space="preserve">pi</t>
  </si>
  <si>
    <t xml:space="preserve">IN</t>
  </si>
  <si>
    <t xml:space="preserve">A</t>
  </si>
  <si>
    <t xml:space="preserve">LE-2024154-01</t>
  </si>
  <si>
    <t xml:space="preserve">2024136-4</t>
  </si>
  <si>
    <t xml:space="preserve">SC20240260-14</t>
  </si>
  <si>
    <t xml:space="preserve">LE-2024183</t>
  </si>
  <si>
    <t xml:space="preserve">PI SC20240260-14</t>
  </si>
  <si>
    <t xml:space="preserve">LE-2024183-16</t>
  </si>
  <si>
    <t xml:space="preserve">B25-3</t>
  </si>
  <si>
    <t xml:space="preserve">2024090 &amp; 2024091 &amp; 2024098 &amp; 2024105 &amp; 2024108 &amp; 2024125</t>
  </si>
  <si>
    <t xml:space="preserve">2024108-2</t>
  </si>
  <si>
    <t xml:space="preserve">B25 - 2,4 White BOPP / ACR / Glassine</t>
  </si>
  <si>
    <t xml:space="preserve">2024125-2</t>
  </si>
  <si>
    <t xml:space="preserve">LE-2024196</t>
  </si>
  <si>
    <t xml:space="preserve">LE-2024125-2</t>
  </si>
  <si>
    <t xml:space="preserve">D11-1</t>
  </si>
  <si>
    <t xml:space="preserve">2024099-2</t>
  </si>
  <si>
    <t xml:space="preserve">D11 - TC DT / HM / Glassine (Supermarket)</t>
  </si>
  <si>
    <t xml:space="preserve">2024099-4</t>
  </si>
  <si>
    <t xml:space="preserve">2024099-6</t>
  </si>
  <si>
    <t xml:space="preserve">2024099-8</t>
  </si>
  <si>
    <t xml:space="preserve">2024099-10</t>
  </si>
  <si>
    <t xml:space="preserve">2024099-12</t>
  </si>
  <si>
    <t xml:space="preserve">2024099-14</t>
  </si>
  <si>
    <t xml:space="preserve">2024099-16</t>
  </si>
  <si>
    <t xml:space="preserve">2024099-18</t>
  </si>
  <si>
    <t xml:space="preserve">2024099-20</t>
  </si>
  <si>
    <t xml:space="preserve">2024099-22</t>
  </si>
  <si>
    <t xml:space="preserve">2024099-24</t>
  </si>
  <si>
    <t xml:space="preserve">2024099-26</t>
  </si>
  <si>
    <t xml:space="preserve">2024099-28</t>
  </si>
  <si>
    <t xml:space="preserve">2024099-30</t>
  </si>
  <si>
    <t xml:space="preserve">2024099-32</t>
  </si>
  <si>
    <t xml:space="preserve">2024099-34</t>
  </si>
  <si>
    <t xml:space="preserve">2024099-36</t>
  </si>
  <si>
    <t xml:space="preserve">2024099-37</t>
  </si>
  <si>
    <t xml:space="preserve">2024099 + 2024126</t>
  </si>
  <si>
    <t xml:space="preserve">2024099-43</t>
  </si>
  <si>
    <t xml:space="preserve">2024099 + 2024126 + 2024147</t>
  </si>
  <si>
    <t xml:space="preserve">2024126-2</t>
  </si>
  <si>
    <t xml:space="preserve">D16-1</t>
  </si>
  <si>
    <t xml:space="preserve">10033-1</t>
  </si>
  <si>
    <t xml:space="preserve">D16 - TC DT / ACR / Glassine (Supermarket)</t>
  </si>
  <si>
    <t xml:space="preserve">LE-2024150</t>
  </si>
  <si>
    <t xml:space="preserve">LE-2024150-55</t>
  </si>
  <si>
    <t xml:space="preserve">OUT</t>
  </si>
  <si>
    <t xml:space="preserve">LE-2024194</t>
  </si>
  <si>
    <t xml:space="preserve">10033-2</t>
  </si>
  <si>
    <t xml:space="preserve">LE-2024150-67</t>
  </si>
  <si>
    <t xml:space="preserve">10033-3</t>
  </si>
  <si>
    <t xml:space="preserve">LE-2024165</t>
  </si>
  <si>
    <t xml:space="preserve">LE-2024165-31</t>
  </si>
  <si>
    <t xml:space="preserve">LE-2024165-37</t>
  </si>
  <si>
    <t xml:space="preserve">10033-4</t>
  </si>
  <si>
    <t xml:space="preserve">LE-2024165-19</t>
  </si>
  <si>
    <t xml:space="preserve">LE-2024165-25</t>
  </si>
  <si>
    <t xml:space="preserve">10033-5</t>
  </si>
  <si>
    <t xml:space="preserve">LE-2024150-73</t>
  </si>
  <si>
    <t xml:space="preserve">LE-2024150-79</t>
  </si>
  <si>
    <t xml:space="preserve">LE-2024165-01</t>
  </si>
  <si>
    <t xml:space="preserve">10033-6</t>
  </si>
  <si>
    <t xml:space="preserve">LE-2024165-07</t>
  </si>
  <si>
    <t xml:space="preserve">LE-2024165-13</t>
  </si>
  <si>
    <t xml:space="preserve">10033-7</t>
  </si>
  <si>
    <t xml:space="preserve">LE-2024150-61</t>
  </si>
  <si>
    <t xml:space="preserve">10033-8</t>
  </si>
  <si>
    <t xml:space="preserve">10033-9</t>
  </si>
  <si>
    <t xml:space="preserve">10033-10</t>
  </si>
  <si>
    <t xml:space="preserve">LE-2024150-37</t>
  </si>
  <si>
    <t xml:space="preserve">10033-11</t>
  </si>
  <si>
    <t xml:space="preserve">LE-2024150-43</t>
  </si>
  <si>
    <t xml:space="preserve">10033-12</t>
  </si>
  <si>
    <t xml:space="preserve">10033-13</t>
  </si>
  <si>
    <t xml:space="preserve">10033-14</t>
  </si>
  <si>
    <t xml:space="preserve">10033-15</t>
  </si>
  <si>
    <t xml:space="preserve">10033-16</t>
  </si>
  <si>
    <t xml:space="preserve">10033-17</t>
  </si>
  <si>
    <t xml:space="preserve">10033-18</t>
  </si>
  <si>
    <t xml:space="preserve">10033-19</t>
  </si>
  <si>
    <t xml:space="preserve">LE-2024150-49</t>
  </si>
  <si>
    <t xml:space="preserve">10033-20</t>
  </si>
  <si>
    <t xml:space="preserve">10033-21</t>
  </si>
  <si>
    <t xml:space="preserve">10033-22</t>
  </si>
  <si>
    <t xml:space="preserve">10033-23</t>
  </si>
  <si>
    <t xml:space="preserve">10033-24</t>
  </si>
  <si>
    <t xml:space="preserve">10033-25</t>
  </si>
  <si>
    <t xml:space="preserve">10033-26</t>
  </si>
  <si>
    <t xml:space="preserve">10033-27</t>
  </si>
  <si>
    <t xml:space="preserve">D21-1</t>
  </si>
  <si>
    <t xml:space="preserve">DT shipping labels-1</t>
  </si>
  <si>
    <t xml:space="preserve">D21 - TC DT / HM / Glassine (Shipping)</t>
  </si>
  <si>
    <t xml:space="preserve">LE-2024203</t>
  </si>
  <si>
    <t xml:space="preserve">DT shipping labels-2</t>
  </si>
  <si>
    <t xml:space="preserve">DT shipping labels-3</t>
  </si>
  <si>
    <t xml:space="preserve">DT shipping labels-4</t>
  </si>
  <si>
    <t xml:space="preserve">DT shipping labels-5</t>
  </si>
  <si>
    <t xml:space="preserve">DT shipping labels-6</t>
  </si>
  <si>
    <t xml:space="preserve">DT shipping labels-7</t>
  </si>
  <si>
    <t xml:space="preserve">DT shipping labels-8</t>
  </si>
  <si>
    <t xml:space="preserve">DT shipping labels-9</t>
  </si>
  <si>
    <t xml:space="preserve">DT shipping labels-16</t>
  </si>
  <si>
    <t xml:space="preserve">DT shipping labels-18</t>
  </si>
  <si>
    <t xml:space="preserve">DT shipping labels-24</t>
  </si>
  <si>
    <t xml:space="preserve">2024128-1</t>
  </si>
  <si>
    <t xml:space="preserve">2024128-8</t>
  </si>
  <si>
    <t xml:space="preserve">DT shipping labels-27</t>
  </si>
  <si>
    <t xml:space="preserve">DT shipping labels-31</t>
  </si>
  <si>
    <t xml:space="preserve">2024128-15</t>
  </si>
  <si>
    <t xml:space="preserve">2024128-22</t>
  </si>
  <si>
    <t xml:space="preserve">LE-2024163</t>
  </si>
  <si>
    <t xml:space="preserve">LE-2024128-22</t>
  </si>
  <si>
    <t xml:space="preserve">LE-2024163-01</t>
  </si>
  <si>
    <t xml:space="preserve">DT shipping labels-32</t>
  </si>
  <si>
    <t xml:space="preserve">DT shipping labels-35</t>
  </si>
  <si>
    <t xml:space="preserve">DTSHIPPINGLABELS-35</t>
  </si>
  <si>
    <t xml:space="preserve">LE-2024163-09</t>
  </si>
  <si>
    <t xml:space="preserve">2024071-6</t>
  </si>
  <si>
    <t xml:space="preserve">LE-2024071-6</t>
  </si>
  <si>
    <t xml:space="preserve">LE-2024163-05</t>
  </si>
  <si>
    <t xml:space="preserve">2024086 + 2024092</t>
  </si>
  <si>
    <t xml:space="preserve">2024092-2</t>
  </si>
  <si>
    <t xml:space="preserve">2024086 + 2024092 + 2024119</t>
  </si>
  <si>
    <t xml:space="preserve">2024119-2</t>
  </si>
  <si>
    <t xml:space="preserve">2024076 &amp; 2024112</t>
  </si>
  <si>
    <t xml:space="preserve">2024112-4</t>
  </si>
  <si>
    <t xml:space="preserve">DT shipping labels-11</t>
  </si>
  <si>
    <t xml:space="preserve">DT shipping labels-12</t>
  </si>
  <si>
    <t xml:space="preserve">DT shipping labels-13</t>
  </si>
  <si>
    <t xml:space="preserve">S11-3</t>
  </si>
  <si>
    <t xml:space="preserve">SC20240260-1</t>
  </si>
  <si>
    <t xml:space="preserve">S11 - Semi-gloss / HM / Glassine</t>
  </si>
  <si>
    <t xml:space="preserve">SC20240260-2</t>
  </si>
  <si>
    <t xml:space="preserve">SC20240260-3</t>
  </si>
  <si>
    <t xml:space="preserve">SC20240260-4</t>
  </si>
  <si>
    <t xml:space="preserve">2024055-2</t>
  </si>
  <si>
    <t xml:space="preserve">2024055-1</t>
  </si>
  <si>
    <t xml:space="preserve">SC20240260-6</t>
  </si>
  <si>
    <t xml:space="preserve">S15-3</t>
  </si>
  <si>
    <t xml:space="preserve">SC20240260-7</t>
  </si>
  <si>
    <t xml:space="preserve">S15 - Semi-gloss / ACR / Glassine</t>
  </si>
  <si>
    <t xml:space="preserve">LE-2024174</t>
  </si>
  <si>
    <t xml:space="preserve">PI SC20240260-7</t>
  </si>
  <si>
    <t xml:space="preserve">LE-2024174-07</t>
  </si>
  <si>
    <t xml:space="preserve">LE-2024176</t>
  </si>
  <si>
    <t xml:space="preserve">LE-2024176-06</t>
  </si>
  <si>
    <t xml:space="preserve">LE-2024197</t>
  </si>
  <si>
    <t xml:space="preserve">SC20240260-8</t>
  </si>
  <si>
    <t xml:space="preserve">2024104 &amp; 2024113 + 2024148</t>
  </si>
  <si>
    <t xml:space="preserve">2024113-6</t>
  </si>
  <si>
    <t xml:space="preserve">2024097 + 2024123</t>
  </si>
  <si>
    <t xml:space="preserve">2024097-3</t>
  </si>
  <si>
    <t xml:space="preserve">2024123-2</t>
  </si>
  <si>
    <t xml:space="preserve">2024059-2</t>
  </si>
  <si>
    <t xml:space="preserve">2024072 + 2024135</t>
  </si>
  <si>
    <t xml:space="preserve">2024072-2</t>
  </si>
  <si>
    <t xml:space="preserve">2024135-2</t>
  </si>
  <si>
    <t xml:space="preserve">LE-2024184</t>
  </si>
  <si>
    <t xml:space="preserve">LE-2024135-2</t>
  </si>
  <si>
    <t xml:space="preserve">2024135-3</t>
  </si>
  <si>
    <t xml:space="preserve">LE-2024189</t>
  </si>
  <si>
    <t xml:space="preserve">LE-2024135-3</t>
  </si>
  <si>
    <t xml:space="preserve">LE-2024189-01</t>
  </si>
  <si>
    <t xml:space="preserve">LE-2024217</t>
  </si>
  <si>
    <t xml:space="preserve">LE-2024217-02</t>
  </si>
  <si>
    <t xml:space="preserve">SC20240260-11</t>
  </si>
  <si>
    <t xml:space="preserve">LE-2024168</t>
  </si>
  <si>
    <t xml:space="preserve">LE-2024168-07</t>
  </si>
  <si>
    <t xml:space="preserve">LE-2024171</t>
  </si>
  <si>
    <t xml:space="preserve">LE-2024171-07</t>
  </si>
  <si>
    <t xml:space="preserve">LE-2024172</t>
  </si>
  <si>
    <t xml:space="preserve">2024127 + 2024130 + 2024132</t>
  </si>
  <si>
    <t xml:space="preserve">SC20240260-12</t>
  </si>
  <si>
    <t xml:space="preserve">2024127-8</t>
  </si>
  <si>
    <t xml:space="preserve">2024130-6</t>
  </si>
  <si>
    <t xml:space="preserve">S21-1</t>
  </si>
  <si>
    <t xml:space="preserve">2024077-6</t>
  </si>
  <si>
    <t xml:space="preserve">S21 - Semi-gloss /HM permanent / Glassine</t>
  </si>
  <si>
    <t xml:space="preserve">SG 3PC-3</t>
  </si>
  <si>
    <t xml:space="preserve">LE-2024177</t>
  </si>
  <si>
    <t xml:space="preserve">SG 3PC-4</t>
  </si>
  <si>
    <t xml:space="preserve">SG 3PC-5</t>
  </si>
  <si>
    <t xml:space="preserve">LE-2024214</t>
  </si>
  <si>
    <t xml:space="preserve">SG 3PC-6</t>
  </si>
  <si>
    <t xml:space="preserve">LE-2024169</t>
  </si>
  <si>
    <t xml:space="preserve">LE-2024169-09</t>
  </si>
  <si>
    <t xml:space="preserve">LE-2024170</t>
  </si>
  <si>
    <t xml:space="preserve">SG 3PC-7</t>
  </si>
  <si>
    <t xml:space="preserve">LE-2024180</t>
  </si>
  <si>
    <t xml:space="preserve">LE-2024180-08</t>
  </si>
  <si>
    <t xml:space="preserve">LE-2024193</t>
  </si>
  <si>
    <t xml:space="preserve">SG 3PC-8</t>
  </si>
  <si>
    <t xml:space="preserve">LE-2024232</t>
  </si>
  <si>
    <t xml:space="preserve">SG 3PC-9</t>
  </si>
  <si>
    <t xml:space="preserve">SG 3PC-10</t>
  </si>
  <si>
    <t xml:space="preserve">SG 3PC-11</t>
  </si>
  <si>
    <t xml:space="preserve">LE-2024226</t>
  </si>
  <si>
    <t xml:space="preserve">2024107 + 2024142</t>
  </si>
  <si>
    <t xml:space="preserve">2024107-1</t>
  </si>
  <si>
    <t xml:space="preserve">2024142-1</t>
  </si>
  <si>
    <t xml:space="preserve">LE-2024107-3</t>
  </si>
  <si>
    <t xml:space="preserve">LE-2024199</t>
  </si>
  <si>
    <t xml:space="preserve">SG 3PC-13</t>
  </si>
  <si>
    <t xml:space="preserve">LE-2024235</t>
  </si>
  <si>
    <t xml:space="preserve">SG 3PC-15</t>
  </si>
  <si>
    <t xml:space="preserve">SG 3PC-16</t>
  </si>
  <si>
    <t xml:space="preserve">LE-2024238</t>
  </si>
  <si>
    <t xml:space="preserve">SG 3PC-17</t>
  </si>
  <si>
    <t xml:space="preserve">SG 3PC-18</t>
  </si>
  <si>
    <t xml:space="preserve">LE-2024216</t>
  </si>
  <si>
    <t xml:space="preserve">LE-2024216-12</t>
  </si>
  <si>
    <t xml:space="preserve">SG 3PC-19</t>
  </si>
  <si>
    <t xml:space="preserve">2024133-7</t>
  </si>
  <si>
    <t xml:space="preserve">LE-2024152</t>
  </si>
  <si>
    <t xml:space="preserve">LE-2024133-7</t>
  </si>
  <si>
    <t xml:space="preserve">LE-2024152-01</t>
  </si>
  <si>
    <t xml:space="preserve">LE-2024192</t>
  </si>
  <si>
    <t xml:space="preserve">LE-2024192-01</t>
  </si>
  <si>
    <t xml:space="preserve">SG 3PC-21</t>
  </si>
  <si>
    <t xml:space="preserve">2024066-3</t>
  </si>
  <si>
    <t xml:space="preserve">2024085 + 2024122 + 2024134</t>
  </si>
  <si>
    <t xml:space="preserve">2024085-2</t>
  </si>
  <si>
    <t xml:space="preserve">2024122-3</t>
  </si>
  <si>
    <t xml:space="preserve">SG 3PC-25</t>
  </si>
  <si>
    <t xml:space="preserve">SG 3PC-26</t>
  </si>
  <si>
    <t xml:space="preserve">SG 3PC-27</t>
  </si>
  <si>
    <t xml:space="preserve">SG 3PC-28</t>
  </si>
  <si>
    <t xml:space="preserve">AKOLE240220-02-1</t>
  </si>
  <si>
    <t xml:space="preserve">AKOLE240220-02-2</t>
  </si>
  <si>
    <t xml:space="preserve">AKOLE240220-02-3</t>
  </si>
  <si>
    <t xml:space="preserve">AKOLE240220-02-4</t>
  </si>
  <si>
    <t xml:space="preserve">AKOLE240220-02-5</t>
  </si>
  <si>
    <t xml:space="preserve">AKOLE240220-02-6</t>
  </si>
  <si>
    <t xml:space="preserve">AKOLE240220-02-7</t>
  </si>
  <si>
    <t xml:space="preserve">AKOLE240220-02-8</t>
  </si>
  <si>
    <t xml:space="preserve">AKOLE240220-02-9</t>
  </si>
  <si>
    <t xml:space="preserve">AKOLE240220-02-10</t>
  </si>
  <si>
    <t xml:space="preserve">AKOLE240220-02-11</t>
  </si>
  <si>
    <t xml:space="preserve">AKOLE240220-02-12</t>
  </si>
  <si>
    <t xml:space="preserve">AKOLE240220-02-13</t>
  </si>
  <si>
    <t xml:space="preserve">AKOLE240220-02-14</t>
  </si>
  <si>
    <t xml:space="preserve">AKOLE240220-02-15</t>
  </si>
  <si>
    <t xml:space="preserve">AKOLE240220-02-16</t>
  </si>
  <si>
    <t xml:space="preserve">AKOLE240220-02-17</t>
  </si>
  <si>
    <t xml:space="preserve">AKOLE240220-02-18</t>
  </si>
  <si>
    <t xml:space="preserve">AKOLE240220-02-19</t>
  </si>
  <si>
    <t xml:space="preserve">AKOLE240220-02-20</t>
  </si>
  <si>
    <t xml:space="preserve">AKOLE240220-02-21</t>
  </si>
  <si>
    <t xml:space="preserve">AKOLE240220-02-22</t>
  </si>
  <si>
    <t xml:space="preserve">AKOLE240220-02-23</t>
  </si>
  <si>
    <t xml:space="preserve">AKOLE240220-02-24</t>
  </si>
  <si>
    <t xml:space="preserve">AKOLE240220-02-25</t>
  </si>
  <si>
    <t xml:space="preserve">AKOLE240220-02-26</t>
  </si>
  <si>
    <t xml:space="preserve">AKOLE240220-02-27</t>
  </si>
  <si>
    <t xml:space="preserve">AKOLE240220-02-28</t>
  </si>
  <si>
    <t xml:space="preserve">AKOLE240220-02-29</t>
  </si>
  <si>
    <t xml:space="preserve">AKOLE240220-02-30</t>
  </si>
  <si>
    <t xml:space="preserve">AKOLE240220-02-31</t>
  </si>
  <si>
    <t xml:space="preserve">AKOLE240220-02-32</t>
  </si>
  <si>
    <t xml:space="preserve">AKOLE240220-02-33</t>
  </si>
  <si>
    <t xml:space="preserve">AKOLE240220-02-34</t>
  </si>
  <si>
    <t xml:space="preserve">S31-1</t>
  </si>
  <si>
    <t xml:space="preserve">10033-33</t>
  </si>
  <si>
    <t xml:space="preserve">S31 - Semi-gloss / HM / PET</t>
  </si>
  <si>
    <t xml:space="preserve">10033-34</t>
  </si>
  <si>
    <t xml:space="preserve">2024121-3</t>
  </si>
  <si>
    <t xml:space="preserve">2024121-4</t>
  </si>
  <si>
    <t xml:space="preserve">T11-1</t>
  </si>
  <si>
    <t xml:space="preserve">10033-28</t>
  </si>
  <si>
    <t xml:space="preserve">T11 - TT / HM / Glassine</t>
  </si>
  <si>
    <t xml:space="preserve">2024140-6</t>
  </si>
  <si>
    <t xml:space="preserve">2024140-9</t>
  </si>
  <si>
    <t xml:space="preserve">10033-29</t>
  </si>
  <si>
    <t xml:space="preserve">2024140-16</t>
  </si>
  <si>
    <t xml:space="preserve">10033-30</t>
  </si>
  <si>
    <t xml:space="preserve">2024140-1</t>
  </si>
  <si>
    <t xml:space="preserve">10033-31</t>
  </si>
  <si>
    <t xml:space="preserve">2024140-11</t>
  </si>
  <si>
    <t xml:space="preserve">10033-32</t>
  </si>
  <si>
    <t xml:space="preserve">2024120-5</t>
  </si>
  <si>
    <t xml:space="preserve">2024120 + 2024137 + 2024144</t>
  </si>
  <si>
    <t xml:space="preserve">2024120-6</t>
  </si>
  <si>
    <t xml:space="preserve">2024137-1</t>
  </si>
  <si>
    <t xml:space="preserve">2024137-4</t>
  </si>
  <si>
    <t xml:space="preserve">2024144-1</t>
  </si>
  <si>
    <t xml:space="preserve">LE-2024175</t>
  </si>
  <si>
    <t xml:space="preserve">LE-2024144-1</t>
  </si>
  <si>
    <t xml:space="preserve">LE-2024175-01</t>
  </si>
  <si>
    <t xml:space="preserve">LE-2024188</t>
  </si>
  <si>
    <t xml:space="preserve">LE-2024188-01</t>
  </si>
  <si>
    <t xml:space="preserve">10034-1</t>
  </si>
  <si>
    <t xml:space="preserve">LE-2024198</t>
  </si>
  <si>
    <t xml:space="preserve">10034-2</t>
  </si>
  <si>
    <t xml:space="preserve">LE-2024224</t>
  </si>
  <si>
    <t xml:space="preserve">10034-3</t>
  </si>
  <si>
    <t xml:space="preserve">LE-2024194-01</t>
  </si>
  <si>
    <t xml:space="preserve">LE-2024194-07</t>
  </si>
  <si>
    <t xml:space="preserve">10034-4</t>
  </si>
  <si>
    <t xml:space="preserve">LE-2024228</t>
  </si>
  <si>
    <t xml:space="preserve">10034-5</t>
  </si>
  <si>
    <t xml:space="preserve">LE-2024207</t>
  </si>
  <si>
    <t xml:space="preserve">10034-6</t>
  </si>
  <si>
    <t xml:space="preserve">10034-7</t>
  </si>
  <si>
    <t xml:space="preserve">LE-2024218</t>
  </si>
  <si>
    <t xml:space="preserve">10034-8</t>
  </si>
  <si>
    <t xml:space="preserve">10034-9</t>
  </si>
  <si>
    <t xml:space="preserve">10034-10</t>
  </si>
  <si>
    <t xml:space="preserve">10034-11</t>
  </si>
  <si>
    <t xml:space="preserve">10034-12</t>
  </si>
  <si>
    <t xml:space="preserve">LE-2024173</t>
  </si>
  <si>
    <t xml:space="preserve">10034-13</t>
  </si>
  <si>
    <t xml:space="preserve">10034-14</t>
  </si>
  <si>
    <t xml:space="preserve">10034-15</t>
  </si>
  <si>
    <t xml:space="preserve">10034-16</t>
  </si>
  <si>
    <t xml:space="preserve">LE-2024178</t>
  </si>
  <si>
    <t xml:space="preserve">LE-2024178-03</t>
  </si>
  <si>
    <t xml:space="preserve">10034-17</t>
  </si>
  <si>
    <t xml:space="preserve">LE-2024213</t>
  </si>
  <si>
    <t xml:space="preserve">10034-18</t>
  </si>
  <si>
    <t xml:space="preserve">LE-2024167</t>
  </si>
  <si>
    <t xml:space="preserve">10034-19</t>
  </si>
  <si>
    <t xml:space="preserve">10034-20</t>
  </si>
  <si>
    <t xml:space="preserve">10034-21</t>
  </si>
  <si>
    <t xml:space="preserve">10034-22</t>
  </si>
  <si>
    <t xml:space="preserve">10034-23</t>
  </si>
  <si>
    <t xml:space="preserve">10034-24</t>
  </si>
  <si>
    <t xml:space="preserve">10034-25</t>
  </si>
  <si>
    <t xml:space="preserve">10034-26</t>
  </si>
  <si>
    <t xml:space="preserve">10034-27</t>
  </si>
  <si>
    <t xml:space="preserve">LE-2024167-48</t>
  </si>
  <si>
    <t xml:space="preserve">10034-28</t>
  </si>
  <si>
    <t xml:space="preserve">10034-29</t>
  </si>
  <si>
    <t xml:space="preserve">10034-30</t>
  </si>
  <si>
    <t xml:space="preserve">10034-31</t>
  </si>
  <si>
    <t xml:space="preserve">LE-2024166</t>
  </si>
  <si>
    <t xml:space="preserve">10034-32</t>
  </si>
  <si>
    <t xml:space="preserve">10034-33</t>
  </si>
  <si>
    <t xml:space="preserve">2024138 + 2024141 +2024143</t>
  </si>
  <si>
    <t xml:space="preserve">2024138-1</t>
  </si>
  <si>
    <t xml:space="preserve">2024141-2</t>
  </si>
  <si>
    <t xml:space="preserve">2024138 + 2024141 +2024143+2024164</t>
  </si>
  <si>
    <t xml:space="preserve">2024138 + 2024141</t>
  </si>
  <si>
    <t xml:space="preserve">2024138-4</t>
  </si>
  <si>
    <t xml:space="preserve">2024141-4</t>
  </si>
  <si>
    <t xml:space="preserve">LE-2024223</t>
  </si>
  <si>
    <t xml:space="preserve">LE-2024141-4</t>
  </si>
  <si>
    <t xml:space="preserve">LE-2024223-02</t>
  </si>
  <si>
    <t xml:space="preserve">10034-34</t>
  </si>
  <si>
    <t xml:space="preserve">10034-35</t>
  </si>
  <si>
    <t xml:space="preserve">D11-2</t>
  </si>
  <si>
    <t xml:space="preserve">10036-1</t>
  </si>
  <si>
    <t xml:space="preserve">10036-2</t>
  </si>
  <si>
    <t xml:space="preserve">10036-3</t>
  </si>
  <si>
    <t xml:space="preserve">10036-4</t>
  </si>
  <si>
    <t xml:space="preserve">10036-5</t>
  </si>
  <si>
    <t xml:space="preserve">LE-2024212</t>
  </si>
  <si>
    <t xml:space="preserve">10036-6</t>
  </si>
  <si>
    <t xml:space="preserve">LE-2024195</t>
  </si>
  <si>
    <t xml:space="preserve">10036-7</t>
  </si>
  <si>
    <t xml:space="preserve">LE-2024158</t>
  </si>
  <si>
    <t xml:space="preserve">LE-2024158-08</t>
  </si>
  <si>
    <t xml:space="preserve">LE-2024159</t>
  </si>
  <si>
    <t xml:space="preserve">LE-2024159-10</t>
  </si>
  <si>
    <t xml:space="preserve">10036-8</t>
  </si>
  <si>
    <t xml:space="preserve">LE-2024157</t>
  </si>
  <si>
    <t xml:space="preserve">LE-2024157-01</t>
  </si>
  <si>
    <t xml:space="preserve">LE-2024157-05</t>
  </si>
  <si>
    <t xml:space="preserve">LE-2024160</t>
  </si>
  <si>
    <t xml:space="preserve">LE 2024157-05</t>
  </si>
  <si>
    <t xml:space="preserve">LE-2024160-02</t>
  </si>
  <si>
    <t xml:space="preserve">10036-9</t>
  </si>
  <si>
    <t xml:space="preserve">LE-2024162</t>
  </si>
  <si>
    <t xml:space="preserve">LE-2024162-04</t>
  </si>
  <si>
    <t xml:space="preserve">LE-2024162-05</t>
  </si>
  <si>
    <t xml:space="preserve">F60-5</t>
  </si>
  <si>
    <t xml:space="preserve">10022-1</t>
  </si>
  <si>
    <t xml:space="preserve">F60 - 95µ White BOPP</t>
  </si>
  <si>
    <t xml:space="preserve">10022-2</t>
  </si>
  <si>
    <t xml:space="preserve">10022-3</t>
  </si>
  <si>
    <t xml:space="preserve">F50-5</t>
  </si>
  <si>
    <t xml:space="preserve">10022-4</t>
  </si>
  <si>
    <t xml:space="preserve">F50 - 95µ Clear BOPP</t>
  </si>
  <si>
    <t xml:space="preserve">IMPSJ SAMPLE</t>
  </si>
  <si>
    <t xml:space="preserve">IMPSJ</t>
  </si>
  <si>
    <t xml:space="preserve">10022-5</t>
  </si>
  <si>
    <t xml:space="preserve">10022-6</t>
  </si>
  <si>
    <t xml:space="preserve">10039-1</t>
  </si>
  <si>
    <t xml:space="preserve">LE-2024190</t>
  </si>
  <si>
    <t xml:space="preserve">LE-2024190-18</t>
  </si>
  <si>
    <t xml:space="preserve">LE-2024215</t>
  </si>
  <si>
    <t xml:space="preserve">LE2024190-18</t>
  </si>
  <si>
    <t xml:space="preserve">10039-2</t>
  </si>
  <si>
    <t xml:space="preserve">LE-2024190-07</t>
  </si>
  <si>
    <t xml:space="preserve">LE-2024200</t>
  </si>
  <si>
    <t xml:space="preserve">10039-3</t>
  </si>
  <si>
    <t xml:space="preserve">LE-2024202</t>
  </si>
  <si>
    <t xml:space="preserve">S35-3</t>
  </si>
  <si>
    <t xml:space="preserve">10039-4</t>
  </si>
  <si>
    <t xml:space="preserve">S35 - Semi-gloss / ACR / PET</t>
  </si>
  <si>
    <t xml:space="preserve">10039-5</t>
  </si>
  <si>
    <t xml:space="preserve">LE-2024153</t>
  </si>
  <si>
    <t xml:space="preserve">LE-2024153-01</t>
  </si>
  <si>
    <t xml:space="preserve">LE-2024153-03</t>
  </si>
  <si>
    <t xml:space="preserve">10039-6</t>
  </si>
  <si>
    <t xml:space="preserve">10039-7</t>
  </si>
  <si>
    <t xml:space="preserve">LE-2024182</t>
  </si>
  <si>
    <t xml:space="preserve">10039-8</t>
  </si>
  <si>
    <t xml:space="preserve">10039-9</t>
  </si>
  <si>
    <t xml:space="preserve">10039-10</t>
  </si>
  <si>
    <t xml:space="preserve">LE-2024186</t>
  </si>
  <si>
    <t xml:space="preserve">LE-2024186-06</t>
  </si>
  <si>
    <t xml:space="preserve">LE-2024201</t>
  </si>
  <si>
    <t xml:space="preserve">LE-2024201-06</t>
  </si>
  <si>
    <t xml:space="preserve">LE-2024211</t>
  </si>
  <si>
    <t xml:space="preserve">LE-2024211-05</t>
  </si>
  <si>
    <t xml:space="preserve">LE-2024233</t>
  </si>
  <si>
    <t xml:space="preserve">10039-11</t>
  </si>
  <si>
    <t xml:space="preserve">LE-2024185</t>
  </si>
  <si>
    <t xml:space="preserve">LE-2024185-07</t>
  </si>
  <si>
    <t xml:space="preserve">LE-2024181</t>
  </si>
  <si>
    <t xml:space="preserve">10039-12</t>
  </si>
  <si>
    <t xml:space="preserve">LE-2024179</t>
  </si>
  <si>
    <t xml:space="preserve">10039-13</t>
  </si>
  <si>
    <t xml:space="preserve">LE-2024149</t>
  </si>
  <si>
    <t xml:space="preserve">LE-2024149-18</t>
  </si>
  <si>
    <t xml:space="preserve">LE-2024151</t>
  </si>
  <si>
    <t xml:space="preserve">LE-2024151-08</t>
  </si>
  <si>
    <t xml:space="preserve">LE-2024155</t>
  </si>
  <si>
    <t xml:space="preserve">LE-2024155-02</t>
  </si>
  <si>
    <t xml:space="preserve">LE-2024237</t>
  </si>
  <si>
    <t xml:space="preserve">LE-2024237-02</t>
  </si>
  <si>
    <t xml:space="preserve">LE-2024155-03</t>
  </si>
  <si>
    <t xml:space="preserve">10039-14</t>
  </si>
  <si>
    <t xml:space="preserve">LE-2024156</t>
  </si>
  <si>
    <t xml:space="preserve">LE-2024156-19</t>
  </si>
  <si>
    <t xml:space="preserve">D11-3</t>
  </si>
  <si>
    <t xml:space="preserve">10039-15</t>
  </si>
  <si>
    <t xml:space="preserve">LE-2024241</t>
  </si>
  <si>
    <t xml:space="preserve">10039-16</t>
  </si>
  <si>
    <t xml:space="preserve">10039-17</t>
  </si>
  <si>
    <t xml:space="preserve">LE-2024191</t>
  </si>
  <si>
    <t xml:space="preserve">LE-2024191-01</t>
  </si>
  <si>
    <t xml:space="preserve">LE-2024191-02</t>
  </si>
  <si>
    <t xml:space="preserve">LE-2024191-03</t>
  </si>
  <si>
    <t xml:space="preserve">LE-2024191-04</t>
  </si>
  <si>
    <t xml:space="preserve">LE-2024191-05</t>
  </si>
  <si>
    <t xml:space="preserve">LE-2024191-06</t>
  </si>
  <si>
    <t xml:space="preserve">LE-2024191-07</t>
  </si>
  <si>
    <t xml:space="preserve">LE-2024191-08</t>
  </si>
  <si>
    <t xml:space="preserve">LE-2024191-10</t>
  </si>
  <si>
    <t xml:space="preserve">LE-2024191-12</t>
  </si>
  <si>
    <t xml:space="preserve">LE-2024191-14</t>
  </si>
  <si>
    <t xml:space="preserve">LE-2024204</t>
  </si>
  <si>
    <t xml:space="preserve">LE-2024191-15</t>
  </si>
  <si>
    <t xml:space="preserve">LE-2024191-09</t>
  </si>
  <si>
    <t xml:space="preserve">LE-2024187</t>
  </si>
  <si>
    <t xml:space="preserve">LE-2024191-13</t>
  </si>
  <si>
    <t xml:space="preserve">10039-18</t>
  </si>
  <si>
    <t xml:space="preserve">10045-1</t>
  </si>
  <si>
    <t xml:space="preserve">LE-2024221</t>
  </si>
  <si>
    <t xml:space="preserve">LE-2024221-07</t>
  </si>
  <si>
    <t xml:space="preserve">LE-2024222</t>
  </si>
  <si>
    <t xml:space="preserve">LE-2024222-06</t>
  </si>
  <si>
    <t xml:space="preserve">LE-2024230</t>
  </si>
  <si>
    <t xml:space="preserve">10045-2</t>
  </si>
  <si>
    <t xml:space="preserve">10045-3</t>
  </si>
  <si>
    <t xml:space="preserve">LE-2024227</t>
  </si>
  <si>
    <t xml:space="preserve">10045-4</t>
  </si>
  <si>
    <t xml:space="preserve">10045-5</t>
  </si>
  <si>
    <t xml:space="preserve">DF-52</t>
  </si>
  <si>
    <t xml:space="preserve">10045-6</t>
  </si>
  <si>
    <t xml:space="preserve">10045-7</t>
  </si>
  <si>
    <t xml:space="preserve">10045-8</t>
  </si>
  <si>
    <t xml:space="preserve">10045-9</t>
  </si>
  <si>
    <t xml:space="preserve">10045-10</t>
  </si>
  <si>
    <t xml:space="preserve">LE-2024234</t>
  </si>
  <si>
    <t xml:space="preserve">10045-11</t>
  </si>
  <si>
    <t xml:space="preserve">10045-12</t>
  </si>
  <si>
    <t xml:space="preserve">10045-13</t>
  </si>
  <si>
    <t xml:space="preserve">10045-14</t>
  </si>
  <si>
    <t xml:space="preserve">10045-15</t>
  </si>
  <si>
    <t xml:space="preserve">10045-16</t>
  </si>
  <si>
    <t xml:space="preserve">10045-17</t>
  </si>
  <si>
    <t xml:space="preserve">10045-18</t>
  </si>
  <si>
    <t xml:space="preserve">10051-01</t>
  </si>
  <si>
    <t xml:space="preserve">10051-02</t>
  </si>
  <si>
    <t xml:space="preserve">10051-03</t>
  </si>
  <si>
    <t xml:space="preserve">LE-2024209</t>
  </si>
  <si>
    <t xml:space="preserve">10051-04</t>
  </si>
  <si>
    <t xml:space="preserve">10051-05</t>
  </si>
  <si>
    <t xml:space="preserve">10051-06</t>
  </si>
  <si>
    <t xml:space="preserve">LE-2024219</t>
  </si>
  <si>
    <t xml:space="preserve">10051-07</t>
  </si>
  <si>
    <t xml:space="preserve">LE-2024220</t>
  </si>
  <si>
    <t xml:space="preserve">10051-08</t>
  </si>
  <si>
    <t xml:space="preserve">LE-2024225</t>
  </si>
  <si>
    <t xml:space="preserve">10051-09</t>
  </si>
  <si>
    <t xml:space="preserve">LE-2024210</t>
  </si>
  <si>
    <t xml:space="preserve">10051-10</t>
  </si>
  <si>
    <t xml:space="preserve">LE-2024229</t>
  </si>
  <si>
    <t xml:space="preserve">10051-11</t>
  </si>
  <si>
    <t xml:space="preserve">10051-12</t>
  </si>
  <si>
    <t xml:space="preserve">10051-13</t>
  </si>
  <si>
    <t xml:space="preserve">10051-14</t>
  </si>
  <si>
    <t xml:space="preserve">10051-15</t>
  </si>
  <si>
    <t xml:space="preserve">10051-16</t>
  </si>
  <si>
    <t xml:space="preserve">10051-17</t>
  </si>
  <si>
    <t xml:space="preserve">10051-18</t>
  </si>
  <si>
    <t xml:space="preserve">10051-19</t>
  </si>
  <si>
    <t xml:space="preserve">10051-20</t>
  </si>
  <si>
    <t xml:space="preserve">10051-21</t>
  </si>
  <si>
    <t xml:space="preserve">10051-22</t>
  </si>
  <si>
    <t xml:space="preserve">10051-23</t>
  </si>
  <si>
    <t xml:space="preserve">10051-24</t>
  </si>
  <si>
    <t xml:space="preserve">10051-25</t>
  </si>
  <si>
    <t xml:space="preserve">10051-26</t>
  </si>
  <si>
    <t xml:space="preserve">10051-27</t>
  </si>
  <si>
    <t xml:space="preserve">10051-28</t>
  </si>
  <si>
    <t xml:space="preserve">10051-29</t>
  </si>
  <si>
    <t xml:space="preserve">10051-30</t>
  </si>
  <si>
    <t xml:space="preserve">10051-31</t>
  </si>
  <si>
    <t xml:space="preserve">10051-32</t>
  </si>
  <si>
    <t xml:space="preserve">10051-33</t>
  </si>
  <si>
    <t xml:space="preserve">10051-34</t>
  </si>
  <si>
    <t xml:space="preserve">No stock</t>
  </si>
  <si>
    <t xml:space="preserve"> </t>
  </si>
  <si>
    <t xml:space="preserve">Article no</t>
  </si>
  <si>
    <t xml:space="preserve">Origine</t>
  </si>
  <si>
    <t xml:space="preserve">Specifications</t>
  </si>
  <si>
    <t xml:space="preserve">Détail</t>
  </si>
  <si>
    <t xml:space="preserve">Prix unitaire</t>
  </si>
  <si>
    <t xml:space="preserve">Unité prix</t>
  </si>
  <si>
    <t xml:space="preserve">Devise</t>
  </si>
  <si>
    <t xml:space="preserve">Qté</t>
  </si>
  <si>
    <t xml:space="preserve">Coût total</t>
  </si>
  <si>
    <t xml:space="preserve">FX rate</t>
  </si>
  <si>
    <t xml:space="preserve">Valeur (CAD)</t>
  </si>
  <si>
    <t xml:space="preserve">Nom</t>
  </si>
  <si>
    <t xml:space="preserve">Data</t>
  </si>
  <si>
    <t xml:space="preserve">Polyrol</t>
  </si>
  <si>
    <t xml:space="preserve">16.75x3</t>
  </si>
  <si>
    <t xml:space="preserve">EA</t>
  </si>
  <si>
    <t xml:space="preserve">CAD</t>
  </si>
  <si>
    <t xml:space="preserve">Sum of Qté</t>
  </si>
  <si>
    <t xml:space="preserve">Sum of Valeur (CAD)</t>
  </si>
  <si>
    <t xml:space="preserve">300002 Polyrol 16.75x3</t>
  </si>
  <si>
    <t xml:space="preserve">300005 Polyrol palette 46x46</t>
  </si>
  <si>
    <t xml:space="preserve">300006 Polyrol palette 92x46</t>
  </si>
  <si>
    <t xml:space="preserve">300007 Forest Palettes 48x40</t>
  </si>
  <si>
    <t xml:space="preserve">300008 Polyrol 60x3</t>
  </si>
  <si>
    <t xml:space="preserve">palette 46x46</t>
  </si>
  <si>
    <t xml:space="preserve">300009 Polyrol palette 60x46</t>
  </si>
  <si>
    <t xml:space="preserve">300010 AKO samples AH2008 Label TC DT 4x6 perf (6.045USD/rl)</t>
  </si>
  <si>
    <t xml:space="preserve">300011 AKO samples AH1003 Label 4x6 TT perf (5.446USD/rl)</t>
  </si>
  <si>
    <t xml:space="preserve">palette 92x46</t>
  </si>
  <si>
    <t xml:space="preserve">300012 4x6 ED3049 4x6 (1000/roul; 4/boite)</t>
  </si>
  <si>
    <t xml:space="preserve">300013 Yazoo 1.5x2.362</t>
  </si>
  <si>
    <t xml:space="preserve">Forest Palettes</t>
  </si>
  <si>
    <t xml:space="preserve">48x40</t>
  </si>
  <si>
    <t xml:space="preserve">Plus solides</t>
  </si>
  <si>
    <t xml:space="preserve">300014 Yazoo 3x4.125</t>
  </si>
  <si>
    <t xml:space="preserve">300015 Yazoo 1x4</t>
  </si>
  <si>
    <t xml:space="preserve">300016 Yazoo 3x4</t>
  </si>
  <si>
    <t xml:space="preserve">300017 Uline Carton</t>
  </si>
  <si>
    <t xml:space="preserve">300018 Emballage LM Triangles (528)</t>
  </si>
  <si>
    <t xml:space="preserve">400001 Produits finis papier </t>
  </si>
  <si>
    <t xml:space="preserve">400002 Étiquettes 4x6 D21-1 Core 3" 1000/rl</t>
  </si>
  <si>
    <t xml:space="preserve">60x3</t>
  </si>
  <si>
    <t xml:space="preserve">400003 Étiquettes 4x6 D11-1 Core 3" 1000/rl</t>
  </si>
  <si>
    <t xml:space="preserve">400004 Étiquettes 4x6 D11-3 Core 3" 1000/rl</t>
  </si>
  <si>
    <t xml:space="preserve">400005 Étiquettes 4x6 D21-1 Core 1" 250/rl</t>
  </si>
  <si>
    <t xml:space="preserve">Total Result</t>
  </si>
  <si>
    <t xml:space="preserve">palette 60x46</t>
  </si>
  <si>
    <t xml:space="preserve">AKO samples</t>
  </si>
  <si>
    <t xml:space="preserve">AH2008 Label TC DT 4x6 perf (6.045USD/rl)</t>
  </si>
  <si>
    <t xml:space="preserve">Roll</t>
  </si>
  <si>
    <t xml:space="preserve">USD</t>
  </si>
  <si>
    <t xml:space="preserve">AH1003 Label 4x6 TT perf (5.446USD/rl)</t>
  </si>
  <si>
    <t xml:space="preserve">4x6</t>
  </si>
  <si>
    <t xml:space="preserve">ED3049 4x6 (1000/roul; 4/boite)</t>
  </si>
  <si>
    <t xml:space="preserve">Boite</t>
  </si>
  <si>
    <t xml:space="preserve">Yazoo</t>
  </si>
  <si>
    <t xml:space="preserve">1.5x2.362</t>
  </si>
  <si>
    <t xml:space="preserve">3x4.125</t>
  </si>
  <si>
    <t xml:space="preserve">1x4</t>
  </si>
  <si>
    <t xml:space="preserve">3x4</t>
  </si>
  <si>
    <t xml:space="preserve">Uline</t>
  </si>
  <si>
    <t xml:space="preserve">Carton</t>
  </si>
  <si>
    <t xml:space="preserve">Emballage LM</t>
  </si>
  <si>
    <t xml:space="preserve">Triangles (528)</t>
  </si>
  <si>
    <t xml:space="preserve">Produits finis papier</t>
  </si>
  <si>
    <t xml:space="preserve">PL50100+50106+50104</t>
  </si>
  <si>
    <t xml:space="preserve">PL 50125</t>
  </si>
  <si>
    <t xml:space="preserve">Étiquettes 4x6 D21-1</t>
  </si>
  <si>
    <t xml:space="preserve">Core 3" 1000/rl</t>
  </si>
  <si>
    <t xml:space="preserve">RL</t>
  </si>
  <si>
    <t xml:space="preserve">Étiquettes 4x6 D11-1</t>
  </si>
  <si>
    <t xml:space="preserve">Étiquettes 4x6 D11-3</t>
  </si>
  <si>
    <t xml:space="preserve">Core 1" 250/rl</t>
  </si>
  <si>
    <t xml:space="preserve">Sum of Qté (roul)</t>
  </si>
  <si>
    <t xml:space="preserve">Sum of Valeur CAD Livres</t>
  </si>
  <si>
    <t xml:space="preserve">Sum of Valeur CAD Stock</t>
  </si>
  <si>
    <t xml:space="preserve">Mat Prem</t>
  </si>
  <si>
    <t xml:space="preserve">(contre 5020)</t>
  </si>
  <si>
    <t xml:space="preserve">Papier</t>
  </si>
  <si>
    <t xml:space="preserve">Autre</t>
  </si>
  <si>
    <t xml:space="preserve">Total</t>
  </si>
  <si>
    <t xml:space="preserve">DT</t>
  </si>
  <si>
    <t xml:space="preserve">CT</t>
  </si>
  <si>
    <t xml:space="preserve">Check</t>
  </si>
  <si>
    <t xml:space="preserve">Material - Width in inches</t>
  </si>
  <si>
    <t xml:space="preserve">Sum of Length (ft)</t>
  </si>
  <si>
    <t xml:space="preserve">TOTAL</t>
  </si>
  <si>
    <t xml:space="preserve">This week: #43</t>
  </si>
  <si>
    <t xml:space="preserve">Product #</t>
  </si>
  <si>
    <t xml:space="preserve">Expected ETA</t>
  </si>
  <si>
    <t xml:space="preserve">B15</t>
  </si>
  <si>
    <t xml:space="preserve">Week #45</t>
  </si>
  <si>
    <t xml:space="preserve">B25</t>
  </si>
  <si>
    <t xml:space="preserve">S15</t>
  </si>
  <si>
    <t xml:space="preserve">S35</t>
  </si>
  <si>
    <t xml:space="preserve">D11</t>
  </si>
  <si>
    <t xml:space="preserve">T11</t>
  </si>
  <si>
    <t xml:space="preserve">Week #51</t>
  </si>
  <si>
    <t xml:space="preserve">DF52</t>
  </si>
  <si>
    <t xml:space="preserve">Week #52</t>
  </si>
  <si>
    <t xml:space="preserve">Week #53</t>
  </si>
  <si>
    <t xml:space="preserve">Week #54</t>
  </si>
  <si>
    <t xml:space="preserve">Calcul coût unitaire incluant transport</t>
  </si>
  <si>
    <t xml:space="preserve">YAZOO 2024-11-14</t>
  </si>
  <si>
    <t xml:space="preserve">Coût US</t>
  </si>
  <si>
    <t xml:space="preserve">Coût CAD</t>
  </si>
  <si>
    <t xml:space="preserve">taux</t>
  </si>
  <si>
    <t xml:space="preserve">Soumission</t>
  </si>
  <si>
    <t xml:space="preserve">Transport</t>
  </si>
  <si>
    <t xml:space="preserve">Total CAD</t>
  </si>
  <si>
    <t xml:space="preserve">Prix unit</t>
  </si>
  <si>
    <t xml:space="preserve">Coût 1x4</t>
  </si>
  <si>
    <t xml:space="preserve">Cout 3x4</t>
  </si>
  <si>
    <t xml:space="preserve">YAZOO 2024-10-07</t>
  </si>
  <si>
    <t xml:space="preserve">Coût 1.5x2.362</t>
  </si>
  <si>
    <t xml:space="preserve">Cout 3x4.125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</si>
</sst>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"/>
    <numFmt numFmtId="166" formatCode="dd/mm/yyyy"/>
    <numFmt numFmtId="167" formatCode="_ * #,##0.00_)_ ;_ * \(#,##0.00\)_ ;_ * \-??_)_ ;_ @_ "/>
    <numFmt numFmtId="168" formatCode="_ * #,##0.0000_)_ ;_ * \(#,##0.0000\)_ ;_ * \-??_)_ ;_ @_ "/>
    <numFmt numFmtId="169" formatCode="_ * #,##0_)_ ;_ * \(#,##0\)_ ;_ * \-??_)_ ;_ @_ "/>
    <numFmt numFmtId="170" formatCode="_ * #,##0.00_)\ _$_ ;_ * \(#,##0.00&quot;) &quot;_$_ ;_ * \-??_)\ _$_ ;_ @_ "/>
    <numFmt numFmtId="171" formatCode="_ * #,##0.00_)&quot; $&quot;_ ;_ * \(#,##0.00&quot;) $&quot;_ ;_ * \-??_)&quot; $&quot;_ ;_ @_ "/>
    <numFmt numFmtId="172" formatCode="@"/>
    <numFmt numFmtId="173" formatCode="#,##0"/>
    <numFmt numFmtId="174" formatCode="_ * #,##0_)&quot; $&quot;_ ;_ * \(#,##0&quot;) $&quot;_ ;_ * \-??_)&quot; $&quot;_ ;_ @_ "/>
    <numFmt numFmtId="175" formatCode="General"/>
    <numFmt numFmtId="176" formatCode="_ * #,##0.0000_)&quot; $&quot;_ ;_ * \(#,##0.0000&quot;) $&quot;_ ;_ * \-??_)&quot; $&quot;_ ;_ @_ 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0"/>
      <color theme="1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i val="true"/>
      <sz val="9"/>
      <color theme="1"/>
      <name val="Calibri"/>
      <family val="2"/>
      <charset val="1"/>
    </font>
    <font>
      <b val="true"/>
      <sz val="14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7999"/>
        <bgColor rgb="FFF2F2F2"/>
      </patternFill>
    </fill>
    <fill>
      <patternFill patternType="solid">
        <fgColor theme="0" tint="-0.15"/>
        <bgColor rgb="FFE2F0D9"/>
      </patternFill>
    </fill>
    <fill>
      <patternFill patternType="solid">
        <fgColor theme="1" tint="0.4999"/>
        <bgColor rgb="FF666699"/>
      </patternFill>
    </fill>
    <fill>
      <patternFill patternType="solid">
        <fgColor rgb="FF7030A0"/>
        <bgColor rgb="FF993366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rgb="FFAFABAB"/>
      </patternFill>
    </fill>
    <fill>
      <patternFill patternType="solid">
        <fgColor theme="0" tint="-0.05"/>
        <bgColor rgb="FFE2F0D9"/>
      </patternFill>
    </fill>
    <fill>
      <patternFill patternType="solid">
        <fgColor theme="2" tint="-0.25"/>
        <bgColor rgb="FFA5A5A5"/>
      </patternFill>
    </fill>
    <fill>
      <patternFill patternType="solid">
        <fgColor theme="9" tint="0.7999"/>
        <bgColor rgb="FFF2F2F2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thin">
        <color theme="4"/>
      </top>
      <bottom style="thin">
        <color theme="4"/>
      </bottom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4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5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9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9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9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3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12">
    <dxf>
      <fill>
        <patternFill patternType="solid">
          <fgColor rgb="FF7F7F7F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A5A5A5"/>
          <bgColor rgb="FF000000"/>
        </patternFill>
      </fill>
    </dxf>
    <dxf>
      <fill>
        <patternFill patternType="solid">
          <fgColor rgb="FFAFABAB"/>
          <bgColor rgb="FF000000"/>
        </patternFill>
      </fill>
    </dxf>
    <dxf>
      <fill>
        <patternFill patternType="solid">
          <fgColor rgb="FFF2F2F2"/>
          <bgColor rgb="FF0000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FABAB"/>
      <rgbColor rgb="FF7F7F7F"/>
      <rgbColor rgb="FF9999FF"/>
      <rgbColor rgb="FF7030A0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2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4" createdVersion="3">
  <cacheSource type="worksheet">
    <worksheetSource ref="A3:M57" sheet="Autres"/>
  </cacheSource>
  <cacheFields count="13">
    <cacheField name="Article no" numFmtId="0">
      <sharedItems containsSemiMixedTypes="0" containsString="0" containsNumber="1" containsInteger="1" minValue="300002" maxValue="400005" count="20">
        <n v="300002"/>
        <n v="300005"/>
        <n v="300006"/>
        <n v="300007"/>
        <n v="300008"/>
        <n v="300009"/>
        <n v="300010"/>
        <n v="300011"/>
        <n v="300012"/>
        <n v="300013"/>
        <n v="300014"/>
        <n v="300015"/>
        <n v="300016"/>
        <n v="300017"/>
        <n v="300018"/>
        <n v="400001"/>
        <n v="400002"/>
        <n v="400003"/>
        <n v="400004"/>
        <n v="400005"/>
      </sharedItems>
    </cacheField>
    <cacheField name="Date" numFmtId="0">
      <sharedItems containsSemiMixedTypes="0" containsNonDate="0" containsDate="1" containsString="0" minDate="2024-03-04T00:00:00" maxDate="2024-12-31T00:00:00" count="18">
        <d v="2024-03-04T00:00:00"/>
        <d v="2024-05-31T00:00:00"/>
        <d v="2024-06-30T00:00:00"/>
        <d v="2024-07-01T00:00:00"/>
        <d v="2024-08-31T00:00:00"/>
        <d v="2024-09-10T00:00:00"/>
        <d v="2024-09-30T00:00:00"/>
        <d v="2024-10-07T00:00:00"/>
        <d v="2024-10-15T00:00:00"/>
        <d v="2024-10-16T00:00:00"/>
        <d v="2024-10-31T00:00:00"/>
        <d v="2024-11-01T00:00:00"/>
        <d v="2024-11-05T00:00:00"/>
        <d v="2024-11-07T00:00:00"/>
        <d v="2024-11-08T00:00:00"/>
        <d v="2024-11-19T00:00:00"/>
        <d v="2024-11-30T00:00:00"/>
        <d v="2024-12-31T00:00:00"/>
      </sharedItems>
    </cacheField>
    <cacheField name="Origine" numFmtId="0">
      <sharedItems count="11">
        <s v="4x6"/>
        <s v="AKO samples"/>
        <s v="Emballage LM"/>
        <s v="Étiquettes 4x6 D11-1"/>
        <s v="Étiquettes 4x6 D11-3"/>
        <s v="Étiquettes 4x6 D21-1"/>
        <s v="Forest Palettes"/>
        <s v="Polyrol"/>
        <s v="Produits finis papier"/>
        <s v="Uline"/>
        <s v="Yazoo"/>
      </sharedItems>
    </cacheField>
    <cacheField name="Specifications" numFmtId="0">
      <sharedItems containsBlank="1" count="18">
        <s v="1.5x2.362"/>
        <s v="16.75x3"/>
        <s v="1x4"/>
        <s v="3x4"/>
        <s v="3x4.125"/>
        <s v="48x40"/>
        <s v="60x3"/>
        <s v="AH1003 Label 4x6 TT perf (5.446USD/rl)"/>
        <s v="AH2008 Label TC DT 4x6 perf (6.045USD/rl)"/>
        <s v="Carton"/>
        <s v="Core 1&quot; 250/rl"/>
        <s v="Core 3&quot; 1000/rl"/>
        <s v="ED3049 4x6 (1000/roul; 4/boite)"/>
        <s v="palette 46x46"/>
        <s v="palette 60x46"/>
        <s v="palette 92x46"/>
        <s v="Triangles (528)"/>
        <m/>
      </sharedItems>
    </cacheField>
    <cacheField name="Détail" numFmtId="0">
      <sharedItems containsBlank="1" containsMixedTypes="1" containsNumber="1" containsInteger="1" minValue="2024205" maxValue="2024206" count="6">
        <n v="2024205"/>
        <n v="2024206"/>
        <s v="PL 50125"/>
        <s v="PL50100+50106+50104"/>
        <s v="Plus solides"/>
        <m/>
      </sharedItems>
    </cacheField>
    <cacheField name="Prix unitaire" numFmtId="0">
      <sharedItems containsString="0" containsBlank="1" containsNumber="1" minValue="0" maxValue="60" count="19">
        <n v="0"/>
        <n v="0.15917256488901"/>
        <n v="0.203951697336121"/>
        <n v="0.361359149122254"/>
        <n v="0.421172975144276"/>
        <n v="2"/>
        <n v="2.69"/>
        <n v="3.27"/>
        <n v="4.32"/>
        <n v="8"/>
        <n v="10.1428571428571"/>
        <n v="10.85"/>
        <n v="19.2"/>
        <n v="20.85"/>
        <n v="21.7"/>
        <n v="31"/>
        <n v="40"/>
        <n v="60"/>
        <m/>
      </sharedItems>
    </cacheField>
    <cacheField name="Unité prix" numFmtId="0">
      <sharedItems containsBlank="1" count="5">
        <s v="Boite"/>
        <s v="EA"/>
        <s v="RL"/>
        <s v="Roll"/>
        <m/>
      </sharedItems>
    </cacheField>
    <cacheField name="Devise" numFmtId="0">
      <sharedItems containsBlank="1" count="3">
        <s v="CAD"/>
        <s v="USD"/>
        <m/>
      </sharedItems>
    </cacheField>
    <cacheField name="Qté" numFmtId="0">
      <sharedItems containsString="0" containsBlank="1" containsNumber="1" containsInteger="1" minValue="-1800" maxValue="16200" count="40">
        <n v="-1800"/>
        <n v="-1150"/>
        <n v="-550"/>
        <n v="-128"/>
        <n v="-75"/>
        <n v="-71"/>
        <n v="-70"/>
        <n v="-65"/>
        <n v="-55"/>
        <n v="-53"/>
        <n v="-43"/>
        <n v="-32"/>
        <n v="-30"/>
        <n v="-29"/>
        <n v="-20"/>
        <n v="-16"/>
        <n v="-11"/>
        <n v="-10"/>
        <n v="-1"/>
        <n v="1"/>
        <n v="2"/>
        <n v="26"/>
        <n v="99"/>
        <n v="100"/>
        <n v="171"/>
        <n v="175"/>
        <n v="220"/>
        <n v="250"/>
        <n v="300"/>
        <n v="302"/>
        <n v="332"/>
        <n v="350"/>
        <n v="460"/>
        <n v="528"/>
        <n v="884"/>
        <n v="2760"/>
        <n v="5520"/>
        <n v="14850"/>
        <n v="16200"/>
        <m/>
      </sharedItems>
    </cacheField>
    <cacheField name="Coût total" numFmtId="0">
      <sharedItems containsString="0" containsBlank="1" containsNumber="1" minValue="-1459.5" maxValue="3550" count="48">
        <n v="-1459.5"/>
        <n v="-1363.2"/>
        <n v="-813.75"/>
        <n v="-759.5"/>
        <n v="-651"/>
        <n v="-604.65"/>
        <n v="-557.857142857143"/>
        <n v="-556.8"/>
        <n v="-484.348921415917"/>
        <n v="-436.142857142857"/>
        <n v="-418.56"/>
        <n v="-325.5"/>
        <n v="-280.8"/>
        <n v="-238.7"/>
        <n v="-228.96"/>
        <n v="-188.3"/>
        <n v="-104.64"/>
        <n v="-87.5449106889555"/>
        <n v="-86.4"/>
        <n v="-69.12"/>
        <n v="-60"/>
        <n v="-53.8"/>
        <n v="-43.2"/>
        <n v="-40"/>
        <n v="-31"/>
        <n v="0"/>
        <n v="40"/>
        <n v="60"/>
        <n v="62"/>
        <n v="80"/>
        <n v="193.739568566367"/>
        <n v="208"/>
        <n v="672.5"/>
        <n v="950.4"/>
        <n v="1162.4374113982"/>
        <n v="1368"/>
        <n v="1726.56"/>
        <n v="1768"/>
        <n v="1898.75"/>
        <n v="1920"/>
        <n v="1994.70250315484"/>
        <n v="2064.15"/>
        <n v="2170"/>
        <n v="2363.7125886018"/>
        <n v="2400"/>
        <n v="3304.01749684516"/>
        <n v="3550"/>
        <m/>
      </sharedItems>
    </cacheField>
    <cacheField name="FX rate" numFmtId="0">
      <sharedItems containsString="0" containsBlank="1" containsNumber="1" minValue="1" maxValue="4" count="6">
        <n v="1"/>
        <n v="1.36416659971003"/>
        <n v="2"/>
        <n v="3"/>
        <n v="4"/>
        <m/>
      </sharedItems>
    </cacheField>
    <cacheField name="Valeur (CAD)" numFmtId="0">
      <sharedItems containsString="0" containsBlank="1" containsNumber="1" minValue="-13347.53" maxValue="13347.53" count="51">
        <n v="-13347.53"/>
        <n v="-1991.00115227679"/>
        <n v="-1937.39568566367"/>
        <n v="-1363.2"/>
        <n v="-824.84333451467"/>
        <n v="-813.75"/>
        <n v="-759.5"/>
        <n v="-651"/>
        <n v="-557.857142857143"/>
        <n v="-556.8"/>
        <n v="-436.142857142857"/>
        <n v="-418.56"/>
        <n v="-325.5"/>
        <n v="-280.8"/>
        <n v="-238.7"/>
        <n v="-228.96"/>
        <n v="-188.3"/>
        <n v="-175.089821377911"/>
        <n v="-104.64"/>
        <n v="-86.4"/>
        <n v="-69.12"/>
        <n v="-60"/>
        <n v="-53.8"/>
        <n v="-43.2"/>
        <n v="-40"/>
        <n v="-31"/>
        <n v="0"/>
        <n v="40"/>
        <n v="60"/>
        <n v="62"/>
        <n v="80"/>
        <n v="208"/>
        <n v="672.5"/>
        <n v="774.958274265467"/>
        <n v="950.4"/>
        <n v="1368"/>
        <n v="1726.56"/>
        <n v="1768"/>
        <n v="1898.75"/>
        <n v="1920"/>
        <n v="1994.70250315484"/>
        <n v="2170"/>
        <n v="2363.7125886018"/>
        <n v="2400"/>
        <n v="2815.84448679146"/>
        <n v="3304.01749684516"/>
        <n v="3487.3122341946"/>
        <n v="3550"/>
        <n v="4431.34"/>
        <n v="13347.53"/>
        <m/>
      </sharedItems>
    </cacheField>
    <cacheField name="Nom" numFmtId="0">
      <sharedItems count="20">
        <s v="300002 Polyrol 16.75x3"/>
        <s v="300005 Polyrol palette 46x46"/>
        <s v="300006 Polyrol palette 92x46"/>
        <s v="300007 Forest Palettes 48x40"/>
        <s v="300008 Polyrol 60x3"/>
        <s v="300009 Polyrol palette 60x46"/>
        <s v="300010 AKO samples AH2008 Label TC DT 4x6 perf (6.045USD/rl)"/>
        <s v="300011 AKO samples AH1003 Label 4x6 TT perf (5.446USD/rl)"/>
        <s v="300012 4x6 ED3049 4x6 (1000/roul; 4/boite)"/>
        <s v="300013 Yazoo 1.5x2.362"/>
        <s v="300014 Yazoo 3x4.125"/>
        <s v="300015 Yazoo 1x4"/>
        <s v="300016 Yazoo 3x4"/>
        <s v="300017 Uline Carton"/>
        <s v="300018 Emballage LM Triangles (528)"/>
        <s v="400001 Produits finis papier "/>
        <s v="400002 Étiquettes 4x6 D21-1 Core 3&quot; 1000/rl"/>
        <s v="400003 Étiquettes 4x6 D11-1 Core 3&quot; 1000/rl"/>
        <s v="400004 Étiquettes 4x6 D11-3 Core 3&quot; 1000/rl"/>
        <s v="400005 Étiquettes 4x6 D21-1 Core 1&quot; 250/rl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585" createdVersion="3">
  <cacheSource type="worksheet">
    <worksheetSource ref="A3:T588" sheet="Papier"/>
  </cacheSource>
  <cacheFields count="20">
    <cacheField name="Code achat" numFmtId="0">
      <sharedItems containsSemiMixedTypes="0" containsString="0" containsNumber="1" containsInteger="1" minValue="30011" maxValue="30042" count="25">
        <n v="30011"/>
        <n v="30012"/>
        <n v="30013"/>
        <n v="30014"/>
        <n v="30015"/>
        <n v="30016"/>
        <n v="30017"/>
        <n v="30018"/>
        <n v="30019"/>
        <n v="30020"/>
        <n v="30021"/>
        <n v="30023"/>
        <n v="30024"/>
        <n v="30025"/>
        <n v="30026"/>
        <n v="30027"/>
        <n v="30028"/>
        <n v="30029"/>
        <n v="30030"/>
        <n v="30031"/>
        <n v="30036"/>
        <n v="30037"/>
        <n v="30038"/>
        <n v="30039"/>
        <n v="30042"/>
      </sharedItems>
    </cacheField>
    <cacheField name="Code LabelEdge" numFmtId="0">
      <sharedItems count="16">
        <s v="B15-3"/>
        <s v="B25-3"/>
        <s v="D11-1"/>
        <s v="D11-2"/>
        <s v="D11-3"/>
        <s v="D16-1"/>
        <s v="D21-1"/>
        <s v="DF-52"/>
        <s v="F50-5"/>
        <s v="F60-5"/>
        <s v="S11-3"/>
        <s v="S15-3"/>
        <s v="S21-1"/>
        <s v="S31-1"/>
        <s v="S35-3"/>
        <s v="T11-1"/>
      </sharedItems>
    </cacheField>
    <cacheField name="Date" numFmtId="0">
      <sharedItems containsSemiMixedTypes="0" containsNonDate="0" containsDate="1" containsString="0" minDate="2024-03-05T00:00:00" maxDate="2025-01-24T00:00:00" count="75">
        <d v="2024-03-05T00:00:00"/>
        <d v="2024-04-23T00:00:00"/>
        <d v="2024-05-02T00:00:00"/>
        <d v="2024-05-09T00:00:00"/>
        <d v="2024-05-13T00:00:00"/>
        <d v="2024-05-17T00:00:00"/>
        <d v="2024-06-10T00:00:00"/>
        <d v="2024-06-14T00:00:00"/>
        <d v="2024-07-08T00:00:00"/>
        <d v="2024-07-11T00:00:00"/>
        <d v="2024-07-30T00:00:00"/>
        <d v="2024-08-16T00:00:00"/>
        <d v="2024-08-26T00:00:00"/>
        <d v="2024-08-28T00:00:00"/>
        <d v="2024-09-06T00:00:00"/>
        <d v="2024-09-19T00:00:00"/>
        <d v="2024-09-20T00:00:00"/>
        <d v="2024-09-30T00:00:00"/>
        <d v="2024-10-01T00:00:00"/>
        <d v="2024-10-02T00:00:00"/>
        <d v="2024-10-03T00:00:00"/>
        <d v="2024-10-04T00:00:00"/>
        <d v="2024-10-07T00:00:00"/>
        <d v="2024-10-08T00:00:00"/>
        <d v="2024-10-09T00:00:00"/>
        <d v="2024-10-10T00:00:00"/>
        <d v="2024-10-11T00:00:00"/>
        <d v="2024-10-15T00:00:00"/>
        <d v="2024-10-17T00:00:00"/>
        <d v="2024-10-18T00:00:00"/>
        <d v="2024-10-23T00:00:00"/>
        <d v="2024-10-24T00:00:00"/>
        <d v="2024-10-25T00:00:00"/>
        <d v="2024-10-28T00:00:00"/>
        <d v="2024-10-29T00:00:00"/>
        <d v="2024-10-31T00:00:00"/>
        <d v="2024-11-01T00:00:00"/>
        <d v="2024-11-04T00:00:00"/>
        <d v="2024-11-05T00:00:00"/>
        <d v="2024-11-08T00:00:00"/>
        <d v="2024-11-11T00:00:00"/>
        <d v="2024-11-12T00:00:00"/>
        <d v="2024-11-13T00:00:00"/>
        <d v="2024-11-14T00:00:00"/>
        <d v="2024-11-19T00:00:00"/>
        <d v="2024-11-20T00:00:00"/>
        <d v="2024-11-21T00:00:00"/>
        <d v="2024-11-22T00:00:00"/>
        <d v="2024-11-25T00:00:00"/>
        <d v="2024-11-26T00:00:00"/>
        <d v="2024-11-27T00:00:00"/>
        <d v="2024-11-28T00:00:00"/>
        <d v="2024-12-02T00:00:00"/>
        <d v="2024-12-03T00:00:00"/>
        <d v="2024-12-05T00:00:00"/>
        <d v="2024-12-06T00:00:00"/>
        <d v="2024-12-10T00:00:00"/>
        <d v="2024-12-11T00:00:00"/>
        <d v="2024-12-12T00:00:00"/>
        <d v="2024-12-17T00:00:00"/>
        <d v="2024-12-19T00:00:00"/>
        <d v="2024-12-20T00:00:00"/>
        <d v="2025-01-07T00:00:00"/>
        <d v="2025-01-08T00:00:00"/>
        <d v="2025-01-09T00:00:00"/>
        <d v="2025-01-10T00:00:00"/>
        <d v="2025-01-13T00:00:00"/>
        <d v="2025-01-14T00:00:00"/>
        <d v="2025-01-15T00:00:00"/>
        <d v="2025-01-16T00:00:00"/>
        <d v="2025-01-17T00:00:00"/>
        <d v="2025-01-21T00:00:00"/>
        <d v="2025-01-22T00:00:00"/>
        <d v="2025-01-23T00:00:00"/>
        <d v="2025-01-24T00:00:00"/>
      </sharedItems>
    </cacheField>
    <cacheField name="IN / OUT" numFmtId="0">
      <sharedItems count="2">
        <s v="in"/>
        <s v="out"/>
      </sharedItems>
    </cacheField>
    <cacheField name="Actif / Inactif" numFmtId="0">
      <sharedItems count="2">
        <s v="A"/>
        <s v="I"/>
      </sharedItems>
    </cacheField>
    <cacheField name="Qté (roul)" numFmtId="0">
      <sharedItems containsSemiMixedTypes="0" containsString="0" containsNumber="1" containsInteger="1" minValue="-1" maxValue="1" count="2">
        <n v="-1"/>
        <n v="1"/>
      </sharedItems>
    </cacheField>
    <cacheField name="WO" numFmtId="0">
      <sharedItems containsBlank="1" containsMixedTypes="1" containsNumber="1" containsInteger="1" minValue="2024055" maxValue="2024146" count="124">
        <n v="2024055"/>
        <n v="2024059"/>
        <n v="2024066"/>
        <n v="2024071"/>
        <n v="2024077"/>
        <n v="2024099"/>
        <n v="2024107"/>
        <n v="2024118"/>
        <n v="2024120"/>
        <n v="2024121"/>
        <n v="2024128"/>
        <n v="2024131"/>
        <n v="2024132"/>
        <n v="2024133"/>
        <n v="2024138"/>
        <n v="2024139"/>
        <n v="2024140"/>
        <n v="2024145"/>
        <n v="2024146"/>
        <s v="2024072 + 2024135"/>
        <s v="2024076 &amp; 2024112"/>
        <s v="2024083 + 2024124"/>
        <s v="2024083 + 2024124 + 2024129 + 2024136"/>
        <s v="2024085 + 2024122 + 2024134"/>
        <s v="2024086 + 2024092"/>
        <s v="2024086 + 2024092 + 2024119"/>
        <s v="2024090 &amp; 2024091 &amp; 2024098 &amp; 2024105 &amp; 2024108 &amp; 2024125"/>
        <s v="2024097 + 2024123"/>
        <s v="2024099 + 2024126"/>
        <s v="2024099 + 2024126 + 2024147"/>
        <s v="2024104 &amp; 2024113 + 2024148"/>
        <s v="2024107 + 2024142"/>
        <s v="2024120 + 2024137 + 2024144"/>
        <s v="2024127 + 2024130 + 2024132"/>
        <s v="2024138 + 2024141"/>
        <s v="2024138 + 2024141 +2024143"/>
        <s v="2024138 + 2024141 +2024143+2024164"/>
        <s v="IMPSJ"/>
        <s v="IMPSJ SAMPLE"/>
        <s v="LE-2024149"/>
        <s v="LE-2024150"/>
        <s v="LE-2024151"/>
        <s v="LE-2024152"/>
        <s v="LE-2024153"/>
        <s v="LE-2024154"/>
        <s v="LE-2024155"/>
        <s v="LE-2024156"/>
        <s v="LE-2024157"/>
        <s v="LE-2024158"/>
        <s v="LE-2024159"/>
        <s v="LE-2024160"/>
        <s v="LE-2024162"/>
        <s v="LE-2024163"/>
        <s v="LE-2024165"/>
        <s v="LE-2024166"/>
        <s v="LE-2024167"/>
        <s v="LE-2024168"/>
        <s v="LE-2024169"/>
        <s v="LE-2024170"/>
        <s v="LE-2024171"/>
        <s v="LE-2024172"/>
        <s v="LE-2024173"/>
        <s v="LE-2024174"/>
        <s v="LE-2024175"/>
        <s v="LE-2024176"/>
        <s v="LE-2024177"/>
        <s v="LE-2024178"/>
        <s v="LE-2024179"/>
        <s v="LE-2024180"/>
        <s v="LE-2024181"/>
        <s v="LE-2024182"/>
        <s v="LE-2024183"/>
        <s v="LE-2024184"/>
        <s v="LE-2024185"/>
        <s v="LE-2024186"/>
        <s v="LE-2024187"/>
        <s v="LE-2024188"/>
        <s v="LE-2024189"/>
        <s v="LE-2024190"/>
        <s v="LE-2024191"/>
        <s v="LE-2024192"/>
        <s v="LE-2024193"/>
        <s v="LE-2024194"/>
        <s v="LE-2024195"/>
        <s v="LE-2024196"/>
        <s v="LE-2024197"/>
        <s v="LE-2024198"/>
        <s v="LE-2024199"/>
        <s v="LE-2024200"/>
        <s v="LE-2024201"/>
        <s v="LE-2024202"/>
        <s v="LE-2024203"/>
        <s v="LE-2024204"/>
        <s v="LE-2024207"/>
        <s v="LE-2024209"/>
        <s v="LE-2024210"/>
        <s v="LE-2024211"/>
        <s v="LE-2024212"/>
        <s v="LE-2024213"/>
        <s v="LE-2024214"/>
        <s v="LE-2024215"/>
        <s v="LE-2024216"/>
        <s v="LE-2024217"/>
        <s v="LE-2024218"/>
        <s v="LE-2024219"/>
        <s v="LE-2024220"/>
        <s v="LE-2024221"/>
        <s v="LE-2024222"/>
        <s v="LE-2024223"/>
        <s v="LE-2024224"/>
        <s v="LE-2024225"/>
        <s v="LE-2024226"/>
        <s v="LE-2024227"/>
        <s v="LE-2024228"/>
        <s v="LE-2024229"/>
        <s v="LE-2024230"/>
        <s v="LE-2024232"/>
        <s v="LE-2024233"/>
        <s v="LE-2024234"/>
        <s v="LE-2024235"/>
        <s v="LE-2024237"/>
        <s v="LE-2024238"/>
        <s v="LE-2024241"/>
        <m/>
      </sharedItems>
    </cacheField>
    <cacheField name="Roll ID" numFmtId="0">
      <sharedItems count="398">
        <s v="10022-1"/>
        <s v="10022-2"/>
        <s v="10022-3"/>
        <s v="10022-4"/>
        <s v="10022-5"/>
        <s v="10022-6"/>
        <s v="10033-1"/>
        <s v="10033-10"/>
        <s v="10033-11"/>
        <s v="10033-12"/>
        <s v="10033-13"/>
        <s v="10033-14"/>
        <s v="10033-15"/>
        <s v="10033-16"/>
        <s v="10033-17"/>
        <s v="10033-18"/>
        <s v="10033-19"/>
        <s v="10033-2"/>
        <s v="10033-20"/>
        <s v="10033-21"/>
        <s v="10033-22"/>
        <s v="10033-23"/>
        <s v="10033-24"/>
        <s v="10033-25"/>
        <s v="10033-26"/>
        <s v="10033-27"/>
        <s v="10033-28"/>
        <s v="10033-29"/>
        <s v="10033-3"/>
        <s v="10033-30"/>
        <s v="10033-31"/>
        <s v="10033-32"/>
        <s v="10033-33"/>
        <s v="10033-34"/>
        <s v="10033-4"/>
        <s v="10033-5"/>
        <s v="10033-6"/>
        <s v="10033-7"/>
        <s v="10033-8"/>
        <s v="10033-9"/>
        <s v="10034-1"/>
        <s v="10034-10"/>
        <s v="10034-11"/>
        <s v="10034-12"/>
        <s v="10034-13"/>
        <s v="10034-14"/>
        <s v="10034-15"/>
        <s v="10034-16"/>
        <s v="10034-17"/>
        <s v="10034-18"/>
        <s v="10034-19"/>
        <s v="10034-2"/>
        <s v="10034-20"/>
        <s v="10034-21"/>
        <s v="10034-22"/>
        <s v="10034-23"/>
        <s v="10034-24"/>
        <s v="10034-25"/>
        <s v="10034-26"/>
        <s v="10034-27"/>
        <s v="10034-28"/>
        <s v="10034-29"/>
        <s v="10034-3"/>
        <s v="10034-30"/>
        <s v="10034-31"/>
        <s v="10034-32"/>
        <s v="10034-33"/>
        <s v="10034-34"/>
        <s v="10034-35"/>
        <s v="10034-4"/>
        <s v="10034-5"/>
        <s v="10034-6"/>
        <s v="10034-7"/>
        <s v="10034-8"/>
        <s v="10034-9"/>
        <s v="10036-1"/>
        <s v="10036-2"/>
        <s v="10036-3"/>
        <s v="10036-4"/>
        <s v="10036-5"/>
        <s v="10036-6"/>
        <s v="10036-7"/>
        <s v="10036-8"/>
        <s v="10036-9"/>
        <s v="10039-1"/>
        <s v="10039-10"/>
        <s v="10039-11"/>
        <s v="10039-12"/>
        <s v="10039-13"/>
        <s v="10039-14"/>
        <s v="10039-15"/>
        <s v="10039-16"/>
        <s v="10039-17"/>
        <s v="10039-18"/>
        <s v="10039-2"/>
        <s v="10039-3"/>
        <s v="10039-4"/>
        <s v="10039-5"/>
        <s v="10039-6"/>
        <s v="10039-7"/>
        <s v="10039-8"/>
        <s v="10039-9"/>
        <s v="10045-1"/>
        <s v="10045-10"/>
        <s v="10045-11"/>
        <s v="10045-12"/>
        <s v="10045-13"/>
        <s v="10045-14"/>
        <s v="10045-15"/>
        <s v="10045-16"/>
        <s v="10045-17"/>
        <s v="10045-18"/>
        <s v="10045-2"/>
        <s v="10045-3"/>
        <s v="10045-4"/>
        <s v="10045-5"/>
        <s v="10045-6"/>
        <s v="10045-7"/>
        <s v="10045-8"/>
        <s v="10045-9"/>
        <s v="10051-01"/>
        <s v="10051-02"/>
        <s v="10051-03"/>
        <s v="10051-04"/>
        <s v="10051-05"/>
        <s v="10051-06"/>
        <s v="10051-07"/>
        <s v="10051-08"/>
        <s v="10051-09"/>
        <s v="10051-10"/>
        <s v="10051-11"/>
        <s v="10051-12"/>
        <s v="10051-13"/>
        <s v="10051-14"/>
        <s v="10051-15"/>
        <s v="10051-16"/>
        <s v="10051-17"/>
        <s v="10051-18"/>
        <s v="10051-19"/>
        <s v="10051-20"/>
        <s v="10051-21"/>
        <s v="10051-22"/>
        <s v="10051-23"/>
        <s v="10051-24"/>
        <s v="10051-25"/>
        <s v="10051-26"/>
        <s v="10051-27"/>
        <s v="10051-28"/>
        <s v="10051-29"/>
        <s v="10051-30"/>
        <s v="10051-31"/>
        <s v="10051-32"/>
        <s v="10051-33"/>
        <s v="10051-34"/>
        <s v="2024055-1"/>
        <s v="2024055-2"/>
        <s v="2024059-2"/>
        <s v="2024066-3"/>
        <s v="2024071-6"/>
        <s v="2024072-2"/>
        <s v="2024077-6"/>
        <s v="2024083-5"/>
        <s v="2024085-2"/>
        <s v="2024092-2"/>
        <s v="2024097-3"/>
        <s v="2024099-10"/>
        <s v="2024099-12"/>
        <s v="2024099-14"/>
        <s v="2024099-16"/>
        <s v="2024099-18"/>
        <s v="2024099-2"/>
        <s v="2024099-20"/>
        <s v="2024099-22"/>
        <s v="2024099-24"/>
        <s v="2024099-26"/>
        <s v="2024099-28"/>
        <s v="2024099-30"/>
        <s v="2024099-32"/>
        <s v="2024099-34"/>
        <s v="2024099-36"/>
        <s v="2024099-37"/>
        <s v="2024099-4"/>
        <s v="2024099-43"/>
        <s v="2024099-6"/>
        <s v="2024099-8"/>
        <s v="2024107-1"/>
        <s v="2024108-2"/>
        <s v="2024112-4"/>
        <s v="2024113-6"/>
        <s v="2024119-2"/>
        <s v="2024120-5"/>
        <s v="2024120-6"/>
        <s v="2024121-3"/>
        <s v="2024121-4"/>
        <s v="2024122-3"/>
        <s v="2024123-2"/>
        <s v="2024124-2"/>
        <s v="2024124-3"/>
        <s v="2024125-2"/>
        <s v="2024126-2"/>
        <s v="2024127-8"/>
        <s v="2024128-1"/>
        <s v="2024128-15"/>
        <s v="2024128-22"/>
        <s v="2024128-8"/>
        <s v="2024129-8"/>
        <s v="2024130-6"/>
        <s v="2024133-7"/>
        <s v="2024135-2"/>
        <s v="2024135-3"/>
        <s v="2024136-3"/>
        <s v="2024136-4"/>
        <s v="2024137-1"/>
        <s v="2024137-4"/>
        <s v="2024138-1"/>
        <s v="2024138-4"/>
        <s v="2024140-1"/>
        <s v="2024140-11"/>
        <s v="2024140-16"/>
        <s v="2024140-6"/>
        <s v="2024140-9"/>
        <s v="2024141-2"/>
        <s v="2024141-4"/>
        <s v="2024142-1"/>
        <s v="2024144-1"/>
        <s v="AKOLE240220-02-1"/>
        <s v="AKOLE240220-02-10"/>
        <s v="AKOLE240220-02-11"/>
        <s v="AKOLE240220-02-12"/>
        <s v="AKOLE240220-02-13"/>
        <s v="AKOLE240220-02-14"/>
        <s v="AKOLE240220-02-15"/>
        <s v="AKOLE240220-02-16"/>
        <s v="AKOLE240220-02-17"/>
        <s v="AKOLE240220-02-18"/>
        <s v="AKOLE240220-02-19"/>
        <s v="AKOLE240220-02-2"/>
        <s v="AKOLE240220-02-20"/>
        <s v="AKOLE240220-02-21"/>
        <s v="AKOLE240220-02-22"/>
        <s v="AKOLE240220-02-23"/>
        <s v="AKOLE240220-02-24"/>
        <s v="AKOLE240220-02-25"/>
        <s v="AKOLE240220-02-26"/>
        <s v="AKOLE240220-02-27"/>
        <s v="AKOLE240220-02-28"/>
        <s v="AKOLE240220-02-29"/>
        <s v="AKOLE240220-02-3"/>
        <s v="AKOLE240220-02-30"/>
        <s v="AKOLE240220-02-31"/>
        <s v="AKOLE240220-02-32"/>
        <s v="AKOLE240220-02-33"/>
        <s v="AKOLE240220-02-34"/>
        <s v="AKOLE240220-02-4"/>
        <s v="AKOLE240220-02-5"/>
        <s v="AKOLE240220-02-6"/>
        <s v="AKOLE240220-02-7"/>
        <s v="AKOLE240220-02-8"/>
        <s v="AKOLE240220-02-9"/>
        <s v="DT shipping labels-1"/>
        <s v="DT shipping labels-11"/>
        <s v="DT shipping labels-12"/>
        <s v="DT shipping labels-13"/>
        <s v="DT shipping labels-16"/>
        <s v="DT shipping labels-18"/>
        <s v="DT shipping labels-2"/>
        <s v="DT shipping labels-24"/>
        <s v="DT shipping labels-27"/>
        <s v="DT shipping labels-3"/>
        <s v="DT shipping labels-31"/>
        <s v="DT shipping labels-32"/>
        <s v="DT shipping labels-35"/>
        <s v="DT shipping labels-4"/>
        <s v="DT shipping labels-5"/>
        <s v="DT shipping labels-6"/>
        <s v="DT shipping labels-7"/>
        <s v="DT shipping labels-8"/>
        <s v="DT shipping labels-9"/>
        <s v="DTSHIPPINGLABELS-35"/>
        <s v="LE 2024157-05"/>
        <s v="LE-2024071-6"/>
        <s v="LE-2024107-3"/>
        <s v="LE-2024125-2"/>
        <s v="LE-2024128-22"/>
        <s v="LE-2024133-7"/>
        <s v="LE-2024135-2"/>
        <s v="LE-2024135-3"/>
        <s v="LE-2024136-3"/>
        <s v="LE-2024141-4"/>
        <s v="LE-2024144-1"/>
        <s v="LE-2024149-18"/>
        <s v="LE-2024150-37"/>
        <s v="LE-2024150-43"/>
        <s v="LE-2024150-49"/>
        <s v="LE-2024150-55"/>
        <s v="LE-2024150-61"/>
        <s v="LE-2024150-67"/>
        <s v="LE-2024150-73"/>
        <s v="LE-2024150-79"/>
        <s v="LE-2024151-08"/>
        <s v="LE-2024152-01"/>
        <s v="LE-2024153-01"/>
        <s v="LE-2024153-03"/>
        <s v="LE-2024154-01"/>
        <s v="LE-2024155-02"/>
        <s v="LE-2024155-03"/>
        <s v="LE-2024156-19"/>
        <s v="LE-2024157-01"/>
        <s v="LE-2024157-05"/>
        <s v="LE-2024158-08"/>
        <s v="LE-2024159-10"/>
        <s v="LE-2024160-02"/>
        <s v="LE-2024162-04"/>
        <s v="LE-2024162-05"/>
        <s v="LE-2024163-01"/>
        <s v="LE-2024163-05"/>
        <s v="LE-2024163-09"/>
        <s v="LE-2024165-01"/>
        <s v="LE-2024165-07"/>
        <s v="LE-2024165-13"/>
        <s v="LE-2024165-19"/>
        <s v="LE-2024165-25"/>
        <s v="LE-2024165-31"/>
        <s v="LE-2024165-37"/>
        <s v="LE-2024167-48"/>
        <s v="LE-2024168-07"/>
        <s v="LE-2024169-09"/>
        <s v="LE-2024171-07"/>
        <s v="LE-2024174-07"/>
        <s v="LE-2024175-01"/>
        <s v="LE-2024176-06"/>
        <s v="LE-2024178-03"/>
        <s v="LE-2024180-08"/>
        <s v="LE-2024183-16"/>
        <s v="LE-2024185-07"/>
        <s v="LE-2024186-06"/>
        <s v="LE-2024188-01"/>
        <s v="LE-2024189-01"/>
        <s v="LE-2024190-07"/>
        <s v="LE-2024190-18"/>
        <s v="LE-2024191-01"/>
        <s v="LE-2024191-02"/>
        <s v="LE-2024191-03"/>
        <s v="LE-2024191-04"/>
        <s v="LE-2024191-05"/>
        <s v="LE-2024191-06"/>
        <s v="LE-2024191-07"/>
        <s v="LE-2024191-08"/>
        <s v="LE-2024191-09"/>
        <s v="LE-2024191-10"/>
        <s v="LE-2024191-12"/>
        <s v="LE-2024191-13"/>
        <s v="LE-2024191-14"/>
        <s v="LE-2024191-15"/>
        <s v="LE-2024192-01"/>
        <s v="LE-2024194-01"/>
        <s v="LE-2024194-07"/>
        <s v="LE-2024201-06"/>
        <s v="LE-2024211-05"/>
        <s v="LE-2024216-12"/>
        <s v="LE-2024217-02"/>
        <s v="LE-2024221-07"/>
        <s v="LE-2024222-06"/>
        <s v="LE-2024223-02"/>
        <s v="LE-2024237-02"/>
        <s v="LE2024190-18"/>
        <s v="PI SC20240260-14"/>
        <s v="PI SC20240260-7"/>
        <s v="SC20240260-1"/>
        <s v="SC20240260-11"/>
        <s v="SC20240260-12"/>
        <s v="SC20240260-14"/>
        <s v="SC20240260-2"/>
        <s v="SC20240260-3"/>
        <s v="SC20240260-4"/>
        <s v="SC20240260-6"/>
        <s v="SC20240260-7"/>
        <s v="SC20240260-8"/>
        <s v="SG 3PC-10"/>
        <s v="SG 3PC-11"/>
        <s v="SG 3PC-13"/>
        <s v="SG 3PC-15"/>
        <s v="SG 3PC-16"/>
        <s v="SG 3PC-17"/>
        <s v="SG 3PC-18"/>
        <s v="SG 3PC-19"/>
        <s v="SG 3PC-21"/>
        <s v="SG 3PC-25"/>
        <s v="SG 3PC-26"/>
        <s v="SG 3PC-27"/>
        <s v="SG 3PC-28"/>
        <s v="SG 3PC-3"/>
        <s v="SG 3PC-4"/>
        <s v="SG 3PC-5"/>
        <s v="SG 3PC-6"/>
        <s v="SG 3PC-7"/>
        <s v="SG 3PC-8"/>
        <s v="SG 3PC-9"/>
      </sharedItems>
    </cacheField>
    <cacheField name="Larg." numFmtId="0">
      <sharedItems containsSemiMixedTypes="0" containsString="0" containsNumber="1" minValue="4" maxValue="1540" count="53">
        <n v="4"/>
        <n v="5.5"/>
        <n v="7.08"/>
        <n v="7.275"/>
        <n v="7.5"/>
        <n v="8"/>
        <n v="8.4"/>
        <n v="8.5"/>
        <n v="8.6"/>
        <n v="8.75"/>
        <n v="8.8"/>
        <n v="9.4"/>
        <n v="9.5"/>
        <n v="10"/>
        <n v="10.82"/>
        <n v="12.5"/>
        <n v="12.75"/>
        <n v="12.875"/>
        <n v="13"/>
        <n v="14"/>
        <n v="14.167"/>
        <n v="15.5"/>
        <n v="15.75"/>
        <n v="16.54"/>
        <n v="17.125"/>
        <n v="17.25"/>
        <n v="20.25"/>
        <n v="20.5"/>
        <n v="23.75"/>
        <n v="24.4"/>
        <n v="26"/>
        <n v="29.5"/>
        <n v="30.5"/>
        <n v="33.75"/>
        <n v="34"/>
        <n v="38.58"/>
        <n v="40.5"/>
        <n v="41.85"/>
        <n v="42.5"/>
        <n v="42.52"/>
        <n v="44.25"/>
        <n v="47"/>
        <n v="50.5"/>
        <n v="60.039"/>
        <n v="60.236"/>
        <n v="60.24"/>
        <n v="420"/>
        <n v="510"/>
        <n v="1080"/>
        <n v="1520"/>
        <n v="1525"/>
        <n v="1530"/>
        <n v="1540"/>
      </sharedItems>
    </cacheField>
    <cacheField name="Unit" numFmtId="0">
      <sharedItems count="2">
        <s v="mm"/>
        <s v="po"/>
      </sharedItems>
    </cacheField>
    <cacheField name="Longueur" numFmtId="0">
      <sharedItems containsSemiMixedTypes="0" containsString="0" containsNumber="1" containsInteger="1" minValue="1450" maxValue="19948" count="97">
        <n v="1450"/>
        <n v="1500"/>
        <n v="1950"/>
        <n v="2000"/>
        <n v="2220"/>
        <n v="2240"/>
        <n v="2250"/>
        <n v="2300"/>
        <n v="2350"/>
        <n v="2400"/>
        <n v="2430"/>
        <n v="2500"/>
        <n v="2550"/>
        <n v="2600"/>
        <n v="2743"/>
        <n v="2750"/>
        <n v="2850"/>
        <n v="2900"/>
        <n v="2970"/>
        <n v="3000"/>
        <n v="3100"/>
        <n v="3200"/>
        <n v="3600"/>
        <n v="4100"/>
        <n v="4200"/>
        <n v="4300"/>
        <n v="4500"/>
        <n v="4550"/>
        <n v="4600"/>
        <n v="4643"/>
        <n v="4680"/>
        <n v="4685"/>
        <n v="4700"/>
        <n v="4750"/>
        <n v="4780"/>
        <n v="4800"/>
        <n v="4850"/>
        <n v="4900"/>
        <n v="4950"/>
        <n v="4990"/>
        <n v="5000"/>
        <n v="5100"/>
        <n v="5170"/>
        <n v="5200"/>
        <n v="5300"/>
        <n v="5370"/>
        <n v="5500"/>
        <n v="5560"/>
        <n v="5730"/>
        <n v="5740"/>
        <n v="5800"/>
        <n v="5830"/>
        <n v="5860"/>
        <n v="5930"/>
        <n v="5950"/>
        <n v="5960"/>
        <n v="5970"/>
        <n v="5980"/>
        <n v="5990"/>
        <n v="6000"/>
        <n v="6020"/>
        <n v="6050"/>
        <n v="6060"/>
        <n v="6070"/>
        <n v="6080"/>
        <n v="6160"/>
        <n v="6200"/>
        <n v="6620"/>
        <n v="6700"/>
        <n v="7243"/>
        <n v="7244"/>
        <n v="7300"/>
        <n v="8800"/>
        <n v="9000"/>
        <n v="9200"/>
        <n v="9400"/>
        <n v="9450"/>
        <n v="9500"/>
        <n v="9640"/>
        <n v="9650"/>
        <n v="9700"/>
        <n v="9750"/>
        <n v="9800"/>
        <n v="9843"/>
        <n v="9850"/>
        <n v="10000"/>
        <n v="10450"/>
        <n v="10499"/>
        <n v="11800"/>
        <n v="14300"/>
        <n v="14550"/>
        <n v="14700"/>
        <n v="14800"/>
        <n v="14900"/>
        <n v="17585"/>
        <n v="19849"/>
        <n v="19948"/>
      </sharedItems>
    </cacheField>
    <cacheField name="Unit2" numFmtId="0">
      <sharedItems containsBlank="1" count="3">
        <s v="m"/>
        <s v="pi"/>
        <m/>
      </sharedItems>
    </cacheField>
    <cacheField name="MSI" numFmtId="0">
      <sharedItems containsSemiMixedTypes="0" containsString="0" containsNumber="1" minValue="-14608.44" maxValue="15699.33" count="236">
        <n v="-14608.44"/>
        <n v="-14420.01024"/>
        <n v="-14395.005"/>
        <n v="-14371.29"/>
        <n v="-14347.575"/>
        <n v="-14347.492368"/>
        <n v="-14229"/>
        <n v="-14181.57"/>
        <n v="-14157.855"/>
        <n v="-14110.425"/>
        <n v="-13825.845"/>
        <n v="-13754.7"/>
        <n v="-13185.54"/>
        <n v="-10770.912"/>
        <n v="-10698.624"/>
        <n v="-10625.6304"/>
        <n v="-10517.2056"/>
        <n v="-10337.184"/>
        <n v="-8537.4"/>
        <n v="-8529.984"/>
        <n v="-7638.4"/>
        <n v="-7589.013168"/>
        <n v="-7588.8"/>
        <n v="-7351.65"/>
        <n v="-7228.8"/>
        <n v="-7228.32"/>
        <n v="-7119.8952"/>
        <n v="-7114.5"/>
        <n v="-7091.566524"/>
        <n v="-7091.25"/>
        <n v="-7083.7536"/>
        <n v="-7043.355"/>
        <n v="-7011.936"/>
        <n v="-7011.4704"/>
        <n v="-6877.35"/>
        <n v="-6758.775"/>
        <n v="-6505.488"/>
        <n v="-5235.81984"/>
        <n v="-5022"/>
        <n v="-4843.296"/>
        <n v="-3831.264"/>
        <n v="-3758.7264"/>
        <n v="-3614.4"/>
        <n v="-3614.16"/>
        <n v="-3542.112"/>
        <n v="-3541.8768"/>
        <n v="-3530.2932"/>
        <n v="-3505.968"/>
        <n v="-3469.5936"/>
        <n v="-3433.68"/>
        <n v="-3356.33184"/>
        <n v="-3325.248"/>
        <n v="-3036.096"/>
        <n v="-2820"/>
        <n v="-2695.92"/>
        <n v="-2636.7"/>
        <n v="-2371.5"/>
        <n v="-1953"/>
        <n v="-1756.5984"/>
        <n v="-1714.71"/>
        <n v="-1560"/>
        <n v="-1454.4"/>
        <n v="-1405.44"/>
        <n v="-1128"/>
        <n v="-1111.104"/>
        <n v="-986.4"/>
        <n v="-979.2"/>
        <n v="-958.8"/>
        <n v="-929.28"/>
        <n v="-860.1"/>
        <n v="-670.8"/>
        <n v="-612"/>
        <n v="-592.8"/>
        <n v="-576"/>
        <n v="-570"/>
        <n v="-564.3"/>
        <n v="-564"/>
        <n v="-558.9"/>
        <n v="-558.6"/>
        <n v="-552.9"/>
        <n v="-541.5"/>
        <n v="-533.52"/>
        <n v="-507.6"/>
        <n v="-491.4"/>
        <n v="-465.75"/>
        <n v="-382.5"/>
        <n v="-378"/>
        <n v="-285"/>
        <n v="-225.6"/>
        <n v="139.2"/>
        <n v="191.16"/>
        <n v="204.6"/>
        <n v="216"/>
        <n v="218.4"/>
        <n v="225.6"/>
        <n v="228"/>
        <n v="230.4"/>
        <n v="232.8"/>
        <n v="240"/>
        <n v="263.16"/>
        <n v="285"/>
        <n v="378"/>
        <n v="382.5"/>
        <n v="419.04"/>
        <n v="432"/>
        <n v="441"/>
        <n v="446.4"/>
        <n v="453.6"/>
        <n v="465.75"/>
        <n v="472.5"/>
        <n v="491.4"/>
        <n v="504"/>
        <n v="507.6"/>
        <n v="512.16"/>
        <n v="533.52"/>
        <n v="541.5"/>
        <n v="552.9"/>
        <n v="558.6"/>
        <n v="558.9"/>
        <n v="564"/>
        <n v="564.3"/>
        <n v="570"/>
        <n v="576"/>
        <n v="590.4"/>
        <n v="592.8"/>
        <n v="598.8"/>
        <n v="612"/>
        <n v="654.72"/>
        <n v="655.5"/>
        <n v="670.8"/>
        <n v="695.25"/>
        <n v="720"/>
        <n v="825"/>
        <n v="860.1"/>
        <n v="867.0204"/>
        <n v="929.28"/>
        <n v="947.7"/>
        <n v="958.8"/>
        <n v="979.2"/>
        <n v="984.3"/>
        <n v="986.4"/>
        <n v="989.4"/>
        <n v="994.5"/>
        <n v="1003.2"/>
        <n v="1017.984"/>
        <n v="1056"/>
        <n v="1111.104"/>
        <n v="1128"/>
        <n v="1194.528"/>
        <n v="1405.44"/>
        <n v="1445.22"/>
        <n v="1448.904"/>
        <n v="1454.4"/>
        <n v="1458.24"/>
        <n v="1560"/>
        <n v="1699.2"/>
        <n v="1714.71"/>
        <n v="1756.5984"/>
        <n v="1830"/>
        <n v="1903.5"/>
        <n v="1953"/>
        <n v="1987.788"/>
        <n v="2004.75"/>
        <n v="2371.5"/>
        <n v="2636.7"/>
        <n v="2695.92"/>
        <n v="2820"/>
        <n v="2963.6112"/>
        <n v="3036.096"/>
        <n v="3325.248"/>
        <n v="3356.33184"/>
        <n v="3433.68"/>
        <n v="3469.5936"/>
        <n v="3505.968"/>
        <n v="3530.2932"/>
        <n v="3541.8768"/>
        <n v="3542.112"/>
        <n v="3614.16"/>
        <n v="3614.4"/>
        <n v="3686.688"/>
        <n v="3696.17856"/>
        <n v="3758.7264"/>
        <n v="3831.264"/>
        <n v="4779"/>
        <n v="4843.296"/>
        <n v="5022"/>
        <n v="5235.81984"/>
        <n v="5247.99"/>
        <n v="6505.0245"/>
        <n v="6505.488"/>
        <n v="6758.775"/>
        <n v="6794.6208"/>
        <n v="6831.216"/>
        <n v="6877.35"/>
        <n v="7011.4704"/>
        <n v="7011.936"/>
        <n v="7043.355"/>
        <n v="7083.7536"/>
        <n v="7091.25"/>
        <n v="7114.5"/>
        <n v="7119.8952"/>
        <n v="7228.32"/>
        <n v="7228.8"/>
        <n v="7351.65"/>
        <n v="7588.8"/>
        <n v="7638.4"/>
        <n v="8529.984"/>
        <n v="8537.4"/>
        <n v="10337.184"/>
        <n v="10517.2056"/>
        <n v="10625.6304"/>
        <n v="10698.624"/>
        <n v="10770.912"/>
        <n v="12711.00072"/>
        <n v="12734.955"/>
        <n v="13185.54"/>
        <n v="13588.695"/>
        <n v="13612.41"/>
        <n v="13754.7"/>
        <n v="13825.845"/>
        <n v="13896.99"/>
        <n v="14062.995"/>
        <n v="14110.425"/>
        <n v="14134.14"/>
        <n v="14136"/>
        <n v="14157.855"/>
        <n v="14181.57"/>
        <n v="14205.285"/>
        <n v="14229"/>
        <n v="14276.43"/>
        <n v="14347.575"/>
        <n v="14371.29"/>
        <n v="14395.005"/>
        <n v="14418.72"/>
        <n v="14608.44"/>
        <n v="15699.33"/>
      </sharedItems>
    </cacheField>
    <cacheField name="Prix/msi CAD livres" numFmtId="0">
      <sharedItems containsSemiMixedTypes="0" containsString="0" containsNumber="1" minValue="0" maxValue="0.681343469553955" count="20">
        <n v="0"/>
        <n v="0.101412269208759"/>
        <n v="0.258256828537349"/>
        <n v="0.258868836762901"/>
        <n v="0.260018757215609"/>
        <n v="0.264285602410524"/>
        <n v="0.268854241086576"/>
        <n v="0.273486093127953"/>
        <n v="0.27644690127903"/>
        <n v="0.285235933537095"/>
        <n v="0.286374902011219"/>
        <n v="0.289910376924445"/>
        <n v="0.2951148717267"/>
        <n v="0.307208514182256"/>
        <n v="0.31697056471568"/>
        <n v="0.326284886247867"/>
        <n v="0.378144584023772"/>
        <n v="0.475309731763155"/>
        <n v="0.525118067848406"/>
        <n v="0.681343469553955"/>
      </sharedItems>
    </cacheField>
    <cacheField name="Prix/msi CAD" numFmtId="0">
      <sharedItems containsSemiMixedTypes="0" containsString="0" containsNumber="1" minValue="0.258256828537349" maxValue="0.681343469553955" count="22">
        <n v="0.258256828537349"/>
        <n v="0.258868836762901"/>
        <n v="0.260018757215609"/>
        <n v="0.264285602410524"/>
        <n v="0.268854241086576"/>
        <n v="0.273486093127953"/>
        <n v="0.27644690127903"/>
        <n v="0.28357864079936"/>
        <n v="0.285235933537095"/>
        <n v="0.286374902011219"/>
        <n v="0.289910376924445"/>
        <n v="0.2951148717267"/>
        <n v="0.307208514182256"/>
        <n v="0.31697056471568"/>
        <n v="0.326284886247867"/>
        <n v="0.327974576595346"/>
        <n v="0.358173933722525"/>
        <n v="0.369342532440358"/>
        <n v="0.378144584023772"/>
        <n v="0.475309731763155"/>
        <n v="0.525118067848406"/>
        <n v="0.681343469553955"/>
      </sharedItems>
    </cacheField>
    <cacheField name="Valeur CAD Livres" numFmtId="0">
      <sharedItems containsSemiMixedTypes="0" containsString="0" containsNumber="1" minValue="-4627.23195426616" maxValue="6718.97836820396" count="236">
        <n v="-4627.23195426616"/>
        <n v="-4510.17416533941"/>
        <n v="-4487.83714692063"/>
        <n v="-4472.58938062825"/>
        <n v="-4422.26809769615"/>
        <n v="-4407.69719786848"/>
        <n v="-4382.38589732146"/>
        <n v="-4371.26994829932"/>
        <n v="-4359.83502649476"/>
        <n v="-4179.42805988119"/>
        <n v="-4125.13475325793"/>
        <n v="-4038.32898780782"/>
        <n v="-4024.80024748016"/>
        <n v="-3933.56295829932"/>
        <n v="-3876.88090953586"/>
        <n v="-3863.7822663851"/>
        <n v="-3825.5269964209"/>
        <n v="-3714.11865976876"/>
        <n v="-3705.35921670175"/>
        <n v="-3683.44467829932"/>
        <n v="-3674.73641325793"/>
        <n v="-3372.86690556327"/>
        <n v="-3230.9751057253"/>
        <n v="-2895.8053715703"/>
        <n v="-2876.37043619063"/>
        <n v="-2783.20485913612"/>
        <n v="-2779.98663113837"/>
        <n v="-2744.14160831404"/>
        <n v="-2690.30964303713"/>
        <n v="-2681.63747329489"/>
        <n v="-2681.51778145858"/>
        <n v="-2663.40654660676"/>
        <n v="-2600.63265493589"/>
        <n v="-2555.79416088527"/>
        <n v="-2435.17325897959"/>
        <n v="-2220.60144723388"/>
        <n v="-2176.18941828921"/>
        <n v="-2153.98340381687"/>
        <n v="-2099.59475489961"/>
        <n v="-2088.99617374856"/>
        <n v="-2062.04820511108"/>
        <n v="-2030.84995405828"/>
        <n v="-1943.49353796664"/>
        <n v="-1943.36448793092"/>
        <n v="-1885.18873182764"/>
        <n v="-1880.25991834967"/>
        <n v="-1580.29428442475"/>
        <n v="-1545.16830046571"/>
        <n v="-1438.17475790034"/>
        <n v="-1334.96125359595"/>
        <n v="-1110.30072361694"/>
        <n v="-1088.0947091446"/>
        <n v="-1065.88869467226"/>
        <n v="-1025.55558650794"/>
        <n v="-973.017130878007"/>
        <n v="-971.746768983322"/>
        <n v="-933.381499426544"/>
        <n v="-923.159430534156"/>
        <n v="-816.26728594599"/>
        <n v="-769.619046422031"/>
        <n v="-769.597428571429"/>
        <n v="-518.398311491327"/>
        <n v="-474.548738558897"/>
        <n v="-461.007055733563"/>
        <n v="-400.881990430374"/>
        <n v="-388.537176177826"/>
        <n v="-346.531203997585"/>
        <n v="-327.903314435023"/>
        <n v="-294.554406378987"/>
        <n v="-282.95613901156"/>
        <n v="-281.35672484099"/>
        <n v="-267.393730222734"/>
        <n v="-231.241532758564"/>
        <n v="-224.164109409292"/>
        <n v="-215.54241289355"/>
        <n v="-213.386988764615"/>
        <n v="-211.231564635679"/>
        <n v="-209.076140506744"/>
        <n v="-204.765292248873"/>
        <n v="-201.747698468363"/>
        <n v="-199.686350383694"/>
        <n v="-180.402913606446"/>
        <n v="-164.295897717367"/>
        <n v="-158.203139965664"/>
        <n v="-150.262635343288"/>
        <n v="-132.114974069944"/>
        <n v="-125.218862786073"/>
        <n v="-92.991192580642"/>
        <n v="-38.7901929723502"/>
        <n v="0"/>
        <n v="38.7901929723502"/>
        <n v="45.4188561657031"/>
        <n v="51.39417672611"/>
        <n v="70.7516820843435"/>
        <n v="73.0168338303063"/>
        <n v="83.665122097226"/>
        <n v="87.9265062142857"/>
        <n v="92.991192580642"/>
        <n v="119.525265589384"/>
        <n v="123.221923288025"/>
        <n v="125.218862786073"/>
        <n v="131.739278738799"/>
        <n v="132.114974069944"/>
        <n v="134.773978596277"/>
        <n v="143.758910502696"/>
        <n v="150.262635343288"/>
        <n v="158.203139965664"/>
        <n v="164.295897717367"/>
        <n v="169.075742147424"/>
        <n v="180.402913606446"/>
        <n v="193.447798416852"/>
        <n v="199.686350383694"/>
        <n v="201.747698468363"/>
        <n v="204.765292248873"/>
        <n v="205.178614567988"/>
        <n v="207.52696813065"/>
        <n v="209.076140506744"/>
        <n v="211.231564635679"/>
        <n v="213.386988764615"/>
        <n v="215.54241289355"/>
        <n v="224.164109409292"/>
        <n v="231.241532758564"/>
        <n v="267.393730222734"/>
        <n v="281.35672484099"/>
        <n v="282.95613901156"/>
        <n v="290.481568240591"/>
        <n v="291.141508890524"/>
        <n v="291.986654086397"/>
        <n v="293.491739932203"/>
        <n v="294.554406378987"/>
        <n v="311.832104642746"/>
        <n v="317.98487052277"/>
        <n v="327.903314435023"/>
        <n v="334.720916339758"/>
        <n v="346.531203997585"/>
        <n v="381.180973558869"/>
        <n v="388.537176177826"/>
        <n v="400.881990430374"/>
        <n v="461.007055733563"/>
        <n v="474.548738558897"/>
        <n v="492.003261188435"/>
        <n v="501.459190038009"/>
        <n v="518.398311491327"/>
        <n v="532.210574684874"/>
        <n v="610.665397989318"/>
        <n v="760.845668977826"/>
        <n v="769.597428571429"/>
        <n v="816.26728594599"/>
        <n v="923.159430534156"/>
        <n v="933.381499426544"/>
        <n v="939.377515661714"/>
        <n v="971.746768983322"/>
        <n v="973.017130878007"/>
        <n v="984.691209068767"/>
        <n v="993.56230104236"/>
        <n v="1025.55558650794"/>
        <n v="1058.49277293597"/>
        <n v="1065.88869467226"/>
        <n v="1088.0947091446"/>
        <n v="1110.30072361694"/>
        <n v="1202.91057471138"/>
        <n v="1242.62964073339"/>
        <n v="1334.96125359595"/>
        <n v="1438.17475790034"/>
        <n v="1545.16830046571"/>
        <n v="1580.29428442475"/>
        <n v="1691.42838614709"/>
        <n v="1871.18679015001"/>
        <n v="1880.25991834967"/>
        <n v="1885.18873182764"/>
        <n v="1943.49353796664"/>
        <n v="2030.84995405828"/>
        <n v="2062.04820511108"/>
        <n v="2088.99617374856"/>
        <n v="2099.59475489961"/>
        <n v="2153.6947920049"/>
        <n v="2153.98340381687"/>
        <n v="2176.18941828921"/>
        <n v="2220.60144723388"/>
        <n v="2228.92253549461"/>
        <n v="2435.17325897959"/>
        <n v="2555.79416088527"/>
        <n v="2600.63265493589"/>
        <n v="2663.40654660676"/>
        <n v="2681.51778145858"/>
        <n v="2690.30964303713"/>
        <n v="2744.14160831404"/>
        <n v="2779.98663113837"/>
        <n v="2783.20485913612"/>
        <n v="2876.37043619063"/>
        <n v="2895.8053715703"/>
        <n v="3230.9751057253"/>
        <n v="3372.86690556327"/>
        <n v="3513.91676119952"/>
        <n v="3515.49783535009"/>
        <n v="3668.61185256917"/>
        <n v="3674.73641325793"/>
        <n v="3675.14151711142"/>
        <n v="3683.44467829932"/>
        <n v="3686.98553463546"/>
        <n v="3699.8068964209"/>
        <n v="3705.35921670175"/>
        <n v="3714.14005061848"/>
        <n v="3720.27912508231"/>
        <n v="3730.63862055774"/>
        <n v="3825.5269964209"/>
        <n v="3841.77982260567"/>
        <n v="3863.7822663851"/>
        <n v="3876.53402303984"/>
        <n v="3920.45108177166"/>
        <n v="3933.56295829932"/>
        <n v="3939.50368936133"/>
        <n v="4024.80024748016"/>
        <n v="4036.60587797877"/>
        <n v="4038.32898780782"/>
        <n v="4045.09335797166"/>
        <n v="4077.00818113659"/>
        <n v="4111.38430408041"/>
        <n v="4125.13475325793"/>
        <n v="4159.51087620175"/>
        <n v="4166.38610079051"/>
        <n v="4179.42805988119"/>
        <n v="4180.13654996804"/>
        <n v="4359.83502649476"/>
        <n v="4371.26994829932"/>
        <n v="4382.38589732146"/>
        <n v="4407.69719786848"/>
        <n v="4414.98264778231"/>
        <n v="4422.26809769615"/>
        <n v="4472.58938062825"/>
        <n v="4480.10633757048"/>
        <n v="4487.83714692063"/>
        <n v="4510.17416533941"/>
        <n v="4627.23195426616"/>
        <n v="4976.22549575781"/>
        <n v="6718.97836820396"/>
      </sharedItems>
    </cacheField>
    <cacheField name="Valeur CAD Stock" numFmtId="0">
      <sharedItems containsSemiMixedTypes="0" containsString="0" containsNumber="1" minValue="-4627.23195426616" maxValue="6718.97836820396" count="288">
        <n v="-4627.23195426616"/>
        <n v="-4510.17416533941"/>
        <n v="-4487.83714692063"/>
        <n v="-4472.58938062825"/>
        <n v="-4422.26809769615"/>
        <n v="-4407.69719786848"/>
        <n v="-4382.38589732146"/>
        <n v="-4371.26994829932"/>
        <n v="-4359.83502649476"/>
        <n v="-4179.42805988119"/>
        <n v="-4125.13475325793"/>
        <n v="-4038.32898780782"/>
        <n v="-4024.80024748016"/>
        <n v="-3933.56295829932"/>
        <n v="-3876.88090953586"/>
        <n v="-3863.7822663851"/>
        <n v="-3825.5269964209"/>
        <n v="-3714.11865976876"/>
        <n v="-3705.35921670175"/>
        <n v="-3683.44467829932"/>
        <n v="-3674.73641325793"/>
        <n v="-3372.86690556327"/>
        <n v="-3230.9751057253"/>
        <n v="-2895.8053715703"/>
        <n v="-2876.37043619063"/>
        <n v="-2802.94534219235"/>
        <n v="-2802.86661018339"/>
        <n v="-2783.20485913612"/>
        <n v="-2779.98663113837"/>
        <n v="-2744.14160831404"/>
        <n v="-2690.30964303713"/>
        <n v="-2681.63747329489"/>
        <n v="-2681.51778145858"/>
        <n v="-2663.40654660676"/>
        <n v="-2600.63265493589"/>
        <n v="-2555.79416088527"/>
        <n v="-2435.17325897959"/>
        <n v="-2333.37512518759"/>
        <n v="-2220.60144723388"/>
        <n v="-2176.18941828921"/>
        <n v="-2153.98340381687"/>
        <n v="-2099.59475489961"/>
        <n v="-2088.99617374856"/>
        <n v="-2062.04820511108"/>
        <n v="-2030.84995405828"/>
        <n v="-2017.52023996705"/>
        <n v="-1943.49353796664"/>
        <n v="-1943.36448793092"/>
        <n v="-1885.18873182764"/>
        <n v="-1880.25991834967"/>
        <n v="-1580.29428442475"/>
        <n v="-1545.16830046571"/>
        <n v="-1438.17475790034"/>
        <n v="-1415.04874820758"/>
        <n v="-1334.96125359595"/>
        <n v="-1161.72268345329"/>
        <n v="-1110.30072361694"/>
        <n v="-1100.79151413748"/>
        <n v="-1088.0947091446"/>
        <n v="-1065.88869467226"/>
        <n v="-1025.55558650794"/>
        <n v="-1004.4673065191"/>
        <n v="-994.21764012605"/>
        <n v="-973.845455285493"/>
        <n v="-973.718307339946"/>
        <n v="-973.017130878007"/>
        <n v="-971.746768983322"/>
        <n v="-942.96930816079"/>
        <n v="-933.381499426544"/>
        <n v="-923.159430534156"/>
        <n v="-816.26728594599"/>
        <n v="-799.691767054195"/>
        <n v="-777.791708395864"/>
        <n v="-764.50532930381"/>
        <n v="-576.174350606959"/>
        <n v="-518.398311491327"/>
        <n v="-474.548738558897"/>
        <n v="-461.007055733563"/>
        <n v="-400.881990430374"/>
        <n v="-346.531203997585"/>
        <n v="-327.903314435023"/>
        <n v="-294.554406378987"/>
        <n v="-282.95613901156"/>
        <n v="-281.35672484099"/>
        <n v="-277.680205070733"/>
        <n v="-231.241532758564"/>
        <n v="-224.164109409292"/>
        <n v="-220.005345980158"/>
        <n v="-215.54241289355"/>
        <n v="-213.386988764615"/>
        <n v="-211.231564635679"/>
        <n v="-209.076140506744"/>
        <n v="-204.765292248873"/>
        <n v="-202.010098619504"/>
        <n v="-201.747698468363"/>
        <n v="-199.686350383694"/>
        <n v="-181.809088757554"/>
        <n v="-180.402913606446"/>
        <n v="-164.295897717367"/>
        <n v="-150.262635343288"/>
        <n v="-141.273518658437"/>
        <n v="-132.114974069944"/>
        <n v="-125.218862786073"/>
        <n v="-107.192726222158"/>
        <n v="-92.991192580642"/>
        <n v="-80.8040394478016"/>
        <n v="45.4188561657031"/>
        <n v="51.39417672611"/>
        <n v="67.1035983714078"/>
        <n v="70.7516820843435"/>
        <n v="77.3655696840654"/>
        <n v="78.2251871249995"/>
        <n v="80.8040394478016"/>
        <n v="81.6636568887357"/>
        <n v="82.5232743296698"/>
        <n v="83.3828917706038"/>
        <n v="85.961744093406"/>
        <n v="92.991192580642"/>
        <n v="107.192726222158"/>
        <n v="119.525265589384"/>
        <n v="123.221923288025"/>
        <n v="125.218862786073"/>
        <n v="131.739278738799"/>
        <n v="132.114974069944"/>
        <n v="134.773978596277"/>
        <n v="141.273518658437"/>
        <n v="141.68501708919"/>
        <n v="143.758910502696"/>
        <n v="144.636788278548"/>
        <n v="148.769267943649"/>
        <n v="150.262635343288"/>
        <n v="164.295897717367"/>
        <n v="167.975459149073"/>
        <n v="169.075742147424"/>
        <n v="169.806890110657"/>
        <n v="180.402913606446"/>
        <n v="181.809088757554"/>
        <n v="193.447798416852"/>
        <n v="199.686350383694"/>
        <n v="201.747698468363"/>
        <n v="202.010098619504"/>
        <n v="204.765292248873"/>
        <n v="205.178614567988"/>
        <n v="207.52696813065"/>
        <n v="209.076140506744"/>
        <n v="211.231564635679"/>
        <n v="213.386988764615"/>
        <n v="215.54241289355"/>
        <n v="220.005345980158"/>
        <n v="224.164109409292"/>
        <n v="231.241532758564"/>
        <n v="265.926623357058"/>
        <n v="277.680205070733"/>
        <n v="281.35672484099"/>
        <n v="282.95613901156"/>
        <n v="290.481568240591"/>
        <n v="291.141508890524"/>
        <n v="291.986654086397"/>
        <n v="293.491739932203"/>
        <n v="294.554406378987"/>
        <n v="304.707589263296"/>
        <n v="311.832104642746"/>
        <n v="317.98487052277"/>
        <n v="320.227510213452"/>
        <n v="327.903314435023"/>
        <n v="333.872871380837"/>
        <n v="334.720916339758"/>
        <n v="346.531203997585"/>
        <n v="391.774815031286"/>
        <n v="400.881990430374"/>
        <n v="461.007055733563"/>
        <n v="474.548738558897"/>
        <n v="492.003261188435"/>
        <n v="501.459190038009"/>
        <n v="518.398311491327"/>
        <n v="539.791942761582"/>
        <n v="568.504280142517"/>
        <n v="576.174350606959"/>
        <n v="610.665397989318"/>
        <n v="760.845668977826"/>
        <n v="764.50532930381"/>
        <n v="777.791708395864"/>
        <n v="799.691767054195"/>
        <n v="816.26728594599"/>
        <n v="923.159430534156"/>
        <n v="933.381499426544"/>
        <n v="939.377515661714"/>
        <n v="942.96930816079"/>
        <n v="951.784021258815"/>
        <n v="971.746768983322"/>
        <n v="973.017130878007"/>
        <n v="973.718307339946"/>
        <n v="973.845455285493"/>
        <n v="984.691209068767"/>
        <n v="993.56230104236"/>
        <n v="994.21764012605"/>
        <n v="1004.4673065191"/>
        <n v="1025.55558650794"/>
        <n v="1058.49277293597"/>
        <n v="1065.88869467226"/>
        <n v="1088.0947091446"/>
        <n v="1100.79151413748"/>
        <n v="1110.30072361694"/>
        <n v="1161.72268345329"/>
        <n v="1202.91057471138"/>
        <n v="1242.62964073339"/>
        <n v="1334.96125359595"/>
        <n v="1388.25752732643"/>
        <n v="1415.04874820758"/>
        <n v="1438.17475790034"/>
        <n v="1545.16830046571"/>
        <n v="1580.29428442475"/>
        <n v="1691.42838614709"/>
        <n v="1871.18679015001"/>
        <n v="1880.25991834967"/>
        <n v="1885.18873182764"/>
        <n v="1938.30591682168"/>
        <n v="1943.49353796664"/>
        <n v="2017.52023996705"/>
        <n v="2030.84995405828"/>
        <n v="2062.04820511108"/>
        <n v="2088.99617374856"/>
        <n v="2099.59475489961"/>
        <n v="2153.6947920049"/>
        <n v="2153.98340381687"/>
        <n v="2176.18941828921"/>
        <n v="2220.60144723388"/>
        <n v="2228.92253549461"/>
        <n v="2333.37512518759"/>
        <n v="2435.17325897959"/>
        <n v="2555.79416088527"/>
        <n v="2600.63265493589"/>
        <n v="2663.40654660676"/>
        <n v="2681.51778145858"/>
        <n v="2690.30964303713"/>
        <n v="2744.14160831404"/>
        <n v="2779.98663113837"/>
        <n v="2783.20485913612"/>
        <n v="2802.86661018339"/>
        <n v="2876.37043619063"/>
        <n v="2895.8053715703"/>
        <n v="3230.9751057253"/>
        <n v="3372.86690556327"/>
        <n v="3513.91676119952"/>
        <n v="3515.49783535009"/>
        <n v="3668.61185256917"/>
        <n v="3674.73641325793"/>
        <n v="3675.14151711142"/>
        <n v="3683.44467829932"/>
        <n v="3686.98553463546"/>
        <n v="3699.8068964209"/>
        <n v="3705.35921670175"/>
        <n v="3714.14005061848"/>
        <n v="3720.27912508231"/>
        <n v="3730.63862055774"/>
        <n v="3825.5269964209"/>
        <n v="3841.77982260567"/>
        <n v="3863.7822663851"/>
        <n v="3876.53402303984"/>
        <n v="3920.45108177166"/>
        <n v="3933.56295829932"/>
        <n v="3939.50368936133"/>
        <n v="4024.80024748016"/>
        <n v="4035.04047993409"/>
        <n v="4036.60587797877"/>
        <n v="4038.32898780782"/>
        <n v="4045.09335797166"/>
        <n v="4077.00818113659"/>
        <n v="4111.38430408041"/>
        <n v="4125.13475325793"/>
        <n v="4159.51087620175"/>
        <n v="4166.38610079051"/>
        <n v="4179.42805988119"/>
        <n v="4180.13654996804"/>
        <n v="4359.83502649476"/>
        <n v="4371.26994829932"/>
        <n v="4382.38589732146"/>
        <n v="4407.69719786848"/>
        <n v="4414.98264778231"/>
        <n v="4422.26809769615"/>
        <n v="4472.58938062825"/>
        <n v="4480.10633757048"/>
        <n v="4487.83714692063"/>
        <n v="4510.17416533941"/>
        <n v="4627.23195426616"/>
        <n v="4666.75025037518"/>
        <n v="4976.22549575781"/>
        <n v="6718.97836820396"/>
      </sharedItems>
    </cacheField>
    <cacheField name="Description" numFmtId="0">
      <sharedItems count="13">
        <s v="B15 - 2,0 Clear BOPP / ACR / Glassine"/>
        <s v="B25 - 2,4 White BOPP / ACR / Glassine"/>
        <s v="D11 - TC DT / HM / Glassine (Supermarket)"/>
        <s v="D16 - TC DT / ACR / Glassine (Supermarket)"/>
        <s v="D21 - TC DT / HM / Glassine (Shipping)"/>
        <s v="F50 - 95µ Clear BOPP"/>
        <s v="F60 - 95µ White BOPP"/>
        <s v="S11 - Semi-gloss / HM / Glassine"/>
        <s v="S15 - Semi-gloss / ACR / Glassine"/>
        <s v="S21 - Semi-gloss /HM permanent / Glassine"/>
        <s v="S31 - Semi-gloss / HM / PET"/>
        <s v="S35 - Semi-gloss / ACR / PET"/>
        <s v="T11 - TT / HM / Glassine"/>
      </sharedItems>
    </cacheField>
    <cacheField name="Width (in)" numFmtId="0">
      <sharedItems containsSemiMixedTypes="0" containsString="0" containsNumber="1" minValue="0" maxValue="60.63" count="33">
        <n v="0"/>
        <n v="4"/>
        <n v="5.5"/>
        <n v="7.08"/>
        <n v="7.28"/>
        <n v="7.5"/>
        <n v="8"/>
        <n v="8.4"/>
        <n v="8.5"/>
        <n v="8.6"/>
        <n v="8.75"/>
        <n v="8.8"/>
        <n v="10"/>
        <n v="10.82"/>
        <n v="12.5"/>
        <n v="12.88"/>
        <n v="14.17"/>
        <n v="15.5"/>
        <n v="16.54"/>
        <n v="20.08"/>
        <n v="20.5"/>
        <n v="23.75"/>
        <n v="29.5"/>
        <n v="30.5"/>
        <n v="33.75"/>
        <n v="40.5"/>
        <n v="41.85"/>
        <n v="42.52"/>
        <n v="44.25"/>
        <n v="47"/>
        <n v="59.84"/>
        <n v="60.24"/>
        <n v="60.63"/>
      </sharedItems>
    </cacheField>
    <cacheField name="Length (ft)" numFmtId="0">
      <sharedItems containsSemiMixedTypes="0" containsString="0" containsNumber="1" containsInteger="1" minValue="0" maxValue="21719" count="59">
        <n v="0"/>
        <n v="1450"/>
        <n v="1950"/>
        <n v="2000"/>
        <n v="2250"/>
        <n v="2300"/>
        <n v="2400"/>
        <n v="2550"/>
        <n v="2750"/>
        <n v="3100"/>
        <n v="4100"/>
        <n v="4500"/>
        <n v="4550"/>
        <n v="4643"/>
        <n v="4700"/>
        <n v="4750"/>
        <n v="4800"/>
        <n v="4850"/>
        <n v="4900"/>
        <n v="4950"/>
        <n v="4990"/>
        <n v="5000"/>
        <n v="5100"/>
        <n v="5200"/>
        <n v="5500"/>
        <n v="6200"/>
        <n v="7244"/>
        <n v="7283"/>
        <n v="7300"/>
        <n v="7349"/>
        <n v="8999"/>
        <n v="9000"/>
        <n v="9200"/>
        <n v="9400"/>
        <n v="9450"/>
        <n v="9500"/>
        <n v="9640"/>
        <n v="9650"/>
        <n v="9700"/>
        <n v="9750"/>
        <n v="9843"/>
        <n v="10000"/>
        <n v="10450"/>
        <n v="10499"/>
        <n v="17585"/>
        <n v="17618"/>
        <n v="18799"/>
        <n v="18832"/>
        <n v="19226"/>
        <n v="19455"/>
        <n v="19554"/>
        <n v="19619"/>
        <n v="19652"/>
        <n v="19685"/>
        <n v="19751"/>
        <n v="19849"/>
        <n v="19882"/>
        <n v="19948"/>
        <n v="2171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x v="7"/>
    <x v="1"/>
    <x v="5"/>
    <x v="8"/>
    <x v="1"/>
    <x v="0"/>
    <x v="26"/>
    <x v="33"/>
    <x v="0"/>
    <x v="34"/>
    <x v="0"/>
  </r>
  <r>
    <x v="0"/>
    <x v="1"/>
    <x v="7"/>
    <x v="1"/>
    <x v="5"/>
    <x v="8"/>
    <x v="1"/>
    <x v="0"/>
    <x v="7"/>
    <x v="12"/>
    <x v="0"/>
    <x v="13"/>
    <x v="0"/>
  </r>
  <r>
    <x v="0"/>
    <x v="2"/>
    <x v="7"/>
    <x v="1"/>
    <x v="5"/>
    <x v="8"/>
    <x v="1"/>
    <x v="0"/>
    <x v="17"/>
    <x v="22"/>
    <x v="0"/>
    <x v="23"/>
    <x v="0"/>
  </r>
  <r>
    <x v="0"/>
    <x v="4"/>
    <x v="7"/>
    <x v="1"/>
    <x v="5"/>
    <x v="8"/>
    <x v="1"/>
    <x v="0"/>
    <x v="14"/>
    <x v="18"/>
    <x v="0"/>
    <x v="19"/>
    <x v="0"/>
  </r>
  <r>
    <x v="0"/>
    <x v="6"/>
    <x v="7"/>
    <x v="1"/>
    <x v="5"/>
    <x v="8"/>
    <x v="1"/>
    <x v="0"/>
    <x v="9"/>
    <x v="14"/>
    <x v="0"/>
    <x v="15"/>
    <x v="0"/>
  </r>
  <r>
    <x v="0"/>
    <x v="16"/>
    <x v="7"/>
    <x v="1"/>
    <x v="5"/>
    <x v="8"/>
    <x v="1"/>
    <x v="0"/>
    <x v="15"/>
    <x v="19"/>
    <x v="0"/>
    <x v="20"/>
    <x v="0"/>
  </r>
  <r>
    <x v="1"/>
    <x v="0"/>
    <x v="7"/>
    <x v="13"/>
    <x v="5"/>
    <x v="15"/>
    <x v="1"/>
    <x v="0"/>
    <x v="20"/>
    <x v="28"/>
    <x v="0"/>
    <x v="29"/>
    <x v="1"/>
  </r>
  <r>
    <x v="1"/>
    <x v="1"/>
    <x v="7"/>
    <x v="13"/>
    <x v="5"/>
    <x v="15"/>
    <x v="1"/>
    <x v="0"/>
    <x v="18"/>
    <x v="24"/>
    <x v="0"/>
    <x v="25"/>
    <x v="1"/>
  </r>
  <r>
    <x v="1"/>
    <x v="13"/>
    <x v="7"/>
    <x v="13"/>
    <x v="5"/>
    <x v="15"/>
    <x v="1"/>
    <x v="0"/>
    <x v="18"/>
    <x v="24"/>
    <x v="0"/>
    <x v="25"/>
    <x v="1"/>
  </r>
  <r>
    <x v="2"/>
    <x v="0"/>
    <x v="7"/>
    <x v="15"/>
    <x v="5"/>
    <x v="17"/>
    <x v="1"/>
    <x v="0"/>
    <x v="19"/>
    <x v="27"/>
    <x v="0"/>
    <x v="28"/>
    <x v="2"/>
  </r>
  <r>
    <x v="2"/>
    <x v="13"/>
    <x v="7"/>
    <x v="15"/>
    <x v="5"/>
    <x v="17"/>
    <x v="1"/>
    <x v="0"/>
    <x v="18"/>
    <x v="20"/>
    <x v="0"/>
    <x v="21"/>
    <x v="2"/>
  </r>
  <r>
    <x v="3"/>
    <x v="5"/>
    <x v="6"/>
    <x v="5"/>
    <x v="4"/>
    <x v="12"/>
    <x v="1"/>
    <x v="0"/>
    <x v="23"/>
    <x v="39"/>
    <x v="0"/>
    <x v="39"/>
    <x v="3"/>
  </r>
  <r>
    <x v="3"/>
    <x v="6"/>
    <x v="6"/>
    <x v="5"/>
    <x v="4"/>
    <x v="12"/>
    <x v="1"/>
    <x v="0"/>
    <x v="13"/>
    <x v="7"/>
    <x v="0"/>
    <x v="9"/>
    <x v="3"/>
  </r>
  <r>
    <x v="3"/>
    <x v="16"/>
    <x v="6"/>
    <x v="5"/>
    <x v="4"/>
    <x v="12"/>
    <x v="1"/>
    <x v="0"/>
    <x v="5"/>
    <x v="1"/>
    <x v="0"/>
    <x v="3"/>
    <x v="3"/>
  </r>
  <r>
    <x v="3"/>
    <x v="15"/>
    <x v="6"/>
    <x v="5"/>
    <x v="4"/>
    <x v="14"/>
    <x v="1"/>
    <x v="0"/>
    <x v="23"/>
    <x v="42"/>
    <x v="0"/>
    <x v="41"/>
    <x v="3"/>
  </r>
  <r>
    <x v="3"/>
    <x v="16"/>
    <x v="6"/>
    <x v="5"/>
    <x v="4"/>
    <x v="14"/>
    <x v="1"/>
    <x v="0"/>
    <x v="16"/>
    <x v="13"/>
    <x v="0"/>
    <x v="14"/>
    <x v="3"/>
  </r>
  <r>
    <x v="3"/>
    <x v="17"/>
    <x v="6"/>
    <x v="5"/>
    <x v="4"/>
    <x v="14"/>
    <x v="1"/>
    <x v="0"/>
    <x v="12"/>
    <x v="4"/>
    <x v="0"/>
    <x v="7"/>
    <x v="3"/>
  </r>
  <r>
    <x v="3"/>
    <x v="17"/>
    <x v="6"/>
    <x v="5"/>
    <x v="4"/>
    <x v="14"/>
    <x v="1"/>
    <x v="0"/>
    <x v="23"/>
    <x v="42"/>
    <x v="0"/>
    <x v="41"/>
    <x v="3"/>
  </r>
  <r>
    <x v="4"/>
    <x v="3"/>
    <x v="7"/>
    <x v="6"/>
    <x v="5"/>
    <x v="11"/>
    <x v="1"/>
    <x v="0"/>
    <x v="25"/>
    <x v="38"/>
    <x v="0"/>
    <x v="38"/>
    <x v="4"/>
  </r>
  <r>
    <x v="4"/>
    <x v="6"/>
    <x v="7"/>
    <x v="6"/>
    <x v="5"/>
    <x v="11"/>
    <x v="1"/>
    <x v="0"/>
    <x v="6"/>
    <x v="3"/>
    <x v="0"/>
    <x v="6"/>
    <x v="4"/>
  </r>
  <r>
    <x v="4"/>
    <x v="10"/>
    <x v="7"/>
    <x v="6"/>
    <x v="5"/>
    <x v="11"/>
    <x v="1"/>
    <x v="0"/>
    <x v="12"/>
    <x v="11"/>
    <x v="0"/>
    <x v="12"/>
    <x v="4"/>
  </r>
  <r>
    <x v="4"/>
    <x v="16"/>
    <x v="7"/>
    <x v="6"/>
    <x v="5"/>
    <x v="11"/>
    <x v="1"/>
    <x v="0"/>
    <x v="4"/>
    <x v="2"/>
    <x v="0"/>
    <x v="5"/>
    <x v="4"/>
  </r>
  <r>
    <x v="4"/>
    <x v="13"/>
    <x v="7"/>
    <x v="6"/>
    <x v="5"/>
    <x v="10"/>
    <x v="1"/>
    <x v="0"/>
    <x v="31"/>
    <x v="46"/>
    <x v="0"/>
    <x v="47"/>
    <x v="4"/>
  </r>
  <r>
    <x v="4"/>
    <x v="16"/>
    <x v="7"/>
    <x v="6"/>
    <x v="5"/>
    <x v="10"/>
    <x v="1"/>
    <x v="0"/>
    <x v="10"/>
    <x v="9"/>
    <x v="0"/>
    <x v="10"/>
    <x v="4"/>
  </r>
  <r>
    <x v="4"/>
    <x v="17"/>
    <x v="7"/>
    <x v="6"/>
    <x v="5"/>
    <x v="10"/>
    <x v="1"/>
    <x v="0"/>
    <x v="8"/>
    <x v="6"/>
    <x v="0"/>
    <x v="8"/>
    <x v="4"/>
  </r>
  <r>
    <x v="5"/>
    <x v="3"/>
    <x v="7"/>
    <x v="14"/>
    <x v="5"/>
    <x v="16"/>
    <x v="1"/>
    <x v="0"/>
    <x v="19"/>
    <x v="26"/>
    <x v="0"/>
    <x v="27"/>
    <x v="5"/>
  </r>
  <r>
    <x v="5"/>
    <x v="13"/>
    <x v="7"/>
    <x v="14"/>
    <x v="5"/>
    <x v="16"/>
    <x v="1"/>
    <x v="0"/>
    <x v="18"/>
    <x v="23"/>
    <x v="0"/>
    <x v="24"/>
    <x v="5"/>
  </r>
  <r>
    <x v="5"/>
    <x v="13"/>
    <x v="7"/>
    <x v="14"/>
    <x v="5"/>
    <x v="16"/>
    <x v="1"/>
    <x v="0"/>
    <x v="20"/>
    <x v="29"/>
    <x v="0"/>
    <x v="30"/>
    <x v="5"/>
  </r>
  <r>
    <x v="6"/>
    <x v="6"/>
    <x v="1"/>
    <x v="8"/>
    <x v="5"/>
    <x v="0"/>
    <x v="3"/>
    <x v="1"/>
    <x v="30"/>
    <x v="25"/>
    <x v="0"/>
    <x v="26"/>
    <x v="6"/>
  </r>
  <r>
    <x v="7"/>
    <x v="6"/>
    <x v="1"/>
    <x v="7"/>
    <x v="5"/>
    <x v="0"/>
    <x v="3"/>
    <x v="1"/>
    <x v="29"/>
    <x v="25"/>
    <x v="0"/>
    <x v="26"/>
    <x v="7"/>
  </r>
  <r>
    <x v="8"/>
    <x v="8"/>
    <x v="0"/>
    <x v="12"/>
    <x v="5"/>
    <x v="13"/>
    <x v="0"/>
    <x v="1"/>
    <x v="22"/>
    <x v="41"/>
    <x v="1"/>
    <x v="44"/>
    <x v="8"/>
  </r>
  <r>
    <x v="8"/>
    <x v="9"/>
    <x v="0"/>
    <x v="12"/>
    <x v="5"/>
    <x v="13"/>
    <x v="0"/>
    <x v="1"/>
    <x v="13"/>
    <x v="5"/>
    <x v="1"/>
    <x v="4"/>
    <x v="8"/>
  </r>
  <r>
    <x v="8"/>
    <x v="13"/>
    <x v="0"/>
    <x v="12"/>
    <x v="5"/>
    <x v="13"/>
    <x v="0"/>
    <x v="1"/>
    <x v="6"/>
    <x v="0"/>
    <x v="1"/>
    <x v="1"/>
    <x v="8"/>
  </r>
  <r>
    <x v="9"/>
    <x v="7"/>
    <x v="10"/>
    <x v="0"/>
    <x v="5"/>
    <x v="1"/>
    <x v="1"/>
    <x v="0"/>
    <x v="37"/>
    <x v="43"/>
    <x v="0"/>
    <x v="42"/>
    <x v="9"/>
  </r>
  <r>
    <x v="9"/>
    <x v="16"/>
    <x v="10"/>
    <x v="0"/>
    <x v="5"/>
    <x v="1"/>
    <x v="1"/>
    <x v="0"/>
    <x v="2"/>
    <x v="17"/>
    <x v="2"/>
    <x v="17"/>
    <x v="9"/>
  </r>
  <r>
    <x v="10"/>
    <x v="7"/>
    <x v="10"/>
    <x v="4"/>
    <x v="5"/>
    <x v="4"/>
    <x v="1"/>
    <x v="0"/>
    <x v="35"/>
    <x v="34"/>
    <x v="3"/>
    <x v="46"/>
    <x v="10"/>
  </r>
  <r>
    <x v="10"/>
    <x v="16"/>
    <x v="10"/>
    <x v="4"/>
    <x v="5"/>
    <x v="4"/>
    <x v="1"/>
    <x v="0"/>
    <x v="1"/>
    <x v="8"/>
    <x v="4"/>
    <x v="2"/>
    <x v="10"/>
  </r>
  <r>
    <x v="10"/>
    <x v="17"/>
    <x v="10"/>
    <x v="4"/>
    <x v="5"/>
    <x v="4"/>
    <x v="1"/>
    <x v="0"/>
    <x v="32"/>
    <x v="30"/>
    <x v="4"/>
    <x v="33"/>
    <x v="10"/>
  </r>
  <r>
    <x v="11"/>
    <x v="12"/>
    <x v="10"/>
    <x v="2"/>
    <x v="5"/>
    <x v="2"/>
    <x v="1"/>
    <x v="0"/>
    <x v="38"/>
    <x v="45"/>
    <x v="0"/>
    <x v="45"/>
    <x v="11"/>
  </r>
  <r>
    <x v="11"/>
    <x v="17"/>
    <x v="10"/>
    <x v="2"/>
    <x v="5"/>
    <x v="2"/>
    <x v="1"/>
    <x v="0"/>
    <x v="0"/>
    <x v="47"/>
    <x v="5"/>
    <x v="50"/>
    <x v="11"/>
  </r>
  <r>
    <x v="12"/>
    <x v="12"/>
    <x v="10"/>
    <x v="3"/>
    <x v="5"/>
    <x v="3"/>
    <x v="1"/>
    <x v="0"/>
    <x v="36"/>
    <x v="40"/>
    <x v="0"/>
    <x v="40"/>
    <x v="12"/>
  </r>
  <r>
    <x v="13"/>
    <x v="14"/>
    <x v="9"/>
    <x v="9"/>
    <x v="5"/>
    <x v="6"/>
    <x v="1"/>
    <x v="0"/>
    <x v="27"/>
    <x v="32"/>
    <x v="0"/>
    <x v="32"/>
    <x v="13"/>
  </r>
  <r>
    <x v="13"/>
    <x v="16"/>
    <x v="9"/>
    <x v="9"/>
    <x v="5"/>
    <x v="6"/>
    <x v="1"/>
    <x v="0"/>
    <x v="14"/>
    <x v="21"/>
    <x v="0"/>
    <x v="22"/>
    <x v="13"/>
  </r>
  <r>
    <x v="13"/>
    <x v="17"/>
    <x v="9"/>
    <x v="9"/>
    <x v="5"/>
    <x v="6"/>
    <x v="1"/>
    <x v="0"/>
    <x v="6"/>
    <x v="15"/>
    <x v="0"/>
    <x v="16"/>
    <x v="13"/>
  </r>
  <r>
    <x v="14"/>
    <x v="11"/>
    <x v="2"/>
    <x v="16"/>
    <x v="5"/>
    <x v="7"/>
    <x v="1"/>
    <x v="0"/>
    <x v="33"/>
    <x v="36"/>
    <x v="0"/>
    <x v="36"/>
    <x v="14"/>
  </r>
  <r>
    <x v="14"/>
    <x v="16"/>
    <x v="2"/>
    <x v="16"/>
    <x v="5"/>
    <x v="7"/>
    <x v="1"/>
    <x v="0"/>
    <x v="3"/>
    <x v="10"/>
    <x v="0"/>
    <x v="11"/>
    <x v="14"/>
  </r>
  <r>
    <x v="14"/>
    <x v="17"/>
    <x v="2"/>
    <x v="16"/>
    <x v="5"/>
    <x v="7"/>
    <x v="1"/>
    <x v="0"/>
    <x v="11"/>
    <x v="16"/>
    <x v="0"/>
    <x v="18"/>
    <x v="14"/>
  </r>
  <r>
    <x v="15"/>
    <x v="16"/>
    <x v="8"/>
    <x v="17"/>
    <x v="3"/>
    <x v="18"/>
    <x v="4"/>
    <x v="2"/>
    <x v="39"/>
    <x v="47"/>
    <x v="5"/>
    <x v="49"/>
    <x v="15"/>
  </r>
  <r>
    <x v="15"/>
    <x v="17"/>
    <x v="8"/>
    <x v="17"/>
    <x v="3"/>
    <x v="18"/>
    <x v="4"/>
    <x v="2"/>
    <x v="39"/>
    <x v="47"/>
    <x v="5"/>
    <x v="0"/>
    <x v="15"/>
  </r>
  <r>
    <x v="15"/>
    <x v="17"/>
    <x v="8"/>
    <x v="17"/>
    <x v="2"/>
    <x v="18"/>
    <x v="4"/>
    <x v="2"/>
    <x v="39"/>
    <x v="47"/>
    <x v="5"/>
    <x v="48"/>
    <x v="15"/>
  </r>
  <r>
    <x v="16"/>
    <x v="17"/>
    <x v="5"/>
    <x v="11"/>
    <x v="5"/>
    <x v="9"/>
    <x v="2"/>
    <x v="0"/>
    <x v="28"/>
    <x v="44"/>
    <x v="0"/>
    <x v="43"/>
    <x v="16"/>
  </r>
  <r>
    <x v="17"/>
    <x v="17"/>
    <x v="3"/>
    <x v="11"/>
    <x v="5"/>
    <x v="9"/>
    <x v="2"/>
    <x v="0"/>
    <x v="24"/>
    <x v="35"/>
    <x v="0"/>
    <x v="35"/>
    <x v="17"/>
  </r>
  <r>
    <x v="18"/>
    <x v="17"/>
    <x v="4"/>
    <x v="11"/>
    <x v="1"/>
    <x v="9"/>
    <x v="2"/>
    <x v="0"/>
    <x v="21"/>
    <x v="31"/>
    <x v="0"/>
    <x v="31"/>
    <x v="18"/>
  </r>
  <r>
    <x v="19"/>
    <x v="17"/>
    <x v="5"/>
    <x v="10"/>
    <x v="0"/>
    <x v="5"/>
    <x v="2"/>
    <x v="0"/>
    <x v="34"/>
    <x v="37"/>
    <x v="0"/>
    <x v="37"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5">
  <r>
    <x v="5"/>
    <x v="0"/>
    <x v="10"/>
    <x v="0"/>
    <x v="1"/>
    <x v="1"/>
    <x v="21"/>
    <x v="161"/>
    <x v="45"/>
    <x v="1"/>
    <x v="89"/>
    <x v="1"/>
    <x v="208"/>
    <x v="15"/>
    <x v="14"/>
    <x v="192"/>
    <x v="242"/>
    <x v="0"/>
    <x v="0"/>
    <x v="0"/>
  </r>
  <r>
    <x v="5"/>
    <x v="0"/>
    <x v="20"/>
    <x v="1"/>
    <x v="1"/>
    <x v="0"/>
    <x v="21"/>
    <x v="161"/>
    <x v="45"/>
    <x v="1"/>
    <x v="89"/>
    <x v="1"/>
    <x v="17"/>
    <x v="15"/>
    <x v="14"/>
    <x v="21"/>
    <x v="21"/>
    <x v="0"/>
    <x v="0"/>
    <x v="0"/>
  </r>
  <r>
    <x v="5"/>
    <x v="0"/>
    <x v="20"/>
    <x v="0"/>
    <x v="1"/>
    <x v="1"/>
    <x v="22"/>
    <x v="196"/>
    <x v="42"/>
    <x v="1"/>
    <x v="9"/>
    <x v="1"/>
    <x v="152"/>
    <x v="15"/>
    <x v="14"/>
    <x v="139"/>
    <x v="171"/>
    <x v="0"/>
    <x v="0"/>
    <x v="0"/>
  </r>
  <r>
    <x v="5"/>
    <x v="0"/>
    <x v="24"/>
    <x v="1"/>
    <x v="1"/>
    <x v="0"/>
    <x v="22"/>
    <x v="196"/>
    <x v="42"/>
    <x v="1"/>
    <x v="9"/>
    <x v="1"/>
    <x v="61"/>
    <x v="15"/>
    <x v="14"/>
    <x v="62"/>
    <x v="76"/>
    <x v="0"/>
    <x v="0"/>
    <x v="0"/>
  </r>
  <r>
    <x v="5"/>
    <x v="0"/>
    <x v="24"/>
    <x v="0"/>
    <x v="1"/>
    <x v="1"/>
    <x v="22"/>
    <x v="197"/>
    <x v="45"/>
    <x v="1"/>
    <x v="88"/>
    <x v="1"/>
    <x v="206"/>
    <x v="15"/>
    <x v="14"/>
    <x v="188"/>
    <x v="237"/>
    <x v="0"/>
    <x v="0"/>
    <x v="0"/>
  </r>
  <r>
    <x v="5"/>
    <x v="0"/>
    <x v="24"/>
    <x v="1"/>
    <x v="1"/>
    <x v="0"/>
    <x v="22"/>
    <x v="197"/>
    <x v="45"/>
    <x v="1"/>
    <x v="88"/>
    <x v="1"/>
    <x v="19"/>
    <x v="15"/>
    <x v="14"/>
    <x v="25"/>
    <x v="27"/>
    <x v="0"/>
    <x v="0"/>
    <x v="0"/>
  </r>
  <r>
    <x v="5"/>
    <x v="0"/>
    <x v="24"/>
    <x v="0"/>
    <x v="1"/>
    <x v="1"/>
    <x v="22"/>
    <x v="205"/>
    <x v="45"/>
    <x v="1"/>
    <x v="68"/>
    <x v="1"/>
    <x v="184"/>
    <x v="15"/>
    <x v="14"/>
    <x v="165"/>
    <x v="211"/>
    <x v="0"/>
    <x v="0"/>
    <x v="0"/>
  </r>
  <r>
    <x v="5"/>
    <x v="0"/>
    <x v="28"/>
    <x v="1"/>
    <x v="1"/>
    <x v="0"/>
    <x v="22"/>
    <x v="205"/>
    <x v="45"/>
    <x v="1"/>
    <x v="68"/>
    <x v="1"/>
    <x v="39"/>
    <x v="15"/>
    <x v="14"/>
    <x v="46"/>
    <x v="50"/>
    <x v="0"/>
    <x v="0"/>
    <x v="0"/>
  </r>
  <r>
    <x v="5"/>
    <x v="0"/>
    <x v="28"/>
    <x v="0"/>
    <x v="1"/>
    <x v="1"/>
    <x v="22"/>
    <x v="210"/>
    <x v="34"/>
    <x v="1"/>
    <x v="1"/>
    <x v="1"/>
    <x v="126"/>
    <x v="15"/>
    <x v="14"/>
    <x v="111"/>
    <x v="138"/>
    <x v="0"/>
    <x v="0"/>
    <x v="0"/>
  </r>
  <r>
    <x v="5"/>
    <x v="0"/>
    <x v="35"/>
    <x v="1"/>
    <x v="1"/>
    <x v="0"/>
    <x v="44"/>
    <x v="287"/>
    <x v="34"/>
    <x v="1"/>
    <x v="1"/>
    <x v="1"/>
    <x v="71"/>
    <x v="15"/>
    <x v="14"/>
    <x v="80"/>
    <x v="95"/>
    <x v="0"/>
    <x v="0"/>
    <x v="0"/>
  </r>
  <r>
    <x v="5"/>
    <x v="0"/>
    <x v="35"/>
    <x v="0"/>
    <x v="0"/>
    <x v="1"/>
    <x v="44"/>
    <x v="303"/>
    <x v="5"/>
    <x v="1"/>
    <x v="0"/>
    <x v="1"/>
    <x v="89"/>
    <x v="15"/>
    <x v="14"/>
    <x v="91"/>
    <x v="106"/>
    <x v="0"/>
    <x v="6"/>
    <x v="1"/>
  </r>
  <r>
    <x v="5"/>
    <x v="0"/>
    <x v="28"/>
    <x v="0"/>
    <x v="0"/>
    <x v="1"/>
    <x v="22"/>
    <x v="211"/>
    <x v="45"/>
    <x v="1"/>
    <x v="41"/>
    <x v="1"/>
    <x v="179"/>
    <x v="15"/>
    <x v="14"/>
    <x v="160"/>
    <x v="204"/>
    <x v="0"/>
    <x v="31"/>
    <x v="22"/>
  </r>
  <r>
    <x v="5"/>
    <x v="0"/>
    <x v="3"/>
    <x v="0"/>
    <x v="1"/>
    <x v="1"/>
    <x v="123"/>
    <x v="371"/>
    <x v="51"/>
    <x v="0"/>
    <x v="57"/>
    <x v="0"/>
    <x v="226"/>
    <x v="15"/>
    <x v="14"/>
    <x v="233"/>
    <x v="284"/>
    <x v="0"/>
    <x v="0"/>
    <x v="0"/>
  </r>
  <r>
    <x v="5"/>
    <x v="0"/>
    <x v="51"/>
    <x v="1"/>
    <x v="1"/>
    <x v="0"/>
    <x v="71"/>
    <x v="366"/>
    <x v="51"/>
    <x v="0"/>
    <x v="57"/>
    <x v="0"/>
    <x v="7"/>
    <x v="15"/>
    <x v="14"/>
    <x v="0"/>
    <x v="0"/>
    <x v="0"/>
    <x v="0"/>
    <x v="0"/>
  </r>
  <r>
    <x v="5"/>
    <x v="0"/>
    <x v="51"/>
    <x v="0"/>
    <x v="0"/>
    <x v="1"/>
    <x v="71"/>
    <x v="333"/>
    <x v="45"/>
    <x v="1"/>
    <x v="76"/>
    <x v="1"/>
    <x v="192"/>
    <x v="15"/>
    <x v="14"/>
    <x v="179"/>
    <x v="227"/>
    <x v="0"/>
    <x v="31"/>
    <x v="34"/>
  </r>
  <r>
    <x v="6"/>
    <x v="1"/>
    <x v="14"/>
    <x v="0"/>
    <x v="1"/>
    <x v="1"/>
    <x v="26"/>
    <x v="186"/>
    <x v="12"/>
    <x v="1"/>
    <x v="36"/>
    <x v="1"/>
    <x v="116"/>
    <x v="15"/>
    <x v="14"/>
    <x v="109"/>
    <x v="135"/>
    <x v="1"/>
    <x v="0"/>
    <x v="0"/>
  </r>
  <r>
    <x v="6"/>
    <x v="1"/>
    <x v="20"/>
    <x v="1"/>
    <x v="1"/>
    <x v="0"/>
    <x v="26"/>
    <x v="186"/>
    <x v="12"/>
    <x v="1"/>
    <x v="36"/>
    <x v="1"/>
    <x v="79"/>
    <x v="15"/>
    <x v="14"/>
    <x v="81"/>
    <x v="97"/>
    <x v="1"/>
    <x v="0"/>
    <x v="0"/>
  </r>
  <r>
    <x v="6"/>
    <x v="1"/>
    <x v="20"/>
    <x v="0"/>
    <x v="1"/>
    <x v="1"/>
    <x v="26"/>
    <x v="198"/>
    <x v="12"/>
    <x v="1"/>
    <x v="11"/>
    <x v="1"/>
    <x v="100"/>
    <x v="15"/>
    <x v="14"/>
    <x v="97"/>
    <x v="117"/>
    <x v="1"/>
    <x v="0"/>
    <x v="0"/>
  </r>
  <r>
    <x v="6"/>
    <x v="1"/>
    <x v="55"/>
    <x v="1"/>
    <x v="1"/>
    <x v="0"/>
    <x v="84"/>
    <x v="282"/>
    <x v="12"/>
    <x v="1"/>
    <x v="11"/>
    <x v="1"/>
    <x v="87"/>
    <x v="15"/>
    <x v="14"/>
    <x v="87"/>
    <x v="104"/>
    <x v="1"/>
    <x v="0"/>
    <x v="0"/>
  </r>
  <r>
    <x v="2"/>
    <x v="2"/>
    <x v="13"/>
    <x v="0"/>
    <x v="0"/>
    <x v="1"/>
    <x v="5"/>
    <x v="170"/>
    <x v="0"/>
    <x v="1"/>
    <x v="40"/>
    <x v="1"/>
    <x v="98"/>
    <x v="0"/>
    <x v="16"/>
    <x v="89"/>
    <x v="116"/>
    <x v="2"/>
    <x v="1"/>
    <x v="21"/>
  </r>
  <r>
    <x v="2"/>
    <x v="2"/>
    <x v="13"/>
    <x v="0"/>
    <x v="0"/>
    <x v="1"/>
    <x v="5"/>
    <x v="181"/>
    <x v="0"/>
    <x v="1"/>
    <x v="33"/>
    <x v="1"/>
    <x v="95"/>
    <x v="0"/>
    <x v="16"/>
    <x v="89"/>
    <x v="113"/>
    <x v="2"/>
    <x v="1"/>
    <x v="15"/>
  </r>
  <r>
    <x v="2"/>
    <x v="2"/>
    <x v="13"/>
    <x v="0"/>
    <x v="0"/>
    <x v="1"/>
    <x v="5"/>
    <x v="183"/>
    <x v="0"/>
    <x v="1"/>
    <x v="40"/>
    <x v="1"/>
    <x v="98"/>
    <x v="0"/>
    <x v="16"/>
    <x v="89"/>
    <x v="116"/>
    <x v="2"/>
    <x v="1"/>
    <x v="21"/>
  </r>
  <r>
    <x v="2"/>
    <x v="2"/>
    <x v="13"/>
    <x v="0"/>
    <x v="0"/>
    <x v="1"/>
    <x v="5"/>
    <x v="184"/>
    <x v="0"/>
    <x v="1"/>
    <x v="35"/>
    <x v="1"/>
    <x v="96"/>
    <x v="0"/>
    <x v="16"/>
    <x v="89"/>
    <x v="114"/>
    <x v="2"/>
    <x v="1"/>
    <x v="16"/>
  </r>
  <r>
    <x v="2"/>
    <x v="2"/>
    <x v="13"/>
    <x v="0"/>
    <x v="0"/>
    <x v="1"/>
    <x v="5"/>
    <x v="165"/>
    <x v="0"/>
    <x v="1"/>
    <x v="40"/>
    <x v="1"/>
    <x v="98"/>
    <x v="0"/>
    <x v="16"/>
    <x v="89"/>
    <x v="116"/>
    <x v="2"/>
    <x v="1"/>
    <x v="21"/>
  </r>
  <r>
    <x v="2"/>
    <x v="2"/>
    <x v="13"/>
    <x v="0"/>
    <x v="0"/>
    <x v="1"/>
    <x v="5"/>
    <x v="166"/>
    <x v="0"/>
    <x v="1"/>
    <x v="35"/>
    <x v="1"/>
    <x v="96"/>
    <x v="0"/>
    <x v="16"/>
    <x v="89"/>
    <x v="114"/>
    <x v="2"/>
    <x v="1"/>
    <x v="16"/>
  </r>
  <r>
    <x v="2"/>
    <x v="2"/>
    <x v="13"/>
    <x v="0"/>
    <x v="0"/>
    <x v="1"/>
    <x v="5"/>
    <x v="167"/>
    <x v="0"/>
    <x v="1"/>
    <x v="40"/>
    <x v="1"/>
    <x v="98"/>
    <x v="0"/>
    <x v="16"/>
    <x v="89"/>
    <x v="116"/>
    <x v="2"/>
    <x v="1"/>
    <x v="21"/>
  </r>
  <r>
    <x v="2"/>
    <x v="2"/>
    <x v="13"/>
    <x v="0"/>
    <x v="0"/>
    <x v="1"/>
    <x v="5"/>
    <x v="168"/>
    <x v="0"/>
    <x v="1"/>
    <x v="27"/>
    <x v="1"/>
    <x v="93"/>
    <x v="0"/>
    <x v="16"/>
    <x v="89"/>
    <x v="111"/>
    <x v="2"/>
    <x v="1"/>
    <x v="12"/>
  </r>
  <r>
    <x v="2"/>
    <x v="2"/>
    <x v="13"/>
    <x v="0"/>
    <x v="0"/>
    <x v="1"/>
    <x v="5"/>
    <x v="169"/>
    <x v="0"/>
    <x v="1"/>
    <x v="40"/>
    <x v="1"/>
    <x v="98"/>
    <x v="0"/>
    <x v="16"/>
    <x v="89"/>
    <x v="116"/>
    <x v="2"/>
    <x v="1"/>
    <x v="21"/>
  </r>
  <r>
    <x v="2"/>
    <x v="2"/>
    <x v="13"/>
    <x v="0"/>
    <x v="0"/>
    <x v="1"/>
    <x v="5"/>
    <x v="171"/>
    <x v="0"/>
    <x v="1"/>
    <x v="26"/>
    <x v="1"/>
    <x v="92"/>
    <x v="0"/>
    <x v="16"/>
    <x v="89"/>
    <x v="110"/>
    <x v="2"/>
    <x v="1"/>
    <x v="11"/>
  </r>
  <r>
    <x v="2"/>
    <x v="2"/>
    <x v="13"/>
    <x v="0"/>
    <x v="0"/>
    <x v="1"/>
    <x v="5"/>
    <x v="172"/>
    <x v="0"/>
    <x v="1"/>
    <x v="40"/>
    <x v="1"/>
    <x v="98"/>
    <x v="0"/>
    <x v="16"/>
    <x v="89"/>
    <x v="116"/>
    <x v="2"/>
    <x v="1"/>
    <x v="21"/>
  </r>
  <r>
    <x v="2"/>
    <x v="2"/>
    <x v="13"/>
    <x v="0"/>
    <x v="0"/>
    <x v="1"/>
    <x v="5"/>
    <x v="173"/>
    <x v="0"/>
    <x v="1"/>
    <x v="26"/>
    <x v="1"/>
    <x v="92"/>
    <x v="0"/>
    <x v="16"/>
    <x v="89"/>
    <x v="110"/>
    <x v="2"/>
    <x v="1"/>
    <x v="11"/>
  </r>
  <r>
    <x v="2"/>
    <x v="2"/>
    <x v="13"/>
    <x v="0"/>
    <x v="0"/>
    <x v="1"/>
    <x v="5"/>
    <x v="174"/>
    <x v="0"/>
    <x v="1"/>
    <x v="40"/>
    <x v="1"/>
    <x v="98"/>
    <x v="0"/>
    <x v="16"/>
    <x v="89"/>
    <x v="116"/>
    <x v="2"/>
    <x v="1"/>
    <x v="21"/>
  </r>
  <r>
    <x v="2"/>
    <x v="2"/>
    <x v="13"/>
    <x v="0"/>
    <x v="0"/>
    <x v="1"/>
    <x v="5"/>
    <x v="175"/>
    <x v="0"/>
    <x v="1"/>
    <x v="36"/>
    <x v="1"/>
    <x v="97"/>
    <x v="0"/>
    <x v="16"/>
    <x v="89"/>
    <x v="115"/>
    <x v="2"/>
    <x v="1"/>
    <x v="17"/>
  </r>
  <r>
    <x v="2"/>
    <x v="2"/>
    <x v="13"/>
    <x v="0"/>
    <x v="0"/>
    <x v="1"/>
    <x v="5"/>
    <x v="176"/>
    <x v="0"/>
    <x v="1"/>
    <x v="40"/>
    <x v="1"/>
    <x v="98"/>
    <x v="0"/>
    <x v="16"/>
    <x v="89"/>
    <x v="116"/>
    <x v="2"/>
    <x v="1"/>
    <x v="21"/>
  </r>
  <r>
    <x v="2"/>
    <x v="2"/>
    <x v="13"/>
    <x v="0"/>
    <x v="0"/>
    <x v="1"/>
    <x v="5"/>
    <x v="177"/>
    <x v="0"/>
    <x v="1"/>
    <x v="36"/>
    <x v="1"/>
    <x v="97"/>
    <x v="0"/>
    <x v="16"/>
    <x v="89"/>
    <x v="115"/>
    <x v="2"/>
    <x v="1"/>
    <x v="17"/>
  </r>
  <r>
    <x v="2"/>
    <x v="2"/>
    <x v="13"/>
    <x v="0"/>
    <x v="0"/>
    <x v="1"/>
    <x v="5"/>
    <x v="178"/>
    <x v="0"/>
    <x v="1"/>
    <x v="40"/>
    <x v="1"/>
    <x v="98"/>
    <x v="0"/>
    <x v="16"/>
    <x v="89"/>
    <x v="116"/>
    <x v="2"/>
    <x v="1"/>
    <x v="21"/>
  </r>
  <r>
    <x v="2"/>
    <x v="2"/>
    <x v="13"/>
    <x v="0"/>
    <x v="0"/>
    <x v="1"/>
    <x v="5"/>
    <x v="179"/>
    <x v="0"/>
    <x v="1"/>
    <x v="36"/>
    <x v="1"/>
    <x v="97"/>
    <x v="0"/>
    <x v="16"/>
    <x v="89"/>
    <x v="115"/>
    <x v="2"/>
    <x v="1"/>
    <x v="17"/>
  </r>
  <r>
    <x v="2"/>
    <x v="2"/>
    <x v="13"/>
    <x v="0"/>
    <x v="1"/>
    <x v="1"/>
    <x v="5"/>
    <x v="180"/>
    <x v="11"/>
    <x v="1"/>
    <x v="40"/>
    <x v="1"/>
    <x v="119"/>
    <x v="0"/>
    <x v="16"/>
    <x v="89"/>
    <x v="140"/>
    <x v="2"/>
    <x v="0"/>
    <x v="0"/>
  </r>
  <r>
    <x v="2"/>
    <x v="2"/>
    <x v="36"/>
    <x v="1"/>
    <x v="1"/>
    <x v="0"/>
    <x v="11"/>
    <x v="180"/>
    <x v="11"/>
    <x v="1"/>
    <x v="40"/>
    <x v="1"/>
    <x v="76"/>
    <x v="0"/>
    <x v="16"/>
    <x v="89"/>
    <x v="93"/>
    <x v="2"/>
    <x v="0"/>
    <x v="0"/>
  </r>
  <r>
    <x v="2"/>
    <x v="2"/>
    <x v="13"/>
    <x v="0"/>
    <x v="1"/>
    <x v="1"/>
    <x v="28"/>
    <x v="182"/>
    <x v="11"/>
    <x v="1"/>
    <x v="26"/>
    <x v="1"/>
    <x v="112"/>
    <x v="0"/>
    <x v="16"/>
    <x v="89"/>
    <x v="136"/>
    <x v="2"/>
    <x v="0"/>
    <x v="0"/>
  </r>
  <r>
    <x v="2"/>
    <x v="2"/>
    <x v="21"/>
    <x v="1"/>
    <x v="1"/>
    <x v="0"/>
    <x v="28"/>
    <x v="182"/>
    <x v="11"/>
    <x v="1"/>
    <x v="26"/>
    <x v="1"/>
    <x v="82"/>
    <x v="0"/>
    <x v="16"/>
    <x v="89"/>
    <x v="96"/>
    <x v="2"/>
    <x v="0"/>
    <x v="0"/>
  </r>
  <r>
    <x v="2"/>
    <x v="2"/>
    <x v="21"/>
    <x v="0"/>
    <x v="1"/>
    <x v="1"/>
    <x v="29"/>
    <x v="199"/>
    <x v="11"/>
    <x v="1"/>
    <x v="3"/>
    <x v="1"/>
    <x v="94"/>
    <x v="0"/>
    <x v="16"/>
    <x v="89"/>
    <x v="112"/>
    <x v="2"/>
    <x v="0"/>
    <x v="0"/>
  </r>
  <r>
    <x v="2"/>
    <x v="2"/>
    <x v="31"/>
    <x v="1"/>
    <x v="1"/>
    <x v="0"/>
    <x v="29"/>
    <x v="199"/>
    <x v="11"/>
    <x v="1"/>
    <x v="3"/>
    <x v="1"/>
    <x v="88"/>
    <x v="0"/>
    <x v="16"/>
    <x v="89"/>
    <x v="105"/>
    <x v="2"/>
    <x v="0"/>
    <x v="0"/>
  </r>
  <r>
    <x v="8"/>
    <x v="5"/>
    <x v="17"/>
    <x v="0"/>
    <x v="1"/>
    <x v="1"/>
    <x v="123"/>
    <x v="6"/>
    <x v="50"/>
    <x v="0"/>
    <x v="19"/>
    <x v="0"/>
    <x v="198"/>
    <x v="16"/>
    <x v="18"/>
    <x v="184"/>
    <x v="233"/>
    <x v="3"/>
    <x v="0"/>
    <x v="0"/>
  </r>
  <r>
    <x v="8"/>
    <x v="5"/>
    <x v="36"/>
    <x v="1"/>
    <x v="1"/>
    <x v="0"/>
    <x v="40"/>
    <x v="6"/>
    <x v="50"/>
    <x v="0"/>
    <x v="19"/>
    <x v="0"/>
    <x v="29"/>
    <x v="16"/>
    <x v="18"/>
    <x v="30"/>
    <x v="32"/>
    <x v="3"/>
    <x v="0"/>
    <x v="0"/>
  </r>
  <r>
    <x v="8"/>
    <x v="5"/>
    <x v="36"/>
    <x v="0"/>
    <x v="1"/>
    <x v="1"/>
    <x v="40"/>
    <x v="294"/>
    <x v="12"/>
    <x v="1"/>
    <x v="30"/>
    <x v="1"/>
    <x v="114"/>
    <x v="16"/>
    <x v="18"/>
    <x v="112"/>
    <x v="139"/>
    <x v="3"/>
    <x v="0"/>
    <x v="0"/>
  </r>
  <r>
    <x v="8"/>
    <x v="5"/>
    <x v="54"/>
    <x v="1"/>
    <x v="1"/>
    <x v="0"/>
    <x v="82"/>
    <x v="294"/>
    <x v="12"/>
    <x v="1"/>
    <x v="30"/>
    <x v="1"/>
    <x v="81"/>
    <x v="16"/>
    <x v="18"/>
    <x v="79"/>
    <x v="94"/>
    <x v="3"/>
    <x v="0"/>
    <x v="0"/>
  </r>
  <r>
    <x v="8"/>
    <x v="5"/>
    <x v="17"/>
    <x v="0"/>
    <x v="1"/>
    <x v="1"/>
    <x v="123"/>
    <x v="17"/>
    <x v="50"/>
    <x v="0"/>
    <x v="19"/>
    <x v="0"/>
    <x v="198"/>
    <x v="16"/>
    <x v="18"/>
    <x v="184"/>
    <x v="233"/>
    <x v="3"/>
    <x v="0"/>
    <x v="0"/>
  </r>
  <r>
    <x v="8"/>
    <x v="5"/>
    <x v="36"/>
    <x v="1"/>
    <x v="1"/>
    <x v="0"/>
    <x v="40"/>
    <x v="17"/>
    <x v="50"/>
    <x v="0"/>
    <x v="19"/>
    <x v="0"/>
    <x v="29"/>
    <x v="16"/>
    <x v="18"/>
    <x v="30"/>
    <x v="32"/>
    <x v="3"/>
    <x v="0"/>
    <x v="0"/>
  </r>
  <r>
    <x v="8"/>
    <x v="5"/>
    <x v="36"/>
    <x v="0"/>
    <x v="1"/>
    <x v="1"/>
    <x v="40"/>
    <x v="296"/>
    <x v="12"/>
    <x v="1"/>
    <x v="40"/>
    <x v="1"/>
    <x v="121"/>
    <x v="16"/>
    <x v="18"/>
    <x v="119"/>
    <x v="147"/>
    <x v="3"/>
    <x v="0"/>
    <x v="0"/>
  </r>
  <r>
    <x v="8"/>
    <x v="5"/>
    <x v="54"/>
    <x v="1"/>
    <x v="1"/>
    <x v="0"/>
    <x v="82"/>
    <x v="296"/>
    <x v="12"/>
    <x v="1"/>
    <x v="40"/>
    <x v="1"/>
    <x v="74"/>
    <x v="16"/>
    <x v="18"/>
    <x v="74"/>
    <x v="88"/>
    <x v="3"/>
    <x v="0"/>
    <x v="0"/>
  </r>
  <r>
    <x v="8"/>
    <x v="5"/>
    <x v="17"/>
    <x v="0"/>
    <x v="1"/>
    <x v="1"/>
    <x v="123"/>
    <x v="28"/>
    <x v="50"/>
    <x v="0"/>
    <x v="19"/>
    <x v="0"/>
    <x v="198"/>
    <x v="16"/>
    <x v="18"/>
    <x v="184"/>
    <x v="233"/>
    <x v="3"/>
    <x v="0"/>
    <x v="0"/>
  </r>
  <r>
    <x v="8"/>
    <x v="5"/>
    <x v="41"/>
    <x v="1"/>
    <x v="1"/>
    <x v="0"/>
    <x v="53"/>
    <x v="28"/>
    <x v="43"/>
    <x v="1"/>
    <x v="83"/>
    <x v="1"/>
    <x v="28"/>
    <x v="16"/>
    <x v="18"/>
    <x v="29"/>
    <x v="31"/>
    <x v="3"/>
    <x v="0"/>
    <x v="0"/>
  </r>
  <r>
    <x v="8"/>
    <x v="5"/>
    <x v="41"/>
    <x v="0"/>
    <x v="1"/>
    <x v="1"/>
    <x v="53"/>
    <x v="322"/>
    <x v="12"/>
    <x v="1"/>
    <x v="38"/>
    <x v="1"/>
    <x v="120"/>
    <x v="16"/>
    <x v="18"/>
    <x v="118"/>
    <x v="146"/>
    <x v="3"/>
    <x v="0"/>
    <x v="0"/>
  </r>
  <r>
    <x v="8"/>
    <x v="5"/>
    <x v="54"/>
    <x v="1"/>
    <x v="1"/>
    <x v="0"/>
    <x v="82"/>
    <x v="322"/>
    <x v="12"/>
    <x v="1"/>
    <x v="38"/>
    <x v="1"/>
    <x v="75"/>
    <x v="16"/>
    <x v="18"/>
    <x v="75"/>
    <x v="89"/>
    <x v="3"/>
    <x v="0"/>
    <x v="0"/>
  </r>
  <r>
    <x v="8"/>
    <x v="5"/>
    <x v="41"/>
    <x v="0"/>
    <x v="1"/>
    <x v="1"/>
    <x v="53"/>
    <x v="323"/>
    <x v="12"/>
    <x v="1"/>
    <x v="33"/>
    <x v="1"/>
    <x v="115"/>
    <x v="16"/>
    <x v="18"/>
    <x v="113"/>
    <x v="141"/>
    <x v="3"/>
    <x v="0"/>
    <x v="0"/>
  </r>
  <r>
    <x v="8"/>
    <x v="5"/>
    <x v="54"/>
    <x v="1"/>
    <x v="1"/>
    <x v="0"/>
    <x v="82"/>
    <x v="323"/>
    <x v="12"/>
    <x v="1"/>
    <x v="33"/>
    <x v="1"/>
    <x v="80"/>
    <x v="16"/>
    <x v="18"/>
    <x v="78"/>
    <x v="92"/>
    <x v="3"/>
    <x v="0"/>
    <x v="0"/>
  </r>
  <r>
    <x v="8"/>
    <x v="5"/>
    <x v="17"/>
    <x v="0"/>
    <x v="1"/>
    <x v="1"/>
    <x v="123"/>
    <x v="34"/>
    <x v="50"/>
    <x v="0"/>
    <x v="19"/>
    <x v="0"/>
    <x v="198"/>
    <x v="16"/>
    <x v="18"/>
    <x v="184"/>
    <x v="233"/>
    <x v="3"/>
    <x v="0"/>
    <x v="0"/>
  </r>
  <r>
    <x v="8"/>
    <x v="5"/>
    <x v="41"/>
    <x v="1"/>
    <x v="1"/>
    <x v="0"/>
    <x v="53"/>
    <x v="34"/>
    <x v="43"/>
    <x v="1"/>
    <x v="83"/>
    <x v="1"/>
    <x v="28"/>
    <x v="16"/>
    <x v="18"/>
    <x v="29"/>
    <x v="31"/>
    <x v="3"/>
    <x v="0"/>
    <x v="0"/>
  </r>
  <r>
    <x v="8"/>
    <x v="5"/>
    <x v="41"/>
    <x v="0"/>
    <x v="1"/>
    <x v="1"/>
    <x v="53"/>
    <x v="320"/>
    <x v="12"/>
    <x v="1"/>
    <x v="38"/>
    <x v="1"/>
    <x v="120"/>
    <x v="16"/>
    <x v="18"/>
    <x v="118"/>
    <x v="146"/>
    <x v="3"/>
    <x v="0"/>
    <x v="0"/>
  </r>
  <r>
    <x v="8"/>
    <x v="5"/>
    <x v="54"/>
    <x v="1"/>
    <x v="1"/>
    <x v="0"/>
    <x v="82"/>
    <x v="320"/>
    <x v="12"/>
    <x v="1"/>
    <x v="38"/>
    <x v="1"/>
    <x v="75"/>
    <x v="16"/>
    <x v="18"/>
    <x v="75"/>
    <x v="89"/>
    <x v="3"/>
    <x v="0"/>
    <x v="0"/>
  </r>
  <r>
    <x v="8"/>
    <x v="5"/>
    <x v="41"/>
    <x v="0"/>
    <x v="1"/>
    <x v="1"/>
    <x v="53"/>
    <x v="321"/>
    <x v="12"/>
    <x v="1"/>
    <x v="33"/>
    <x v="1"/>
    <x v="115"/>
    <x v="16"/>
    <x v="18"/>
    <x v="113"/>
    <x v="141"/>
    <x v="3"/>
    <x v="0"/>
    <x v="0"/>
  </r>
  <r>
    <x v="8"/>
    <x v="5"/>
    <x v="54"/>
    <x v="1"/>
    <x v="1"/>
    <x v="0"/>
    <x v="82"/>
    <x v="321"/>
    <x v="12"/>
    <x v="1"/>
    <x v="33"/>
    <x v="1"/>
    <x v="80"/>
    <x v="16"/>
    <x v="18"/>
    <x v="78"/>
    <x v="92"/>
    <x v="3"/>
    <x v="0"/>
    <x v="0"/>
  </r>
  <r>
    <x v="8"/>
    <x v="5"/>
    <x v="17"/>
    <x v="0"/>
    <x v="1"/>
    <x v="1"/>
    <x v="123"/>
    <x v="35"/>
    <x v="50"/>
    <x v="0"/>
    <x v="19"/>
    <x v="0"/>
    <x v="198"/>
    <x v="16"/>
    <x v="18"/>
    <x v="184"/>
    <x v="233"/>
    <x v="3"/>
    <x v="0"/>
    <x v="0"/>
  </r>
  <r>
    <x v="8"/>
    <x v="5"/>
    <x v="36"/>
    <x v="1"/>
    <x v="1"/>
    <x v="0"/>
    <x v="40"/>
    <x v="35"/>
    <x v="50"/>
    <x v="0"/>
    <x v="19"/>
    <x v="0"/>
    <x v="29"/>
    <x v="16"/>
    <x v="18"/>
    <x v="30"/>
    <x v="32"/>
    <x v="3"/>
    <x v="0"/>
    <x v="0"/>
  </r>
  <r>
    <x v="8"/>
    <x v="5"/>
    <x v="36"/>
    <x v="0"/>
    <x v="1"/>
    <x v="1"/>
    <x v="40"/>
    <x v="297"/>
    <x v="12"/>
    <x v="1"/>
    <x v="37"/>
    <x v="1"/>
    <x v="117"/>
    <x v="16"/>
    <x v="18"/>
    <x v="117"/>
    <x v="145"/>
    <x v="3"/>
    <x v="0"/>
    <x v="0"/>
  </r>
  <r>
    <x v="8"/>
    <x v="5"/>
    <x v="54"/>
    <x v="1"/>
    <x v="1"/>
    <x v="0"/>
    <x v="82"/>
    <x v="297"/>
    <x v="12"/>
    <x v="1"/>
    <x v="37"/>
    <x v="1"/>
    <x v="78"/>
    <x v="16"/>
    <x v="18"/>
    <x v="76"/>
    <x v="90"/>
    <x v="3"/>
    <x v="0"/>
    <x v="0"/>
  </r>
  <r>
    <x v="8"/>
    <x v="5"/>
    <x v="36"/>
    <x v="0"/>
    <x v="1"/>
    <x v="1"/>
    <x v="40"/>
    <x v="298"/>
    <x v="43"/>
    <x v="1"/>
    <x v="37"/>
    <x v="1"/>
    <x v="174"/>
    <x v="16"/>
    <x v="18"/>
    <x v="162"/>
    <x v="206"/>
    <x v="3"/>
    <x v="0"/>
    <x v="0"/>
  </r>
  <r>
    <x v="8"/>
    <x v="5"/>
    <x v="41"/>
    <x v="1"/>
    <x v="1"/>
    <x v="0"/>
    <x v="53"/>
    <x v="298"/>
    <x v="43"/>
    <x v="1"/>
    <x v="37"/>
    <x v="1"/>
    <x v="46"/>
    <x v="16"/>
    <x v="18"/>
    <x v="49"/>
    <x v="54"/>
    <x v="3"/>
    <x v="0"/>
    <x v="0"/>
  </r>
  <r>
    <x v="8"/>
    <x v="5"/>
    <x v="41"/>
    <x v="0"/>
    <x v="1"/>
    <x v="1"/>
    <x v="53"/>
    <x v="317"/>
    <x v="12"/>
    <x v="1"/>
    <x v="36"/>
    <x v="1"/>
    <x v="116"/>
    <x v="16"/>
    <x v="18"/>
    <x v="116"/>
    <x v="144"/>
    <x v="3"/>
    <x v="0"/>
    <x v="0"/>
  </r>
  <r>
    <x v="8"/>
    <x v="5"/>
    <x v="54"/>
    <x v="1"/>
    <x v="1"/>
    <x v="0"/>
    <x v="82"/>
    <x v="317"/>
    <x v="12"/>
    <x v="1"/>
    <x v="36"/>
    <x v="1"/>
    <x v="79"/>
    <x v="16"/>
    <x v="18"/>
    <x v="77"/>
    <x v="91"/>
    <x v="3"/>
    <x v="0"/>
    <x v="0"/>
  </r>
  <r>
    <x v="8"/>
    <x v="5"/>
    <x v="17"/>
    <x v="0"/>
    <x v="1"/>
    <x v="1"/>
    <x v="123"/>
    <x v="36"/>
    <x v="50"/>
    <x v="0"/>
    <x v="19"/>
    <x v="0"/>
    <x v="198"/>
    <x v="16"/>
    <x v="18"/>
    <x v="184"/>
    <x v="233"/>
    <x v="3"/>
    <x v="0"/>
    <x v="0"/>
  </r>
  <r>
    <x v="8"/>
    <x v="5"/>
    <x v="41"/>
    <x v="1"/>
    <x v="1"/>
    <x v="0"/>
    <x v="53"/>
    <x v="36"/>
    <x v="43"/>
    <x v="1"/>
    <x v="83"/>
    <x v="1"/>
    <x v="28"/>
    <x v="16"/>
    <x v="18"/>
    <x v="29"/>
    <x v="31"/>
    <x v="3"/>
    <x v="0"/>
    <x v="0"/>
  </r>
  <r>
    <x v="8"/>
    <x v="5"/>
    <x v="41"/>
    <x v="0"/>
    <x v="1"/>
    <x v="1"/>
    <x v="53"/>
    <x v="318"/>
    <x v="12"/>
    <x v="1"/>
    <x v="38"/>
    <x v="1"/>
    <x v="120"/>
    <x v="16"/>
    <x v="18"/>
    <x v="118"/>
    <x v="146"/>
    <x v="3"/>
    <x v="0"/>
    <x v="0"/>
  </r>
  <r>
    <x v="8"/>
    <x v="5"/>
    <x v="54"/>
    <x v="1"/>
    <x v="1"/>
    <x v="0"/>
    <x v="82"/>
    <x v="318"/>
    <x v="12"/>
    <x v="1"/>
    <x v="38"/>
    <x v="1"/>
    <x v="75"/>
    <x v="16"/>
    <x v="18"/>
    <x v="75"/>
    <x v="89"/>
    <x v="3"/>
    <x v="0"/>
    <x v="0"/>
  </r>
  <r>
    <x v="8"/>
    <x v="5"/>
    <x v="41"/>
    <x v="0"/>
    <x v="1"/>
    <x v="1"/>
    <x v="53"/>
    <x v="319"/>
    <x v="12"/>
    <x v="1"/>
    <x v="38"/>
    <x v="1"/>
    <x v="120"/>
    <x v="16"/>
    <x v="18"/>
    <x v="118"/>
    <x v="146"/>
    <x v="3"/>
    <x v="0"/>
    <x v="0"/>
  </r>
  <r>
    <x v="8"/>
    <x v="5"/>
    <x v="54"/>
    <x v="1"/>
    <x v="1"/>
    <x v="0"/>
    <x v="82"/>
    <x v="319"/>
    <x v="12"/>
    <x v="1"/>
    <x v="38"/>
    <x v="1"/>
    <x v="75"/>
    <x v="16"/>
    <x v="18"/>
    <x v="75"/>
    <x v="89"/>
    <x v="3"/>
    <x v="0"/>
    <x v="0"/>
  </r>
  <r>
    <x v="8"/>
    <x v="5"/>
    <x v="17"/>
    <x v="0"/>
    <x v="1"/>
    <x v="1"/>
    <x v="123"/>
    <x v="37"/>
    <x v="50"/>
    <x v="0"/>
    <x v="19"/>
    <x v="0"/>
    <x v="198"/>
    <x v="16"/>
    <x v="18"/>
    <x v="184"/>
    <x v="233"/>
    <x v="3"/>
    <x v="0"/>
    <x v="0"/>
  </r>
  <r>
    <x v="8"/>
    <x v="5"/>
    <x v="36"/>
    <x v="1"/>
    <x v="1"/>
    <x v="0"/>
    <x v="40"/>
    <x v="37"/>
    <x v="50"/>
    <x v="0"/>
    <x v="19"/>
    <x v="0"/>
    <x v="29"/>
    <x v="16"/>
    <x v="18"/>
    <x v="30"/>
    <x v="32"/>
    <x v="3"/>
    <x v="0"/>
    <x v="0"/>
  </r>
  <r>
    <x v="8"/>
    <x v="5"/>
    <x v="36"/>
    <x v="0"/>
    <x v="1"/>
    <x v="1"/>
    <x v="40"/>
    <x v="295"/>
    <x v="12"/>
    <x v="1"/>
    <x v="36"/>
    <x v="1"/>
    <x v="116"/>
    <x v="16"/>
    <x v="18"/>
    <x v="116"/>
    <x v="144"/>
    <x v="3"/>
    <x v="0"/>
    <x v="0"/>
  </r>
  <r>
    <x v="8"/>
    <x v="5"/>
    <x v="54"/>
    <x v="1"/>
    <x v="1"/>
    <x v="0"/>
    <x v="82"/>
    <x v="295"/>
    <x v="12"/>
    <x v="1"/>
    <x v="36"/>
    <x v="1"/>
    <x v="79"/>
    <x v="16"/>
    <x v="18"/>
    <x v="77"/>
    <x v="91"/>
    <x v="3"/>
    <x v="0"/>
    <x v="0"/>
  </r>
  <r>
    <x v="8"/>
    <x v="5"/>
    <x v="17"/>
    <x v="0"/>
    <x v="1"/>
    <x v="1"/>
    <x v="18"/>
    <x v="38"/>
    <x v="51"/>
    <x v="0"/>
    <x v="19"/>
    <x v="0"/>
    <x v="199"/>
    <x v="16"/>
    <x v="18"/>
    <x v="185"/>
    <x v="234"/>
    <x v="3"/>
    <x v="0"/>
    <x v="0"/>
  </r>
  <r>
    <x v="8"/>
    <x v="5"/>
    <x v="30"/>
    <x v="1"/>
    <x v="1"/>
    <x v="0"/>
    <x v="18"/>
    <x v="38"/>
    <x v="51"/>
    <x v="0"/>
    <x v="19"/>
    <x v="0"/>
    <x v="27"/>
    <x v="16"/>
    <x v="18"/>
    <x v="28"/>
    <x v="30"/>
    <x v="3"/>
    <x v="0"/>
    <x v="0"/>
  </r>
  <r>
    <x v="8"/>
    <x v="5"/>
    <x v="17"/>
    <x v="0"/>
    <x v="1"/>
    <x v="1"/>
    <x v="7"/>
    <x v="39"/>
    <x v="51"/>
    <x v="0"/>
    <x v="19"/>
    <x v="0"/>
    <x v="199"/>
    <x v="16"/>
    <x v="18"/>
    <x v="185"/>
    <x v="234"/>
    <x v="3"/>
    <x v="0"/>
    <x v="0"/>
  </r>
  <r>
    <x v="8"/>
    <x v="5"/>
    <x v="19"/>
    <x v="1"/>
    <x v="1"/>
    <x v="0"/>
    <x v="7"/>
    <x v="39"/>
    <x v="51"/>
    <x v="0"/>
    <x v="19"/>
    <x v="0"/>
    <x v="27"/>
    <x v="16"/>
    <x v="18"/>
    <x v="28"/>
    <x v="30"/>
    <x v="3"/>
    <x v="0"/>
    <x v="0"/>
  </r>
  <r>
    <x v="8"/>
    <x v="5"/>
    <x v="17"/>
    <x v="0"/>
    <x v="1"/>
    <x v="1"/>
    <x v="123"/>
    <x v="7"/>
    <x v="51"/>
    <x v="0"/>
    <x v="19"/>
    <x v="0"/>
    <x v="199"/>
    <x v="16"/>
    <x v="18"/>
    <x v="185"/>
    <x v="234"/>
    <x v="3"/>
    <x v="0"/>
    <x v="0"/>
  </r>
  <r>
    <x v="8"/>
    <x v="5"/>
    <x v="36"/>
    <x v="1"/>
    <x v="1"/>
    <x v="0"/>
    <x v="40"/>
    <x v="7"/>
    <x v="51"/>
    <x v="0"/>
    <x v="19"/>
    <x v="0"/>
    <x v="27"/>
    <x v="16"/>
    <x v="18"/>
    <x v="28"/>
    <x v="30"/>
    <x v="3"/>
    <x v="0"/>
    <x v="0"/>
  </r>
  <r>
    <x v="8"/>
    <x v="5"/>
    <x v="36"/>
    <x v="0"/>
    <x v="1"/>
    <x v="1"/>
    <x v="40"/>
    <x v="291"/>
    <x v="12"/>
    <x v="1"/>
    <x v="43"/>
    <x v="1"/>
    <x v="124"/>
    <x v="16"/>
    <x v="18"/>
    <x v="120"/>
    <x v="149"/>
    <x v="3"/>
    <x v="0"/>
    <x v="0"/>
  </r>
  <r>
    <x v="8"/>
    <x v="5"/>
    <x v="54"/>
    <x v="1"/>
    <x v="1"/>
    <x v="0"/>
    <x v="82"/>
    <x v="291"/>
    <x v="12"/>
    <x v="1"/>
    <x v="43"/>
    <x v="1"/>
    <x v="72"/>
    <x v="16"/>
    <x v="18"/>
    <x v="73"/>
    <x v="86"/>
    <x v="3"/>
    <x v="0"/>
    <x v="0"/>
  </r>
  <r>
    <x v="8"/>
    <x v="5"/>
    <x v="17"/>
    <x v="0"/>
    <x v="1"/>
    <x v="1"/>
    <x v="123"/>
    <x v="8"/>
    <x v="51"/>
    <x v="0"/>
    <x v="19"/>
    <x v="0"/>
    <x v="199"/>
    <x v="16"/>
    <x v="18"/>
    <x v="185"/>
    <x v="234"/>
    <x v="3"/>
    <x v="0"/>
    <x v="0"/>
  </r>
  <r>
    <x v="8"/>
    <x v="5"/>
    <x v="36"/>
    <x v="1"/>
    <x v="1"/>
    <x v="0"/>
    <x v="40"/>
    <x v="8"/>
    <x v="51"/>
    <x v="0"/>
    <x v="19"/>
    <x v="0"/>
    <x v="27"/>
    <x v="16"/>
    <x v="18"/>
    <x v="28"/>
    <x v="30"/>
    <x v="3"/>
    <x v="0"/>
    <x v="0"/>
  </r>
  <r>
    <x v="8"/>
    <x v="5"/>
    <x v="36"/>
    <x v="0"/>
    <x v="1"/>
    <x v="1"/>
    <x v="40"/>
    <x v="292"/>
    <x v="12"/>
    <x v="1"/>
    <x v="30"/>
    <x v="1"/>
    <x v="114"/>
    <x v="16"/>
    <x v="18"/>
    <x v="112"/>
    <x v="139"/>
    <x v="3"/>
    <x v="0"/>
    <x v="0"/>
  </r>
  <r>
    <x v="8"/>
    <x v="5"/>
    <x v="54"/>
    <x v="1"/>
    <x v="1"/>
    <x v="0"/>
    <x v="82"/>
    <x v="292"/>
    <x v="12"/>
    <x v="1"/>
    <x v="30"/>
    <x v="1"/>
    <x v="81"/>
    <x v="16"/>
    <x v="18"/>
    <x v="79"/>
    <x v="94"/>
    <x v="3"/>
    <x v="0"/>
    <x v="0"/>
  </r>
  <r>
    <x v="8"/>
    <x v="5"/>
    <x v="17"/>
    <x v="0"/>
    <x v="1"/>
    <x v="1"/>
    <x v="18"/>
    <x v="9"/>
    <x v="51"/>
    <x v="0"/>
    <x v="19"/>
    <x v="0"/>
    <x v="199"/>
    <x v="16"/>
    <x v="18"/>
    <x v="185"/>
    <x v="234"/>
    <x v="3"/>
    <x v="0"/>
    <x v="0"/>
  </r>
  <r>
    <x v="8"/>
    <x v="5"/>
    <x v="30"/>
    <x v="1"/>
    <x v="1"/>
    <x v="0"/>
    <x v="18"/>
    <x v="9"/>
    <x v="51"/>
    <x v="0"/>
    <x v="19"/>
    <x v="0"/>
    <x v="27"/>
    <x v="16"/>
    <x v="18"/>
    <x v="28"/>
    <x v="30"/>
    <x v="3"/>
    <x v="0"/>
    <x v="0"/>
  </r>
  <r>
    <x v="8"/>
    <x v="5"/>
    <x v="17"/>
    <x v="0"/>
    <x v="1"/>
    <x v="1"/>
    <x v="18"/>
    <x v="10"/>
    <x v="51"/>
    <x v="0"/>
    <x v="19"/>
    <x v="0"/>
    <x v="199"/>
    <x v="16"/>
    <x v="18"/>
    <x v="185"/>
    <x v="234"/>
    <x v="3"/>
    <x v="0"/>
    <x v="0"/>
  </r>
  <r>
    <x v="8"/>
    <x v="5"/>
    <x v="30"/>
    <x v="1"/>
    <x v="1"/>
    <x v="0"/>
    <x v="18"/>
    <x v="10"/>
    <x v="51"/>
    <x v="0"/>
    <x v="19"/>
    <x v="0"/>
    <x v="27"/>
    <x v="16"/>
    <x v="18"/>
    <x v="28"/>
    <x v="30"/>
    <x v="3"/>
    <x v="0"/>
    <x v="0"/>
  </r>
  <r>
    <x v="8"/>
    <x v="5"/>
    <x v="17"/>
    <x v="0"/>
    <x v="1"/>
    <x v="1"/>
    <x v="15"/>
    <x v="11"/>
    <x v="51"/>
    <x v="0"/>
    <x v="19"/>
    <x v="0"/>
    <x v="199"/>
    <x v="16"/>
    <x v="18"/>
    <x v="185"/>
    <x v="234"/>
    <x v="3"/>
    <x v="0"/>
    <x v="0"/>
  </r>
  <r>
    <x v="8"/>
    <x v="5"/>
    <x v="27"/>
    <x v="1"/>
    <x v="1"/>
    <x v="0"/>
    <x v="15"/>
    <x v="11"/>
    <x v="51"/>
    <x v="0"/>
    <x v="19"/>
    <x v="0"/>
    <x v="27"/>
    <x v="16"/>
    <x v="18"/>
    <x v="28"/>
    <x v="30"/>
    <x v="3"/>
    <x v="0"/>
    <x v="0"/>
  </r>
  <r>
    <x v="8"/>
    <x v="5"/>
    <x v="17"/>
    <x v="0"/>
    <x v="1"/>
    <x v="1"/>
    <x v="15"/>
    <x v="12"/>
    <x v="51"/>
    <x v="0"/>
    <x v="19"/>
    <x v="0"/>
    <x v="199"/>
    <x v="16"/>
    <x v="18"/>
    <x v="185"/>
    <x v="234"/>
    <x v="3"/>
    <x v="0"/>
    <x v="0"/>
  </r>
  <r>
    <x v="8"/>
    <x v="5"/>
    <x v="27"/>
    <x v="1"/>
    <x v="1"/>
    <x v="0"/>
    <x v="15"/>
    <x v="12"/>
    <x v="51"/>
    <x v="0"/>
    <x v="19"/>
    <x v="0"/>
    <x v="27"/>
    <x v="16"/>
    <x v="18"/>
    <x v="28"/>
    <x v="30"/>
    <x v="3"/>
    <x v="0"/>
    <x v="0"/>
  </r>
  <r>
    <x v="8"/>
    <x v="5"/>
    <x v="17"/>
    <x v="0"/>
    <x v="1"/>
    <x v="1"/>
    <x v="7"/>
    <x v="13"/>
    <x v="51"/>
    <x v="0"/>
    <x v="19"/>
    <x v="0"/>
    <x v="199"/>
    <x v="16"/>
    <x v="18"/>
    <x v="185"/>
    <x v="234"/>
    <x v="3"/>
    <x v="0"/>
    <x v="0"/>
  </r>
  <r>
    <x v="8"/>
    <x v="5"/>
    <x v="19"/>
    <x v="1"/>
    <x v="1"/>
    <x v="0"/>
    <x v="7"/>
    <x v="13"/>
    <x v="51"/>
    <x v="0"/>
    <x v="19"/>
    <x v="0"/>
    <x v="27"/>
    <x v="16"/>
    <x v="18"/>
    <x v="28"/>
    <x v="30"/>
    <x v="3"/>
    <x v="0"/>
    <x v="0"/>
  </r>
  <r>
    <x v="8"/>
    <x v="5"/>
    <x v="17"/>
    <x v="0"/>
    <x v="1"/>
    <x v="1"/>
    <x v="7"/>
    <x v="14"/>
    <x v="51"/>
    <x v="0"/>
    <x v="19"/>
    <x v="0"/>
    <x v="199"/>
    <x v="16"/>
    <x v="18"/>
    <x v="185"/>
    <x v="234"/>
    <x v="3"/>
    <x v="0"/>
    <x v="0"/>
  </r>
  <r>
    <x v="8"/>
    <x v="5"/>
    <x v="19"/>
    <x v="1"/>
    <x v="1"/>
    <x v="0"/>
    <x v="7"/>
    <x v="14"/>
    <x v="51"/>
    <x v="0"/>
    <x v="19"/>
    <x v="0"/>
    <x v="27"/>
    <x v="16"/>
    <x v="18"/>
    <x v="28"/>
    <x v="30"/>
    <x v="3"/>
    <x v="0"/>
    <x v="0"/>
  </r>
  <r>
    <x v="8"/>
    <x v="5"/>
    <x v="17"/>
    <x v="0"/>
    <x v="1"/>
    <x v="1"/>
    <x v="18"/>
    <x v="15"/>
    <x v="51"/>
    <x v="0"/>
    <x v="19"/>
    <x v="0"/>
    <x v="199"/>
    <x v="16"/>
    <x v="18"/>
    <x v="185"/>
    <x v="234"/>
    <x v="3"/>
    <x v="0"/>
    <x v="0"/>
  </r>
  <r>
    <x v="8"/>
    <x v="5"/>
    <x v="30"/>
    <x v="1"/>
    <x v="1"/>
    <x v="0"/>
    <x v="18"/>
    <x v="15"/>
    <x v="51"/>
    <x v="0"/>
    <x v="19"/>
    <x v="0"/>
    <x v="27"/>
    <x v="16"/>
    <x v="18"/>
    <x v="28"/>
    <x v="30"/>
    <x v="3"/>
    <x v="0"/>
    <x v="0"/>
  </r>
  <r>
    <x v="8"/>
    <x v="5"/>
    <x v="17"/>
    <x v="0"/>
    <x v="1"/>
    <x v="1"/>
    <x v="123"/>
    <x v="16"/>
    <x v="51"/>
    <x v="0"/>
    <x v="19"/>
    <x v="0"/>
    <x v="199"/>
    <x v="16"/>
    <x v="18"/>
    <x v="185"/>
    <x v="234"/>
    <x v="3"/>
    <x v="0"/>
    <x v="0"/>
  </r>
  <r>
    <x v="8"/>
    <x v="5"/>
    <x v="36"/>
    <x v="1"/>
    <x v="1"/>
    <x v="0"/>
    <x v="40"/>
    <x v="16"/>
    <x v="51"/>
    <x v="0"/>
    <x v="19"/>
    <x v="0"/>
    <x v="27"/>
    <x v="16"/>
    <x v="18"/>
    <x v="28"/>
    <x v="30"/>
    <x v="3"/>
    <x v="0"/>
    <x v="0"/>
  </r>
  <r>
    <x v="8"/>
    <x v="5"/>
    <x v="36"/>
    <x v="0"/>
    <x v="1"/>
    <x v="1"/>
    <x v="40"/>
    <x v="293"/>
    <x v="12"/>
    <x v="1"/>
    <x v="36"/>
    <x v="1"/>
    <x v="116"/>
    <x v="16"/>
    <x v="18"/>
    <x v="116"/>
    <x v="144"/>
    <x v="3"/>
    <x v="0"/>
    <x v="0"/>
  </r>
  <r>
    <x v="8"/>
    <x v="5"/>
    <x v="54"/>
    <x v="1"/>
    <x v="1"/>
    <x v="0"/>
    <x v="82"/>
    <x v="293"/>
    <x v="12"/>
    <x v="1"/>
    <x v="36"/>
    <x v="1"/>
    <x v="79"/>
    <x v="16"/>
    <x v="18"/>
    <x v="77"/>
    <x v="91"/>
    <x v="3"/>
    <x v="0"/>
    <x v="0"/>
  </r>
  <r>
    <x v="8"/>
    <x v="5"/>
    <x v="17"/>
    <x v="0"/>
    <x v="1"/>
    <x v="1"/>
    <x v="7"/>
    <x v="18"/>
    <x v="51"/>
    <x v="0"/>
    <x v="20"/>
    <x v="0"/>
    <x v="203"/>
    <x v="16"/>
    <x v="18"/>
    <x v="187"/>
    <x v="236"/>
    <x v="3"/>
    <x v="0"/>
    <x v="0"/>
  </r>
  <r>
    <x v="8"/>
    <x v="5"/>
    <x v="19"/>
    <x v="1"/>
    <x v="1"/>
    <x v="0"/>
    <x v="7"/>
    <x v="18"/>
    <x v="51"/>
    <x v="0"/>
    <x v="20"/>
    <x v="0"/>
    <x v="23"/>
    <x v="16"/>
    <x v="18"/>
    <x v="26"/>
    <x v="28"/>
    <x v="3"/>
    <x v="0"/>
    <x v="0"/>
  </r>
  <r>
    <x v="8"/>
    <x v="5"/>
    <x v="17"/>
    <x v="0"/>
    <x v="1"/>
    <x v="1"/>
    <x v="18"/>
    <x v="19"/>
    <x v="51"/>
    <x v="0"/>
    <x v="20"/>
    <x v="0"/>
    <x v="203"/>
    <x v="16"/>
    <x v="18"/>
    <x v="187"/>
    <x v="236"/>
    <x v="3"/>
    <x v="0"/>
    <x v="0"/>
  </r>
  <r>
    <x v="8"/>
    <x v="5"/>
    <x v="30"/>
    <x v="1"/>
    <x v="1"/>
    <x v="0"/>
    <x v="18"/>
    <x v="19"/>
    <x v="51"/>
    <x v="0"/>
    <x v="20"/>
    <x v="0"/>
    <x v="23"/>
    <x v="16"/>
    <x v="18"/>
    <x v="26"/>
    <x v="28"/>
    <x v="3"/>
    <x v="0"/>
    <x v="0"/>
  </r>
  <r>
    <x v="8"/>
    <x v="5"/>
    <x v="17"/>
    <x v="0"/>
    <x v="1"/>
    <x v="1"/>
    <x v="15"/>
    <x v="20"/>
    <x v="51"/>
    <x v="0"/>
    <x v="20"/>
    <x v="0"/>
    <x v="203"/>
    <x v="16"/>
    <x v="18"/>
    <x v="187"/>
    <x v="236"/>
    <x v="3"/>
    <x v="0"/>
    <x v="0"/>
  </r>
  <r>
    <x v="8"/>
    <x v="5"/>
    <x v="27"/>
    <x v="1"/>
    <x v="1"/>
    <x v="0"/>
    <x v="15"/>
    <x v="20"/>
    <x v="51"/>
    <x v="0"/>
    <x v="20"/>
    <x v="0"/>
    <x v="23"/>
    <x v="16"/>
    <x v="18"/>
    <x v="26"/>
    <x v="28"/>
    <x v="3"/>
    <x v="0"/>
    <x v="0"/>
  </r>
  <r>
    <x v="8"/>
    <x v="5"/>
    <x v="17"/>
    <x v="0"/>
    <x v="1"/>
    <x v="1"/>
    <x v="15"/>
    <x v="21"/>
    <x v="51"/>
    <x v="0"/>
    <x v="20"/>
    <x v="0"/>
    <x v="203"/>
    <x v="16"/>
    <x v="18"/>
    <x v="187"/>
    <x v="236"/>
    <x v="3"/>
    <x v="0"/>
    <x v="0"/>
  </r>
  <r>
    <x v="8"/>
    <x v="5"/>
    <x v="27"/>
    <x v="1"/>
    <x v="1"/>
    <x v="0"/>
    <x v="15"/>
    <x v="21"/>
    <x v="51"/>
    <x v="0"/>
    <x v="20"/>
    <x v="0"/>
    <x v="23"/>
    <x v="16"/>
    <x v="18"/>
    <x v="26"/>
    <x v="28"/>
    <x v="3"/>
    <x v="0"/>
    <x v="0"/>
  </r>
  <r>
    <x v="8"/>
    <x v="5"/>
    <x v="17"/>
    <x v="0"/>
    <x v="1"/>
    <x v="1"/>
    <x v="15"/>
    <x v="22"/>
    <x v="51"/>
    <x v="0"/>
    <x v="20"/>
    <x v="0"/>
    <x v="203"/>
    <x v="16"/>
    <x v="18"/>
    <x v="187"/>
    <x v="236"/>
    <x v="3"/>
    <x v="0"/>
    <x v="0"/>
  </r>
  <r>
    <x v="8"/>
    <x v="5"/>
    <x v="27"/>
    <x v="1"/>
    <x v="1"/>
    <x v="0"/>
    <x v="15"/>
    <x v="22"/>
    <x v="51"/>
    <x v="0"/>
    <x v="20"/>
    <x v="0"/>
    <x v="23"/>
    <x v="16"/>
    <x v="18"/>
    <x v="26"/>
    <x v="28"/>
    <x v="3"/>
    <x v="0"/>
    <x v="0"/>
  </r>
  <r>
    <x v="8"/>
    <x v="5"/>
    <x v="17"/>
    <x v="0"/>
    <x v="1"/>
    <x v="1"/>
    <x v="15"/>
    <x v="23"/>
    <x v="51"/>
    <x v="0"/>
    <x v="18"/>
    <x v="0"/>
    <x v="196"/>
    <x v="16"/>
    <x v="18"/>
    <x v="183"/>
    <x v="232"/>
    <x v="3"/>
    <x v="0"/>
    <x v="0"/>
  </r>
  <r>
    <x v="8"/>
    <x v="5"/>
    <x v="27"/>
    <x v="1"/>
    <x v="1"/>
    <x v="0"/>
    <x v="15"/>
    <x v="23"/>
    <x v="51"/>
    <x v="0"/>
    <x v="18"/>
    <x v="0"/>
    <x v="31"/>
    <x v="16"/>
    <x v="18"/>
    <x v="31"/>
    <x v="33"/>
    <x v="3"/>
    <x v="0"/>
    <x v="0"/>
  </r>
  <r>
    <x v="8"/>
    <x v="5"/>
    <x v="17"/>
    <x v="0"/>
    <x v="1"/>
    <x v="1"/>
    <x v="7"/>
    <x v="24"/>
    <x v="51"/>
    <x v="0"/>
    <x v="17"/>
    <x v="0"/>
    <x v="193"/>
    <x v="16"/>
    <x v="18"/>
    <x v="182"/>
    <x v="231"/>
    <x v="3"/>
    <x v="0"/>
    <x v="0"/>
  </r>
  <r>
    <x v="8"/>
    <x v="5"/>
    <x v="19"/>
    <x v="1"/>
    <x v="1"/>
    <x v="0"/>
    <x v="7"/>
    <x v="24"/>
    <x v="51"/>
    <x v="0"/>
    <x v="17"/>
    <x v="0"/>
    <x v="34"/>
    <x v="16"/>
    <x v="18"/>
    <x v="32"/>
    <x v="34"/>
    <x v="3"/>
    <x v="0"/>
    <x v="0"/>
  </r>
  <r>
    <x v="8"/>
    <x v="5"/>
    <x v="17"/>
    <x v="0"/>
    <x v="1"/>
    <x v="1"/>
    <x v="18"/>
    <x v="25"/>
    <x v="51"/>
    <x v="0"/>
    <x v="16"/>
    <x v="0"/>
    <x v="190"/>
    <x v="16"/>
    <x v="18"/>
    <x v="181"/>
    <x v="230"/>
    <x v="3"/>
    <x v="0"/>
    <x v="0"/>
  </r>
  <r>
    <x v="8"/>
    <x v="5"/>
    <x v="30"/>
    <x v="1"/>
    <x v="1"/>
    <x v="0"/>
    <x v="18"/>
    <x v="25"/>
    <x v="51"/>
    <x v="0"/>
    <x v="16"/>
    <x v="0"/>
    <x v="35"/>
    <x v="16"/>
    <x v="18"/>
    <x v="33"/>
    <x v="35"/>
    <x v="3"/>
    <x v="0"/>
    <x v="0"/>
  </r>
  <r>
    <x v="1"/>
    <x v="6"/>
    <x v="2"/>
    <x v="0"/>
    <x v="1"/>
    <x v="1"/>
    <x v="123"/>
    <x v="259"/>
    <x v="47"/>
    <x v="0"/>
    <x v="19"/>
    <x v="0"/>
    <x v="163"/>
    <x v="0"/>
    <x v="15"/>
    <x v="89"/>
    <x v="181"/>
    <x v="4"/>
    <x v="0"/>
    <x v="0"/>
  </r>
  <r>
    <x v="1"/>
    <x v="6"/>
    <x v="59"/>
    <x v="1"/>
    <x v="1"/>
    <x v="0"/>
    <x v="91"/>
    <x v="259"/>
    <x v="47"/>
    <x v="0"/>
    <x v="19"/>
    <x v="0"/>
    <x v="56"/>
    <x v="0"/>
    <x v="15"/>
    <x v="89"/>
    <x v="72"/>
    <x v="4"/>
    <x v="0"/>
    <x v="0"/>
  </r>
  <r>
    <x v="1"/>
    <x v="6"/>
    <x v="2"/>
    <x v="0"/>
    <x v="1"/>
    <x v="1"/>
    <x v="123"/>
    <x v="265"/>
    <x v="47"/>
    <x v="0"/>
    <x v="19"/>
    <x v="0"/>
    <x v="163"/>
    <x v="0"/>
    <x v="15"/>
    <x v="89"/>
    <x v="181"/>
    <x v="4"/>
    <x v="0"/>
    <x v="0"/>
  </r>
  <r>
    <x v="1"/>
    <x v="6"/>
    <x v="59"/>
    <x v="1"/>
    <x v="1"/>
    <x v="0"/>
    <x v="91"/>
    <x v="265"/>
    <x v="47"/>
    <x v="0"/>
    <x v="19"/>
    <x v="0"/>
    <x v="56"/>
    <x v="0"/>
    <x v="15"/>
    <x v="89"/>
    <x v="72"/>
    <x v="4"/>
    <x v="0"/>
    <x v="0"/>
  </r>
  <r>
    <x v="1"/>
    <x v="6"/>
    <x v="2"/>
    <x v="0"/>
    <x v="1"/>
    <x v="1"/>
    <x v="123"/>
    <x v="268"/>
    <x v="47"/>
    <x v="0"/>
    <x v="19"/>
    <x v="0"/>
    <x v="163"/>
    <x v="0"/>
    <x v="15"/>
    <x v="89"/>
    <x v="181"/>
    <x v="4"/>
    <x v="0"/>
    <x v="0"/>
  </r>
  <r>
    <x v="1"/>
    <x v="6"/>
    <x v="23"/>
    <x v="1"/>
    <x v="1"/>
    <x v="0"/>
    <x v="11"/>
    <x v="268"/>
    <x v="47"/>
    <x v="0"/>
    <x v="19"/>
    <x v="0"/>
    <x v="56"/>
    <x v="0"/>
    <x v="15"/>
    <x v="89"/>
    <x v="72"/>
    <x v="4"/>
    <x v="0"/>
    <x v="0"/>
  </r>
  <r>
    <x v="1"/>
    <x v="6"/>
    <x v="2"/>
    <x v="0"/>
    <x v="1"/>
    <x v="1"/>
    <x v="123"/>
    <x v="272"/>
    <x v="47"/>
    <x v="0"/>
    <x v="19"/>
    <x v="0"/>
    <x v="163"/>
    <x v="0"/>
    <x v="15"/>
    <x v="89"/>
    <x v="181"/>
    <x v="4"/>
    <x v="0"/>
    <x v="0"/>
  </r>
  <r>
    <x v="1"/>
    <x v="6"/>
    <x v="59"/>
    <x v="1"/>
    <x v="1"/>
    <x v="0"/>
    <x v="91"/>
    <x v="272"/>
    <x v="47"/>
    <x v="0"/>
    <x v="19"/>
    <x v="0"/>
    <x v="56"/>
    <x v="0"/>
    <x v="15"/>
    <x v="89"/>
    <x v="72"/>
    <x v="4"/>
    <x v="0"/>
    <x v="0"/>
  </r>
  <r>
    <x v="1"/>
    <x v="6"/>
    <x v="2"/>
    <x v="0"/>
    <x v="1"/>
    <x v="1"/>
    <x v="123"/>
    <x v="273"/>
    <x v="47"/>
    <x v="0"/>
    <x v="19"/>
    <x v="0"/>
    <x v="163"/>
    <x v="0"/>
    <x v="15"/>
    <x v="89"/>
    <x v="181"/>
    <x v="4"/>
    <x v="0"/>
    <x v="0"/>
  </r>
  <r>
    <x v="1"/>
    <x v="6"/>
    <x v="59"/>
    <x v="1"/>
    <x v="1"/>
    <x v="0"/>
    <x v="91"/>
    <x v="273"/>
    <x v="47"/>
    <x v="0"/>
    <x v="19"/>
    <x v="0"/>
    <x v="56"/>
    <x v="0"/>
    <x v="15"/>
    <x v="89"/>
    <x v="72"/>
    <x v="4"/>
    <x v="0"/>
    <x v="0"/>
  </r>
  <r>
    <x v="1"/>
    <x v="6"/>
    <x v="2"/>
    <x v="0"/>
    <x v="0"/>
    <x v="1"/>
    <x v="123"/>
    <x v="274"/>
    <x v="47"/>
    <x v="0"/>
    <x v="19"/>
    <x v="0"/>
    <x v="163"/>
    <x v="0"/>
    <x v="15"/>
    <x v="89"/>
    <x v="181"/>
    <x v="4"/>
    <x v="19"/>
    <x v="40"/>
  </r>
  <r>
    <x v="1"/>
    <x v="6"/>
    <x v="2"/>
    <x v="0"/>
    <x v="0"/>
    <x v="1"/>
    <x v="123"/>
    <x v="275"/>
    <x v="47"/>
    <x v="0"/>
    <x v="19"/>
    <x v="0"/>
    <x v="163"/>
    <x v="0"/>
    <x v="15"/>
    <x v="89"/>
    <x v="181"/>
    <x v="4"/>
    <x v="19"/>
    <x v="40"/>
  </r>
  <r>
    <x v="1"/>
    <x v="6"/>
    <x v="2"/>
    <x v="0"/>
    <x v="0"/>
    <x v="1"/>
    <x v="123"/>
    <x v="276"/>
    <x v="47"/>
    <x v="0"/>
    <x v="19"/>
    <x v="0"/>
    <x v="163"/>
    <x v="0"/>
    <x v="15"/>
    <x v="89"/>
    <x v="181"/>
    <x v="4"/>
    <x v="19"/>
    <x v="40"/>
  </r>
  <r>
    <x v="1"/>
    <x v="6"/>
    <x v="2"/>
    <x v="0"/>
    <x v="0"/>
    <x v="1"/>
    <x v="123"/>
    <x v="277"/>
    <x v="47"/>
    <x v="0"/>
    <x v="19"/>
    <x v="0"/>
    <x v="163"/>
    <x v="0"/>
    <x v="15"/>
    <x v="89"/>
    <x v="181"/>
    <x v="4"/>
    <x v="19"/>
    <x v="40"/>
  </r>
  <r>
    <x v="1"/>
    <x v="6"/>
    <x v="2"/>
    <x v="0"/>
    <x v="0"/>
    <x v="1"/>
    <x v="123"/>
    <x v="263"/>
    <x v="51"/>
    <x v="0"/>
    <x v="19"/>
    <x v="0"/>
    <x v="199"/>
    <x v="0"/>
    <x v="15"/>
    <x v="89"/>
    <x v="228"/>
    <x v="4"/>
    <x v="31"/>
    <x v="40"/>
  </r>
  <r>
    <x v="1"/>
    <x v="6"/>
    <x v="2"/>
    <x v="0"/>
    <x v="0"/>
    <x v="1"/>
    <x v="123"/>
    <x v="264"/>
    <x v="51"/>
    <x v="0"/>
    <x v="19"/>
    <x v="0"/>
    <x v="199"/>
    <x v="0"/>
    <x v="15"/>
    <x v="89"/>
    <x v="228"/>
    <x v="4"/>
    <x v="31"/>
    <x v="40"/>
  </r>
  <r>
    <x v="1"/>
    <x v="6"/>
    <x v="2"/>
    <x v="0"/>
    <x v="1"/>
    <x v="1"/>
    <x v="10"/>
    <x v="266"/>
    <x v="51"/>
    <x v="0"/>
    <x v="19"/>
    <x v="0"/>
    <x v="199"/>
    <x v="0"/>
    <x v="15"/>
    <x v="89"/>
    <x v="228"/>
    <x v="4"/>
    <x v="0"/>
    <x v="0"/>
  </r>
  <r>
    <x v="1"/>
    <x v="6"/>
    <x v="25"/>
    <x v="1"/>
    <x v="1"/>
    <x v="0"/>
    <x v="10"/>
    <x v="266"/>
    <x v="51"/>
    <x v="0"/>
    <x v="19"/>
    <x v="0"/>
    <x v="27"/>
    <x v="0"/>
    <x v="15"/>
    <x v="89"/>
    <x v="37"/>
    <x v="4"/>
    <x v="0"/>
    <x v="0"/>
  </r>
  <r>
    <x v="1"/>
    <x v="6"/>
    <x v="2"/>
    <x v="0"/>
    <x v="0"/>
    <x v="1"/>
    <x v="10"/>
    <x v="201"/>
    <x v="4"/>
    <x v="1"/>
    <x v="35"/>
    <x v="1"/>
    <x v="104"/>
    <x v="0"/>
    <x v="15"/>
    <x v="89"/>
    <x v="126"/>
    <x v="4"/>
    <x v="5"/>
    <x v="16"/>
  </r>
  <r>
    <x v="1"/>
    <x v="6"/>
    <x v="2"/>
    <x v="0"/>
    <x v="0"/>
    <x v="1"/>
    <x v="10"/>
    <x v="204"/>
    <x v="4"/>
    <x v="1"/>
    <x v="37"/>
    <x v="1"/>
    <x v="105"/>
    <x v="0"/>
    <x v="15"/>
    <x v="89"/>
    <x v="128"/>
    <x v="4"/>
    <x v="5"/>
    <x v="18"/>
  </r>
  <r>
    <x v="1"/>
    <x v="6"/>
    <x v="2"/>
    <x v="0"/>
    <x v="0"/>
    <x v="1"/>
    <x v="123"/>
    <x v="267"/>
    <x v="51"/>
    <x v="0"/>
    <x v="19"/>
    <x v="0"/>
    <x v="199"/>
    <x v="0"/>
    <x v="15"/>
    <x v="89"/>
    <x v="228"/>
    <x v="4"/>
    <x v="31"/>
    <x v="40"/>
  </r>
  <r>
    <x v="1"/>
    <x v="6"/>
    <x v="2"/>
    <x v="0"/>
    <x v="1"/>
    <x v="1"/>
    <x v="10"/>
    <x v="269"/>
    <x v="51"/>
    <x v="0"/>
    <x v="19"/>
    <x v="0"/>
    <x v="199"/>
    <x v="0"/>
    <x v="15"/>
    <x v="89"/>
    <x v="228"/>
    <x v="4"/>
    <x v="0"/>
    <x v="0"/>
  </r>
  <r>
    <x v="1"/>
    <x v="6"/>
    <x v="25"/>
    <x v="1"/>
    <x v="1"/>
    <x v="0"/>
    <x v="10"/>
    <x v="269"/>
    <x v="51"/>
    <x v="0"/>
    <x v="19"/>
    <x v="0"/>
    <x v="27"/>
    <x v="0"/>
    <x v="15"/>
    <x v="89"/>
    <x v="37"/>
    <x v="4"/>
    <x v="0"/>
    <x v="0"/>
  </r>
  <r>
    <x v="1"/>
    <x v="6"/>
    <x v="25"/>
    <x v="0"/>
    <x v="0"/>
    <x v="1"/>
    <x v="10"/>
    <x v="202"/>
    <x v="4"/>
    <x v="1"/>
    <x v="35"/>
    <x v="1"/>
    <x v="104"/>
    <x v="0"/>
    <x v="15"/>
    <x v="89"/>
    <x v="126"/>
    <x v="4"/>
    <x v="5"/>
    <x v="16"/>
  </r>
  <r>
    <x v="1"/>
    <x v="6"/>
    <x v="25"/>
    <x v="0"/>
    <x v="1"/>
    <x v="1"/>
    <x v="10"/>
    <x v="203"/>
    <x v="45"/>
    <x v="1"/>
    <x v="37"/>
    <x v="1"/>
    <x v="176"/>
    <x v="0"/>
    <x v="15"/>
    <x v="89"/>
    <x v="203"/>
    <x v="4"/>
    <x v="0"/>
    <x v="0"/>
  </r>
  <r>
    <x v="1"/>
    <x v="6"/>
    <x v="41"/>
    <x v="1"/>
    <x v="1"/>
    <x v="0"/>
    <x v="52"/>
    <x v="283"/>
    <x v="45"/>
    <x v="1"/>
    <x v="37"/>
    <x v="1"/>
    <x v="44"/>
    <x v="0"/>
    <x v="15"/>
    <x v="89"/>
    <x v="55"/>
    <x v="4"/>
    <x v="0"/>
    <x v="0"/>
  </r>
  <r>
    <x v="1"/>
    <x v="6"/>
    <x v="41"/>
    <x v="0"/>
    <x v="0"/>
    <x v="1"/>
    <x v="52"/>
    <x v="314"/>
    <x v="10"/>
    <x v="1"/>
    <x v="36"/>
    <x v="1"/>
    <x v="113"/>
    <x v="0"/>
    <x v="15"/>
    <x v="89"/>
    <x v="132"/>
    <x v="4"/>
    <x v="11"/>
    <x v="17"/>
  </r>
  <r>
    <x v="1"/>
    <x v="6"/>
    <x v="2"/>
    <x v="0"/>
    <x v="0"/>
    <x v="1"/>
    <x v="123"/>
    <x v="270"/>
    <x v="51"/>
    <x v="0"/>
    <x v="19"/>
    <x v="0"/>
    <x v="199"/>
    <x v="0"/>
    <x v="15"/>
    <x v="89"/>
    <x v="228"/>
    <x v="4"/>
    <x v="31"/>
    <x v="40"/>
  </r>
  <r>
    <x v="1"/>
    <x v="6"/>
    <x v="2"/>
    <x v="0"/>
    <x v="1"/>
    <x v="1"/>
    <x v="123"/>
    <x v="271"/>
    <x v="51"/>
    <x v="0"/>
    <x v="19"/>
    <x v="0"/>
    <x v="199"/>
    <x v="0"/>
    <x v="15"/>
    <x v="89"/>
    <x v="228"/>
    <x v="4"/>
    <x v="0"/>
    <x v="0"/>
  </r>
  <r>
    <x v="1"/>
    <x v="6"/>
    <x v="41"/>
    <x v="1"/>
    <x v="1"/>
    <x v="0"/>
    <x v="52"/>
    <x v="278"/>
    <x v="51"/>
    <x v="0"/>
    <x v="19"/>
    <x v="0"/>
    <x v="27"/>
    <x v="0"/>
    <x v="15"/>
    <x v="89"/>
    <x v="37"/>
    <x v="4"/>
    <x v="0"/>
    <x v="0"/>
  </r>
  <r>
    <x v="1"/>
    <x v="6"/>
    <x v="41"/>
    <x v="0"/>
    <x v="0"/>
    <x v="1"/>
    <x v="52"/>
    <x v="316"/>
    <x v="10"/>
    <x v="1"/>
    <x v="78"/>
    <x v="1"/>
    <x v="144"/>
    <x v="0"/>
    <x v="15"/>
    <x v="89"/>
    <x v="165"/>
    <x v="4"/>
    <x v="11"/>
    <x v="36"/>
  </r>
  <r>
    <x v="1"/>
    <x v="6"/>
    <x v="8"/>
    <x v="0"/>
    <x v="1"/>
    <x v="1"/>
    <x v="3"/>
    <x v="158"/>
    <x v="45"/>
    <x v="1"/>
    <x v="29"/>
    <x v="1"/>
    <x v="170"/>
    <x v="0"/>
    <x v="15"/>
    <x v="89"/>
    <x v="201"/>
    <x v="4"/>
    <x v="0"/>
    <x v="0"/>
  </r>
  <r>
    <x v="1"/>
    <x v="6"/>
    <x v="41"/>
    <x v="1"/>
    <x v="1"/>
    <x v="0"/>
    <x v="52"/>
    <x v="280"/>
    <x v="45"/>
    <x v="1"/>
    <x v="29"/>
    <x v="1"/>
    <x v="50"/>
    <x v="0"/>
    <x v="15"/>
    <x v="89"/>
    <x v="57"/>
    <x v="4"/>
    <x v="0"/>
    <x v="0"/>
  </r>
  <r>
    <x v="1"/>
    <x v="6"/>
    <x v="41"/>
    <x v="0"/>
    <x v="0"/>
    <x v="1"/>
    <x v="52"/>
    <x v="315"/>
    <x v="6"/>
    <x v="1"/>
    <x v="26"/>
    <x v="1"/>
    <x v="107"/>
    <x v="0"/>
    <x v="15"/>
    <x v="89"/>
    <x v="129"/>
    <x v="4"/>
    <x v="7"/>
    <x v="11"/>
  </r>
  <r>
    <x v="1"/>
    <x v="6"/>
    <x v="11"/>
    <x v="0"/>
    <x v="1"/>
    <x v="1"/>
    <x v="24"/>
    <x v="163"/>
    <x v="18"/>
    <x v="1"/>
    <x v="25"/>
    <x v="1"/>
    <x v="129"/>
    <x v="0"/>
    <x v="15"/>
    <x v="89"/>
    <x v="148"/>
    <x v="4"/>
    <x v="0"/>
    <x v="0"/>
  </r>
  <r>
    <x v="1"/>
    <x v="6"/>
    <x v="18"/>
    <x v="1"/>
    <x v="1"/>
    <x v="0"/>
    <x v="25"/>
    <x v="163"/>
    <x v="18"/>
    <x v="1"/>
    <x v="25"/>
    <x v="1"/>
    <x v="70"/>
    <x v="0"/>
    <x v="15"/>
    <x v="89"/>
    <x v="87"/>
    <x v="4"/>
    <x v="0"/>
    <x v="0"/>
  </r>
  <r>
    <x v="1"/>
    <x v="6"/>
    <x v="18"/>
    <x v="0"/>
    <x v="0"/>
    <x v="1"/>
    <x v="25"/>
    <x v="189"/>
    <x v="1"/>
    <x v="1"/>
    <x v="20"/>
    <x v="1"/>
    <x v="91"/>
    <x v="0"/>
    <x v="15"/>
    <x v="89"/>
    <x v="108"/>
    <x v="4"/>
    <x v="2"/>
    <x v="9"/>
  </r>
  <r>
    <x v="1"/>
    <x v="6"/>
    <x v="15"/>
    <x v="0"/>
    <x v="0"/>
    <x v="1"/>
    <x v="20"/>
    <x v="187"/>
    <x v="14"/>
    <x v="1"/>
    <x v="74"/>
    <x v="1"/>
    <x v="148"/>
    <x v="0"/>
    <x v="15"/>
    <x v="89"/>
    <x v="168"/>
    <x v="4"/>
    <x v="13"/>
    <x v="32"/>
  </r>
  <r>
    <x v="1"/>
    <x v="6"/>
    <x v="2"/>
    <x v="0"/>
    <x v="0"/>
    <x v="1"/>
    <x v="123"/>
    <x v="260"/>
    <x v="51"/>
    <x v="0"/>
    <x v="59"/>
    <x v="0"/>
    <x v="228"/>
    <x v="0"/>
    <x v="15"/>
    <x v="89"/>
    <x v="285"/>
    <x v="4"/>
    <x v="31"/>
    <x v="53"/>
  </r>
  <r>
    <x v="1"/>
    <x v="6"/>
    <x v="2"/>
    <x v="0"/>
    <x v="0"/>
    <x v="1"/>
    <x v="123"/>
    <x v="261"/>
    <x v="51"/>
    <x v="0"/>
    <x v="59"/>
    <x v="0"/>
    <x v="228"/>
    <x v="0"/>
    <x v="15"/>
    <x v="89"/>
    <x v="285"/>
    <x v="4"/>
    <x v="31"/>
    <x v="53"/>
  </r>
  <r>
    <x v="1"/>
    <x v="6"/>
    <x v="2"/>
    <x v="0"/>
    <x v="0"/>
    <x v="1"/>
    <x v="123"/>
    <x v="262"/>
    <x v="51"/>
    <x v="0"/>
    <x v="59"/>
    <x v="0"/>
    <x v="228"/>
    <x v="0"/>
    <x v="15"/>
    <x v="89"/>
    <x v="285"/>
    <x v="4"/>
    <x v="31"/>
    <x v="53"/>
  </r>
  <r>
    <x v="3"/>
    <x v="10"/>
    <x v="3"/>
    <x v="0"/>
    <x v="0"/>
    <x v="1"/>
    <x v="123"/>
    <x v="368"/>
    <x v="51"/>
    <x v="0"/>
    <x v="59"/>
    <x v="0"/>
    <x v="228"/>
    <x v="4"/>
    <x v="2"/>
    <x v="200"/>
    <x v="250"/>
    <x v="7"/>
    <x v="31"/>
    <x v="53"/>
  </r>
  <r>
    <x v="3"/>
    <x v="10"/>
    <x v="3"/>
    <x v="0"/>
    <x v="0"/>
    <x v="1"/>
    <x v="123"/>
    <x v="372"/>
    <x v="51"/>
    <x v="0"/>
    <x v="59"/>
    <x v="0"/>
    <x v="228"/>
    <x v="4"/>
    <x v="2"/>
    <x v="200"/>
    <x v="250"/>
    <x v="7"/>
    <x v="31"/>
    <x v="53"/>
  </r>
  <r>
    <x v="3"/>
    <x v="10"/>
    <x v="3"/>
    <x v="0"/>
    <x v="0"/>
    <x v="1"/>
    <x v="123"/>
    <x v="373"/>
    <x v="51"/>
    <x v="0"/>
    <x v="59"/>
    <x v="0"/>
    <x v="228"/>
    <x v="4"/>
    <x v="2"/>
    <x v="200"/>
    <x v="250"/>
    <x v="7"/>
    <x v="31"/>
    <x v="53"/>
  </r>
  <r>
    <x v="3"/>
    <x v="10"/>
    <x v="3"/>
    <x v="0"/>
    <x v="0"/>
    <x v="1"/>
    <x v="123"/>
    <x v="374"/>
    <x v="51"/>
    <x v="0"/>
    <x v="61"/>
    <x v="0"/>
    <x v="230"/>
    <x v="4"/>
    <x v="2"/>
    <x v="204"/>
    <x v="254"/>
    <x v="7"/>
    <x v="31"/>
    <x v="55"/>
  </r>
  <r>
    <x v="3"/>
    <x v="10"/>
    <x v="4"/>
    <x v="0"/>
    <x v="0"/>
    <x v="1"/>
    <x v="0"/>
    <x v="155"/>
    <x v="51"/>
    <x v="0"/>
    <x v="14"/>
    <x v="0"/>
    <x v="188"/>
    <x v="4"/>
    <x v="2"/>
    <x v="166"/>
    <x v="212"/>
    <x v="7"/>
    <x v="31"/>
    <x v="30"/>
  </r>
  <r>
    <x v="3"/>
    <x v="10"/>
    <x v="4"/>
    <x v="0"/>
    <x v="0"/>
    <x v="1"/>
    <x v="0"/>
    <x v="154"/>
    <x v="40"/>
    <x v="1"/>
    <x v="73"/>
    <x v="1"/>
    <x v="183"/>
    <x v="4"/>
    <x v="2"/>
    <x v="161"/>
    <x v="205"/>
    <x v="7"/>
    <x v="28"/>
    <x v="31"/>
  </r>
  <r>
    <x v="3"/>
    <x v="10"/>
    <x v="3"/>
    <x v="0"/>
    <x v="0"/>
    <x v="1"/>
    <x v="123"/>
    <x v="375"/>
    <x v="51"/>
    <x v="0"/>
    <x v="55"/>
    <x v="0"/>
    <x v="223"/>
    <x v="4"/>
    <x v="2"/>
    <x v="197"/>
    <x v="247"/>
    <x v="7"/>
    <x v="31"/>
    <x v="50"/>
  </r>
  <r>
    <x v="4"/>
    <x v="11"/>
    <x v="3"/>
    <x v="0"/>
    <x v="1"/>
    <x v="1"/>
    <x v="123"/>
    <x v="376"/>
    <x v="51"/>
    <x v="0"/>
    <x v="64"/>
    <x v="0"/>
    <x v="233"/>
    <x v="6"/>
    <x v="4"/>
    <x v="208"/>
    <x v="258"/>
    <x v="8"/>
    <x v="0"/>
    <x v="0"/>
  </r>
  <r>
    <x v="4"/>
    <x v="11"/>
    <x v="47"/>
    <x v="1"/>
    <x v="1"/>
    <x v="0"/>
    <x v="62"/>
    <x v="367"/>
    <x v="45"/>
    <x v="1"/>
    <x v="96"/>
    <x v="1"/>
    <x v="1"/>
    <x v="6"/>
    <x v="4"/>
    <x v="14"/>
    <x v="14"/>
    <x v="8"/>
    <x v="0"/>
    <x v="0"/>
  </r>
  <r>
    <x v="4"/>
    <x v="11"/>
    <x v="47"/>
    <x v="0"/>
    <x v="1"/>
    <x v="1"/>
    <x v="62"/>
    <x v="328"/>
    <x v="45"/>
    <x v="1"/>
    <x v="92"/>
    <x v="1"/>
    <x v="211"/>
    <x v="6"/>
    <x v="4"/>
    <x v="189"/>
    <x v="239"/>
    <x v="8"/>
    <x v="0"/>
    <x v="0"/>
  </r>
  <r>
    <x v="4"/>
    <x v="11"/>
    <x v="48"/>
    <x v="1"/>
    <x v="1"/>
    <x v="0"/>
    <x v="64"/>
    <x v="328"/>
    <x v="45"/>
    <x v="1"/>
    <x v="92"/>
    <x v="1"/>
    <x v="14"/>
    <x v="6"/>
    <x v="4"/>
    <x v="24"/>
    <x v="24"/>
    <x v="8"/>
    <x v="0"/>
    <x v="0"/>
  </r>
  <r>
    <x v="4"/>
    <x v="11"/>
    <x v="48"/>
    <x v="0"/>
    <x v="1"/>
    <x v="1"/>
    <x v="64"/>
    <x v="330"/>
    <x v="45"/>
    <x v="1"/>
    <x v="40"/>
    <x v="1"/>
    <x v="178"/>
    <x v="6"/>
    <x v="4"/>
    <x v="151"/>
    <x v="189"/>
    <x v="8"/>
    <x v="0"/>
    <x v="0"/>
  </r>
  <r>
    <x v="4"/>
    <x v="11"/>
    <x v="56"/>
    <x v="1"/>
    <x v="1"/>
    <x v="0"/>
    <x v="85"/>
    <x v="330"/>
    <x v="45"/>
    <x v="1"/>
    <x v="40"/>
    <x v="1"/>
    <x v="42"/>
    <x v="6"/>
    <x v="4"/>
    <x v="55"/>
    <x v="66"/>
    <x v="8"/>
    <x v="0"/>
    <x v="0"/>
  </r>
  <r>
    <x v="4"/>
    <x v="11"/>
    <x v="3"/>
    <x v="0"/>
    <x v="1"/>
    <x v="1"/>
    <x v="12"/>
    <x v="377"/>
    <x v="51"/>
    <x v="0"/>
    <x v="59"/>
    <x v="0"/>
    <x v="228"/>
    <x v="6"/>
    <x v="4"/>
    <x v="205"/>
    <x v="255"/>
    <x v="8"/>
    <x v="0"/>
    <x v="0"/>
  </r>
  <r>
    <x v="4"/>
    <x v="11"/>
    <x v="26"/>
    <x v="1"/>
    <x v="1"/>
    <x v="0"/>
    <x v="12"/>
    <x v="377"/>
    <x v="51"/>
    <x v="0"/>
    <x v="59"/>
    <x v="0"/>
    <x v="6"/>
    <x v="6"/>
    <x v="4"/>
    <x v="16"/>
    <x v="16"/>
    <x v="8"/>
    <x v="0"/>
    <x v="0"/>
  </r>
  <r>
    <x v="4"/>
    <x v="11"/>
    <x v="16"/>
    <x v="0"/>
    <x v="1"/>
    <x v="1"/>
    <x v="30"/>
    <x v="188"/>
    <x v="45"/>
    <x v="1"/>
    <x v="24"/>
    <x v="1"/>
    <x v="168"/>
    <x v="6"/>
    <x v="4"/>
    <x v="147"/>
    <x v="183"/>
    <x v="8"/>
    <x v="0"/>
    <x v="0"/>
  </r>
  <r>
    <x v="4"/>
    <x v="11"/>
    <x v="34"/>
    <x v="1"/>
    <x v="1"/>
    <x v="0"/>
    <x v="30"/>
    <x v="188"/>
    <x v="45"/>
    <x v="1"/>
    <x v="24"/>
    <x v="1"/>
    <x v="52"/>
    <x v="6"/>
    <x v="4"/>
    <x v="58"/>
    <x v="70"/>
    <x v="8"/>
    <x v="0"/>
    <x v="0"/>
  </r>
  <r>
    <x v="4"/>
    <x v="11"/>
    <x v="12"/>
    <x v="0"/>
    <x v="1"/>
    <x v="1"/>
    <x v="27"/>
    <x v="164"/>
    <x v="22"/>
    <x v="1"/>
    <x v="13"/>
    <x v="1"/>
    <x v="110"/>
    <x v="6"/>
    <x v="4"/>
    <x v="102"/>
    <x v="123"/>
    <x v="8"/>
    <x v="0"/>
    <x v="0"/>
  </r>
  <r>
    <x v="4"/>
    <x v="11"/>
    <x v="21"/>
    <x v="1"/>
    <x v="1"/>
    <x v="0"/>
    <x v="27"/>
    <x v="164"/>
    <x v="22"/>
    <x v="1"/>
    <x v="13"/>
    <x v="1"/>
    <x v="83"/>
    <x v="6"/>
    <x v="4"/>
    <x v="85"/>
    <x v="101"/>
    <x v="8"/>
    <x v="0"/>
    <x v="0"/>
  </r>
  <r>
    <x v="4"/>
    <x v="11"/>
    <x v="21"/>
    <x v="0"/>
    <x v="0"/>
    <x v="1"/>
    <x v="27"/>
    <x v="195"/>
    <x v="8"/>
    <x v="1"/>
    <x v="12"/>
    <x v="1"/>
    <x v="99"/>
    <x v="6"/>
    <x v="4"/>
    <x v="93"/>
    <x v="109"/>
    <x v="8"/>
    <x v="9"/>
    <x v="7"/>
  </r>
  <r>
    <x v="4"/>
    <x v="11"/>
    <x v="5"/>
    <x v="0"/>
    <x v="0"/>
    <x v="1"/>
    <x v="1"/>
    <x v="156"/>
    <x v="32"/>
    <x v="1"/>
    <x v="40"/>
    <x v="1"/>
    <x v="158"/>
    <x v="6"/>
    <x v="4"/>
    <x v="140"/>
    <x v="172"/>
    <x v="8"/>
    <x v="23"/>
    <x v="21"/>
  </r>
  <r>
    <x v="4"/>
    <x v="11"/>
    <x v="8"/>
    <x v="0"/>
    <x v="1"/>
    <x v="1"/>
    <x v="19"/>
    <x v="159"/>
    <x v="32"/>
    <x v="1"/>
    <x v="31"/>
    <x v="1"/>
    <x v="156"/>
    <x v="6"/>
    <x v="4"/>
    <x v="138"/>
    <x v="170"/>
    <x v="8"/>
    <x v="0"/>
    <x v="0"/>
  </r>
  <r>
    <x v="4"/>
    <x v="11"/>
    <x v="28"/>
    <x v="1"/>
    <x v="1"/>
    <x v="0"/>
    <x v="19"/>
    <x v="159"/>
    <x v="32"/>
    <x v="1"/>
    <x v="31"/>
    <x v="1"/>
    <x v="59"/>
    <x v="6"/>
    <x v="4"/>
    <x v="63"/>
    <x v="77"/>
    <x v="8"/>
    <x v="0"/>
    <x v="0"/>
  </r>
  <r>
    <x v="4"/>
    <x v="11"/>
    <x v="28"/>
    <x v="0"/>
    <x v="1"/>
    <x v="1"/>
    <x v="19"/>
    <x v="208"/>
    <x v="25"/>
    <x v="1"/>
    <x v="6"/>
    <x v="1"/>
    <x v="108"/>
    <x v="6"/>
    <x v="4"/>
    <x v="100"/>
    <x v="121"/>
    <x v="8"/>
    <x v="0"/>
    <x v="0"/>
  </r>
  <r>
    <x v="4"/>
    <x v="11"/>
    <x v="51"/>
    <x v="1"/>
    <x v="1"/>
    <x v="0"/>
    <x v="72"/>
    <x v="285"/>
    <x v="25"/>
    <x v="1"/>
    <x v="6"/>
    <x v="1"/>
    <x v="84"/>
    <x v="6"/>
    <x v="4"/>
    <x v="86"/>
    <x v="102"/>
    <x v="8"/>
    <x v="0"/>
    <x v="0"/>
  </r>
  <r>
    <x v="4"/>
    <x v="11"/>
    <x v="28"/>
    <x v="0"/>
    <x v="1"/>
    <x v="1"/>
    <x v="19"/>
    <x v="209"/>
    <x v="32"/>
    <x v="1"/>
    <x v="8"/>
    <x v="1"/>
    <x v="133"/>
    <x v="6"/>
    <x v="4"/>
    <x v="121"/>
    <x v="150"/>
    <x v="8"/>
    <x v="0"/>
    <x v="0"/>
  </r>
  <r>
    <x v="4"/>
    <x v="11"/>
    <x v="53"/>
    <x v="1"/>
    <x v="1"/>
    <x v="0"/>
    <x v="77"/>
    <x v="286"/>
    <x v="32"/>
    <x v="1"/>
    <x v="8"/>
    <x v="1"/>
    <x v="69"/>
    <x v="6"/>
    <x v="4"/>
    <x v="72"/>
    <x v="85"/>
    <x v="8"/>
    <x v="0"/>
    <x v="0"/>
  </r>
  <r>
    <x v="4"/>
    <x v="11"/>
    <x v="53"/>
    <x v="0"/>
    <x v="1"/>
    <x v="1"/>
    <x v="77"/>
    <x v="337"/>
    <x v="26"/>
    <x v="1"/>
    <x v="7"/>
    <x v="1"/>
    <x v="118"/>
    <x v="6"/>
    <x v="4"/>
    <x v="105"/>
    <x v="130"/>
    <x v="8"/>
    <x v="0"/>
    <x v="0"/>
  </r>
  <r>
    <x v="4"/>
    <x v="11"/>
    <x v="65"/>
    <x v="1"/>
    <x v="1"/>
    <x v="0"/>
    <x v="102"/>
    <x v="337"/>
    <x v="26"/>
    <x v="1"/>
    <x v="7"/>
    <x v="1"/>
    <x v="77"/>
    <x v="6"/>
    <x v="4"/>
    <x v="84"/>
    <x v="99"/>
    <x v="8"/>
    <x v="0"/>
    <x v="0"/>
  </r>
  <r>
    <x v="4"/>
    <x v="11"/>
    <x v="65"/>
    <x v="0"/>
    <x v="0"/>
    <x v="1"/>
    <x v="102"/>
    <x v="360"/>
    <x v="2"/>
    <x v="1"/>
    <x v="6"/>
    <x v="1"/>
    <x v="90"/>
    <x v="6"/>
    <x v="4"/>
    <x v="92"/>
    <x v="107"/>
    <x v="8"/>
    <x v="3"/>
    <x v="4"/>
  </r>
  <r>
    <x v="4"/>
    <x v="11"/>
    <x v="3"/>
    <x v="0"/>
    <x v="1"/>
    <x v="1"/>
    <x v="123"/>
    <x v="369"/>
    <x v="51"/>
    <x v="0"/>
    <x v="62"/>
    <x v="0"/>
    <x v="231"/>
    <x v="6"/>
    <x v="4"/>
    <x v="207"/>
    <x v="257"/>
    <x v="8"/>
    <x v="0"/>
    <x v="0"/>
  </r>
  <r>
    <x v="4"/>
    <x v="11"/>
    <x v="43"/>
    <x v="1"/>
    <x v="1"/>
    <x v="0"/>
    <x v="56"/>
    <x v="369"/>
    <x v="51"/>
    <x v="0"/>
    <x v="62"/>
    <x v="0"/>
    <x v="3"/>
    <x v="6"/>
    <x v="4"/>
    <x v="15"/>
    <x v="15"/>
    <x v="8"/>
    <x v="0"/>
    <x v="0"/>
  </r>
  <r>
    <x v="4"/>
    <x v="11"/>
    <x v="43"/>
    <x v="0"/>
    <x v="1"/>
    <x v="1"/>
    <x v="56"/>
    <x v="325"/>
    <x v="45"/>
    <x v="1"/>
    <x v="80"/>
    <x v="1"/>
    <x v="195"/>
    <x v="6"/>
    <x v="4"/>
    <x v="169"/>
    <x v="215"/>
    <x v="8"/>
    <x v="0"/>
    <x v="0"/>
  </r>
  <r>
    <x v="4"/>
    <x v="11"/>
    <x v="44"/>
    <x v="1"/>
    <x v="1"/>
    <x v="0"/>
    <x v="59"/>
    <x v="325"/>
    <x v="45"/>
    <x v="1"/>
    <x v="80"/>
    <x v="1"/>
    <x v="32"/>
    <x v="6"/>
    <x v="4"/>
    <x v="44"/>
    <x v="48"/>
    <x v="8"/>
    <x v="0"/>
    <x v="0"/>
  </r>
  <r>
    <x v="4"/>
    <x v="11"/>
    <x v="44"/>
    <x v="0"/>
    <x v="1"/>
    <x v="1"/>
    <x v="59"/>
    <x v="327"/>
    <x v="45"/>
    <x v="1"/>
    <x v="33"/>
    <x v="1"/>
    <x v="171"/>
    <x v="6"/>
    <x v="4"/>
    <x v="148"/>
    <x v="184"/>
    <x v="8"/>
    <x v="0"/>
    <x v="0"/>
  </r>
  <r>
    <x v="4"/>
    <x v="11"/>
    <x v="46"/>
    <x v="1"/>
    <x v="1"/>
    <x v="0"/>
    <x v="60"/>
    <x v="327"/>
    <x v="45"/>
    <x v="1"/>
    <x v="33"/>
    <x v="1"/>
    <x v="49"/>
    <x v="6"/>
    <x v="4"/>
    <x v="57"/>
    <x v="69"/>
    <x v="8"/>
    <x v="0"/>
    <x v="0"/>
  </r>
  <r>
    <x v="4"/>
    <x v="11"/>
    <x v="3"/>
    <x v="0"/>
    <x v="1"/>
    <x v="1"/>
    <x v="33"/>
    <x v="370"/>
    <x v="51"/>
    <x v="0"/>
    <x v="62"/>
    <x v="0"/>
    <x v="231"/>
    <x v="6"/>
    <x v="4"/>
    <x v="207"/>
    <x v="257"/>
    <x v="8"/>
    <x v="0"/>
    <x v="0"/>
  </r>
  <r>
    <x v="4"/>
    <x v="11"/>
    <x v="26"/>
    <x v="1"/>
    <x v="1"/>
    <x v="0"/>
    <x v="33"/>
    <x v="370"/>
    <x v="51"/>
    <x v="0"/>
    <x v="62"/>
    <x v="0"/>
    <x v="3"/>
    <x v="6"/>
    <x v="4"/>
    <x v="15"/>
    <x v="15"/>
    <x v="8"/>
    <x v="0"/>
    <x v="0"/>
  </r>
  <r>
    <x v="4"/>
    <x v="11"/>
    <x v="22"/>
    <x v="0"/>
    <x v="1"/>
    <x v="1"/>
    <x v="33"/>
    <x v="200"/>
    <x v="45"/>
    <x v="1"/>
    <x v="93"/>
    <x v="1"/>
    <x v="212"/>
    <x v="6"/>
    <x v="4"/>
    <x v="190"/>
    <x v="240"/>
    <x v="8"/>
    <x v="0"/>
    <x v="0"/>
  </r>
  <r>
    <x v="4"/>
    <x v="11"/>
    <x v="26"/>
    <x v="1"/>
    <x v="1"/>
    <x v="0"/>
    <x v="33"/>
    <x v="200"/>
    <x v="45"/>
    <x v="1"/>
    <x v="93"/>
    <x v="1"/>
    <x v="13"/>
    <x v="6"/>
    <x v="4"/>
    <x v="23"/>
    <x v="23"/>
    <x v="8"/>
    <x v="0"/>
    <x v="0"/>
  </r>
  <r>
    <x v="4"/>
    <x v="11"/>
    <x v="26"/>
    <x v="0"/>
    <x v="1"/>
    <x v="1"/>
    <x v="33"/>
    <x v="206"/>
    <x v="45"/>
    <x v="1"/>
    <x v="85"/>
    <x v="1"/>
    <x v="202"/>
    <x v="6"/>
    <x v="4"/>
    <x v="170"/>
    <x v="217"/>
    <x v="8"/>
    <x v="0"/>
    <x v="0"/>
  </r>
  <r>
    <x v="4"/>
    <x v="11"/>
    <x v="26"/>
    <x v="1"/>
    <x v="1"/>
    <x v="0"/>
    <x v="33"/>
    <x v="206"/>
    <x v="45"/>
    <x v="1"/>
    <x v="85"/>
    <x v="1"/>
    <x v="24"/>
    <x v="6"/>
    <x v="4"/>
    <x v="42"/>
    <x v="46"/>
    <x v="8"/>
    <x v="0"/>
    <x v="0"/>
  </r>
  <r>
    <x v="0"/>
    <x v="12"/>
    <x v="9"/>
    <x v="0"/>
    <x v="0"/>
    <x v="1"/>
    <x v="4"/>
    <x v="160"/>
    <x v="45"/>
    <x v="1"/>
    <x v="29"/>
    <x v="1"/>
    <x v="170"/>
    <x v="0"/>
    <x v="7"/>
    <x v="89"/>
    <x v="188"/>
    <x v="9"/>
    <x v="31"/>
    <x v="13"/>
  </r>
  <r>
    <x v="0"/>
    <x v="12"/>
    <x v="0"/>
    <x v="0"/>
    <x v="1"/>
    <x v="1"/>
    <x v="123"/>
    <x v="391"/>
    <x v="51"/>
    <x v="0"/>
    <x v="19"/>
    <x v="0"/>
    <x v="199"/>
    <x v="0"/>
    <x v="7"/>
    <x v="89"/>
    <x v="218"/>
    <x v="9"/>
    <x v="0"/>
    <x v="0"/>
  </r>
  <r>
    <x v="0"/>
    <x v="12"/>
    <x v="48"/>
    <x v="1"/>
    <x v="1"/>
    <x v="0"/>
    <x v="65"/>
    <x v="391"/>
    <x v="51"/>
    <x v="0"/>
    <x v="19"/>
    <x v="0"/>
    <x v="27"/>
    <x v="0"/>
    <x v="7"/>
    <x v="89"/>
    <x v="45"/>
    <x v="9"/>
    <x v="0"/>
    <x v="0"/>
  </r>
  <r>
    <x v="0"/>
    <x v="12"/>
    <x v="0"/>
    <x v="0"/>
    <x v="0"/>
    <x v="1"/>
    <x v="123"/>
    <x v="392"/>
    <x v="51"/>
    <x v="0"/>
    <x v="19"/>
    <x v="0"/>
    <x v="199"/>
    <x v="0"/>
    <x v="7"/>
    <x v="89"/>
    <x v="218"/>
    <x v="9"/>
    <x v="31"/>
    <x v="40"/>
  </r>
  <r>
    <x v="0"/>
    <x v="12"/>
    <x v="0"/>
    <x v="0"/>
    <x v="1"/>
    <x v="1"/>
    <x v="123"/>
    <x v="393"/>
    <x v="51"/>
    <x v="0"/>
    <x v="19"/>
    <x v="0"/>
    <x v="199"/>
    <x v="0"/>
    <x v="7"/>
    <x v="89"/>
    <x v="218"/>
    <x v="9"/>
    <x v="0"/>
    <x v="0"/>
  </r>
  <r>
    <x v="0"/>
    <x v="12"/>
    <x v="62"/>
    <x v="1"/>
    <x v="1"/>
    <x v="0"/>
    <x v="99"/>
    <x v="393"/>
    <x v="51"/>
    <x v="0"/>
    <x v="19"/>
    <x v="0"/>
    <x v="27"/>
    <x v="0"/>
    <x v="7"/>
    <x v="89"/>
    <x v="45"/>
    <x v="9"/>
    <x v="0"/>
    <x v="0"/>
  </r>
  <r>
    <x v="0"/>
    <x v="12"/>
    <x v="0"/>
    <x v="0"/>
    <x v="1"/>
    <x v="1"/>
    <x v="123"/>
    <x v="394"/>
    <x v="51"/>
    <x v="0"/>
    <x v="19"/>
    <x v="0"/>
    <x v="199"/>
    <x v="0"/>
    <x v="7"/>
    <x v="89"/>
    <x v="218"/>
    <x v="9"/>
    <x v="0"/>
    <x v="0"/>
  </r>
  <r>
    <x v="0"/>
    <x v="12"/>
    <x v="44"/>
    <x v="1"/>
    <x v="1"/>
    <x v="0"/>
    <x v="57"/>
    <x v="394"/>
    <x v="51"/>
    <x v="0"/>
    <x v="19"/>
    <x v="0"/>
    <x v="27"/>
    <x v="0"/>
    <x v="7"/>
    <x v="89"/>
    <x v="45"/>
    <x v="9"/>
    <x v="0"/>
    <x v="0"/>
  </r>
  <r>
    <x v="0"/>
    <x v="12"/>
    <x v="44"/>
    <x v="0"/>
    <x v="1"/>
    <x v="1"/>
    <x v="57"/>
    <x v="326"/>
    <x v="45"/>
    <x v="1"/>
    <x v="36"/>
    <x v="1"/>
    <x v="173"/>
    <x v="0"/>
    <x v="7"/>
    <x v="89"/>
    <x v="195"/>
    <x v="9"/>
    <x v="0"/>
    <x v="0"/>
  </r>
  <r>
    <x v="0"/>
    <x v="12"/>
    <x v="44"/>
    <x v="1"/>
    <x v="1"/>
    <x v="0"/>
    <x v="58"/>
    <x v="326"/>
    <x v="45"/>
    <x v="1"/>
    <x v="36"/>
    <x v="1"/>
    <x v="47"/>
    <x v="0"/>
    <x v="7"/>
    <x v="89"/>
    <x v="62"/>
    <x v="9"/>
    <x v="0"/>
    <x v="0"/>
  </r>
  <r>
    <x v="0"/>
    <x v="12"/>
    <x v="0"/>
    <x v="0"/>
    <x v="1"/>
    <x v="1"/>
    <x v="123"/>
    <x v="395"/>
    <x v="51"/>
    <x v="0"/>
    <x v="19"/>
    <x v="0"/>
    <x v="199"/>
    <x v="0"/>
    <x v="7"/>
    <x v="89"/>
    <x v="218"/>
    <x v="9"/>
    <x v="0"/>
    <x v="0"/>
  </r>
  <r>
    <x v="0"/>
    <x v="12"/>
    <x v="50"/>
    <x v="1"/>
    <x v="1"/>
    <x v="0"/>
    <x v="68"/>
    <x v="395"/>
    <x v="51"/>
    <x v="0"/>
    <x v="19"/>
    <x v="0"/>
    <x v="27"/>
    <x v="0"/>
    <x v="7"/>
    <x v="89"/>
    <x v="45"/>
    <x v="9"/>
    <x v="0"/>
    <x v="0"/>
  </r>
  <r>
    <x v="0"/>
    <x v="12"/>
    <x v="50"/>
    <x v="0"/>
    <x v="1"/>
    <x v="1"/>
    <x v="68"/>
    <x v="332"/>
    <x v="45"/>
    <x v="1"/>
    <x v="33"/>
    <x v="1"/>
    <x v="171"/>
    <x v="0"/>
    <x v="7"/>
    <x v="89"/>
    <x v="191"/>
    <x v="9"/>
    <x v="0"/>
    <x v="0"/>
  </r>
  <r>
    <x v="0"/>
    <x v="12"/>
    <x v="53"/>
    <x v="1"/>
    <x v="1"/>
    <x v="0"/>
    <x v="81"/>
    <x v="332"/>
    <x v="45"/>
    <x v="1"/>
    <x v="33"/>
    <x v="1"/>
    <x v="49"/>
    <x v="0"/>
    <x v="7"/>
    <x v="89"/>
    <x v="64"/>
    <x v="9"/>
    <x v="0"/>
    <x v="0"/>
  </r>
  <r>
    <x v="0"/>
    <x v="12"/>
    <x v="0"/>
    <x v="0"/>
    <x v="1"/>
    <x v="1"/>
    <x v="123"/>
    <x v="396"/>
    <x v="51"/>
    <x v="0"/>
    <x v="19"/>
    <x v="0"/>
    <x v="199"/>
    <x v="0"/>
    <x v="7"/>
    <x v="89"/>
    <x v="218"/>
    <x v="9"/>
    <x v="0"/>
    <x v="0"/>
  </r>
  <r>
    <x v="0"/>
    <x v="12"/>
    <x v="71"/>
    <x v="1"/>
    <x v="1"/>
    <x v="0"/>
    <x v="116"/>
    <x v="396"/>
    <x v="51"/>
    <x v="0"/>
    <x v="19"/>
    <x v="0"/>
    <x v="27"/>
    <x v="0"/>
    <x v="7"/>
    <x v="89"/>
    <x v="45"/>
    <x v="9"/>
    <x v="0"/>
    <x v="0"/>
  </r>
  <r>
    <x v="0"/>
    <x v="12"/>
    <x v="0"/>
    <x v="0"/>
    <x v="0"/>
    <x v="1"/>
    <x v="123"/>
    <x v="397"/>
    <x v="51"/>
    <x v="0"/>
    <x v="19"/>
    <x v="0"/>
    <x v="199"/>
    <x v="0"/>
    <x v="7"/>
    <x v="89"/>
    <x v="218"/>
    <x v="9"/>
    <x v="31"/>
    <x v="40"/>
  </r>
  <r>
    <x v="0"/>
    <x v="12"/>
    <x v="0"/>
    <x v="0"/>
    <x v="1"/>
    <x v="1"/>
    <x v="123"/>
    <x v="378"/>
    <x v="51"/>
    <x v="0"/>
    <x v="19"/>
    <x v="0"/>
    <x v="199"/>
    <x v="0"/>
    <x v="7"/>
    <x v="89"/>
    <x v="218"/>
    <x v="9"/>
    <x v="0"/>
    <x v="0"/>
  </r>
  <r>
    <x v="0"/>
    <x v="12"/>
    <x v="71"/>
    <x v="1"/>
    <x v="1"/>
    <x v="0"/>
    <x v="116"/>
    <x v="378"/>
    <x v="51"/>
    <x v="0"/>
    <x v="19"/>
    <x v="2"/>
    <x v="27"/>
    <x v="0"/>
    <x v="7"/>
    <x v="89"/>
    <x v="45"/>
    <x v="9"/>
    <x v="0"/>
    <x v="0"/>
  </r>
  <r>
    <x v="0"/>
    <x v="12"/>
    <x v="0"/>
    <x v="0"/>
    <x v="1"/>
    <x v="1"/>
    <x v="123"/>
    <x v="379"/>
    <x v="51"/>
    <x v="0"/>
    <x v="19"/>
    <x v="0"/>
    <x v="199"/>
    <x v="0"/>
    <x v="7"/>
    <x v="89"/>
    <x v="218"/>
    <x v="9"/>
    <x v="0"/>
    <x v="0"/>
  </r>
  <r>
    <x v="0"/>
    <x v="12"/>
    <x v="70"/>
    <x v="1"/>
    <x v="1"/>
    <x v="0"/>
    <x v="111"/>
    <x v="379"/>
    <x v="51"/>
    <x v="0"/>
    <x v="19"/>
    <x v="0"/>
    <x v="27"/>
    <x v="0"/>
    <x v="7"/>
    <x v="89"/>
    <x v="45"/>
    <x v="9"/>
    <x v="0"/>
    <x v="0"/>
  </r>
  <r>
    <x v="0"/>
    <x v="12"/>
    <x v="14"/>
    <x v="0"/>
    <x v="1"/>
    <x v="1"/>
    <x v="31"/>
    <x v="185"/>
    <x v="41"/>
    <x v="1"/>
    <x v="40"/>
    <x v="1"/>
    <x v="166"/>
    <x v="0"/>
    <x v="7"/>
    <x v="89"/>
    <x v="182"/>
    <x v="9"/>
    <x v="0"/>
    <x v="0"/>
  </r>
  <r>
    <x v="0"/>
    <x v="12"/>
    <x v="32"/>
    <x v="1"/>
    <x v="1"/>
    <x v="0"/>
    <x v="31"/>
    <x v="185"/>
    <x v="41"/>
    <x v="1"/>
    <x v="40"/>
    <x v="1"/>
    <x v="53"/>
    <x v="0"/>
    <x v="7"/>
    <x v="89"/>
    <x v="71"/>
    <x v="9"/>
    <x v="0"/>
    <x v="0"/>
  </r>
  <r>
    <x v="0"/>
    <x v="12"/>
    <x v="32"/>
    <x v="0"/>
    <x v="0"/>
    <x v="1"/>
    <x v="31"/>
    <x v="223"/>
    <x v="33"/>
    <x v="1"/>
    <x v="38"/>
    <x v="1"/>
    <x v="162"/>
    <x v="0"/>
    <x v="7"/>
    <x v="89"/>
    <x v="176"/>
    <x v="9"/>
    <x v="24"/>
    <x v="19"/>
  </r>
  <r>
    <x v="0"/>
    <x v="12"/>
    <x v="14"/>
    <x v="0"/>
    <x v="1"/>
    <x v="1"/>
    <x v="6"/>
    <x v="281"/>
    <x v="45"/>
    <x v="1"/>
    <x v="28"/>
    <x v="1"/>
    <x v="169"/>
    <x v="0"/>
    <x v="7"/>
    <x v="89"/>
    <x v="187"/>
    <x v="9"/>
    <x v="0"/>
    <x v="0"/>
  </r>
  <r>
    <x v="0"/>
    <x v="12"/>
    <x v="56"/>
    <x v="1"/>
    <x v="1"/>
    <x v="0"/>
    <x v="87"/>
    <x v="281"/>
    <x v="45"/>
    <x v="1"/>
    <x v="28"/>
    <x v="1"/>
    <x v="51"/>
    <x v="0"/>
    <x v="7"/>
    <x v="89"/>
    <x v="67"/>
    <x v="9"/>
    <x v="0"/>
    <x v="0"/>
  </r>
  <r>
    <x v="0"/>
    <x v="12"/>
    <x v="0"/>
    <x v="0"/>
    <x v="1"/>
    <x v="1"/>
    <x v="123"/>
    <x v="380"/>
    <x v="51"/>
    <x v="0"/>
    <x v="19"/>
    <x v="0"/>
    <x v="199"/>
    <x v="0"/>
    <x v="7"/>
    <x v="89"/>
    <x v="218"/>
    <x v="9"/>
    <x v="0"/>
    <x v="0"/>
  </r>
  <r>
    <x v="0"/>
    <x v="12"/>
    <x v="72"/>
    <x v="1"/>
    <x v="1"/>
    <x v="0"/>
    <x v="119"/>
    <x v="380"/>
    <x v="51"/>
    <x v="0"/>
    <x v="19"/>
    <x v="0"/>
    <x v="27"/>
    <x v="0"/>
    <x v="7"/>
    <x v="89"/>
    <x v="45"/>
    <x v="9"/>
    <x v="0"/>
    <x v="0"/>
  </r>
  <r>
    <x v="0"/>
    <x v="12"/>
    <x v="0"/>
    <x v="0"/>
    <x v="0"/>
    <x v="1"/>
    <x v="123"/>
    <x v="381"/>
    <x v="51"/>
    <x v="0"/>
    <x v="19"/>
    <x v="0"/>
    <x v="199"/>
    <x v="0"/>
    <x v="7"/>
    <x v="89"/>
    <x v="218"/>
    <x v="9"/>
    <x v="31"/>
    <x v="40"/>
  </r>
  <r>
    <x v="0"/>
    <x v="12"/>
    <x v="0"/>
    <x v="0"/>
    <x v="1"/>
    <x v="1"/>
    <x v="123"/>
    <x v="382"/>
    <x v="51"/>
    <x v="0"/>
    <x v="19"/>
    <x v="0"/>
    <x v="199"/>
    <x v="0"/>
    <x v="7"/>
    <x v="89"/>
    <x v="218"/>
    <x v="9"/>
    <x v="0"/>
    <x v="0"/>
  </r>
  <r>
    <x v="0"/>
    <x v="12"/>
    <x v="73"/>
    <x v="1"/>
    <x v="1"/>
    <x v="0"/>
    <x v="121"/>
    <x v="382"/>
    <x v="51"/>
    <x v="0"/>
    <x v="19"/>
    <x v="0"/>
    <x v="27"/>
    <x v="0"/>
    <x v="7"/>
    <x v="89"/>
    <x v="45"/>
    <x v="9"/>
    <x v="0"/>
    <x v="0"/>
  </r>
  <r>
    <x v="0"/>
    <x v="12"/>
    <x v="0"/>
    <x v="0"/>
    <x v="0"/>
    <x v="1"/>
    <x v="123"/>
    <x v="383"/>
    <x v="51"/>
    <x v="0"/>
    <x v="19"/>
    <x v="0"/>
    <x v="199"/>
    <x v="0"/>
    <x v="7"/>
    <x v="89"/>
    <x v="218"/>
    <x v="9"/>
    <x v="31"/>
    <x v="40"/>
  </r>
  <r>
    <x v="0"/>
    <x v="12"/>
    <x v="0"/>
    <x v="0"/>
    <x v="1"/>
    <x v="1"/>
    <x v="123"/>
    <x v="384"/>
    <x v="51"/>
    <x v="0"/>
    <x v="19"/>
    <x v="0"/>
    <x v="199"/>
    <x v="0"/>
    <x v="7"/>
    <x v="89"/>
    <x v="218"/>
    <x v="9"/>
    <x v="0"/>
    <x v="0"/>
  </r>
  <r>
    <x v="0"/>
    <x v="12"/>
    <x v="63"/>
    <x v="1"/>
    <x v="1"/>
    <x v="0"/>
    <x v="101"/>
    <x v="384"/>
    <x v="51"/>
    <x v="0"/>
    <x v="19"/>
    <x v="0"/>
    <x v="27"/>
    <x v="0"/>
    <x v="7"/>
    <x v="89"/>
    <x v="45"/>
    <x v="9"/>
    <x v="0"/>
    <x v="0"/>
  </r>
  <r>
    <x v="0"/>
    <x v="12"/>
    <x v="63"/>
    <x v="0"/>
    <x v="0"/>
    <x v="1"/>
    <x v="101"/>
    <x v="359"/>
    <x v="45"/>
    <x v="1"/>
    <x v="37"/>
    <x v="1"/>
    <x v="176"/>
    <x v="0"/>
    <x v="7"/>
    <x v="89"/>
    <x v="196"/>
    <x v="9"/>
    <x v="31"/>
    <x v="18"/>
  </r>
  <r>
    <x v="0"/>
    <x v="12"/>
    <x v="0"/>
    <x v="0"/>
    <x v="1"/>
    <x v="1"/>
    <x v="13"/>
    <x v="385"/>
    <x v="51"/>
    <x v="0"/>
    <x v="19"/>
    <x v="0"/>
    <x v="199"/>
    <x v="0"/>
    <x v="7"/>
    <x v="89"/>
    <x v="218"/>
    <x v="9"/>
    <x v="0"/>
    <x v="0"/>
  </r>
  <r>
    <x v="0"/>
    <x v="12"/>
    <x v="0"/>
    <x v="1"/>
    <x v="1"/>
    <x v="0"/>
    <x v="13"/>
    <x v="385"/>
    <x v="51"/>
    <x v="0"/>
    <x v="19"/>
    <x v="0"/>
    <x v="27"/>
    <x v="0"/>
    <x v="7"/>
    <x v="89"/>
    <x v="45"/>
    <x v="9"/>
    <x v="0"/>
    <x v="0"/>
  </r>
  <r>
    <x v="0"/>
    <x v="12"/>
    <x v="0"/>
    <x v="0"/>
    <x v="1"/>
    <x v="1"/>
    <x v="13"/>
    <x v="207"/>
    <x v="45"/>
    <x v="1"/>
    <x v="37"/>
    <x v="1"/>
    <x v="176"/>
    <x v="0"/>
    <x v="7"/>
    <x v="89"/>
    <x v="196"/>
    <x v="9"/>
    <x v="0"/>
    <x v="0"/>
  </r>
  <r>
    <x v="0"/>
    <x v="12"/>
    <x v="35"/>
    <x v="1"/>
    <x v="1"/>
    <x v="0"/>
    <x v="42"/>
    <x v="284"/>
    <x v="45"/>
    <x v="1"/>
    <x v="37"/>
    <x v="1"/>
    <x v="44"/>
    <x v="0"/>
    <x v="7"/>
    <x v="89"/>
    <x v="61"/>
    <x v="9"/>
    <x v="0"/>
    <x v="0"/>
  </r>
  <r>
    <x v="0"/>
    <x v="12"/>
    <x v="35"/>
    <x v="0"/>
    <x v="1"/>
    <x v="1"/>
    <x v="42"/>
    <x v="300"/>
    <x v="41"/>
    <x v="1"/>
    <x v="34"/>
    <x v="1"/>
    <x v="165"/>
    <x v="0"/>
    <x v="7"/>
    <x v="89"/>
    <x v="180"/>
    <x v="9"/>
    <x v="0"/>
    <x v="0"/>
  </r>
  <r>
    <x v="0"/>
    <x v="12"/>
    <x v="53"/>
    <x v="1"/>
    <x v="1"/>
    <x v="0"/>
    <x v="80"/>
    <x v="300"/>
    <x v="41"/>
    <x v="1"/>
    <x v="34"/>
    <x v="1"/>
    <x v="54"/>
    <x v="0"/>
    <x v="7"/>
    <x v="89"/>
    <x v="73"/>
    <x v="9"/>
    <x v="0"/>
    <x v="0"/>
  </r>
  <r>
    <x v="0"/>
    <x v="12"/>
    <x v="53"/>
    <x v="0"/>
    <x v="0"/>
    <x v="1"/>
    <x v="80"/>
    <x v="354"/>
    <x v="33"/>
    <x v="1"/>
    <x v="32"/>
    <x v="1"/>
    <x v="159"/>
    <x v="0"/>
    <x v="7"/>
    <x v="89"/>
    <x v="175"/>
    <x v="9"/>
    <x v="24"/>
    <x v="14"/>
  </r>
  <r>
    <x v="0"/>
    <x v="12"/>
    <x v="0"/>
    <x v="0"/>
    <x v="1"/>
    <x v="1"/>
    <x v="123"/>
    <x v="386"/>
    <x v="51"/>
    <x v="0"/>
    <x v="19"/>
    <x v="0"/>
    <x v="199"/>
    <x v="0"/>
    <x v="7"/>
    <x v="89"/>
    <x v="218"/>
    <x v="9"/>
    <x v="0"/>
    <x v="0"/>
  </r>
  <r>
    <x v="0"/>
    <x v="12"/>
    <x v="62"/>
    <x v="1"/>
    <x v="1"/>
    <x v="0"/>
    <x v="99"/>
    <x v="386"/>
    <x v="51"/>
    <x v="0"/>
    <x v="19"/>
    <x v="0"/>
    <x v="27"/>
    <x v="0"/>
    <x v="7"/>
    <x v="89"/>
    <x v="45"/>
    <x v="9"/>
    <x v="0"/>
    <x v="0"/>
  </r>
  <r>
    <x v="0"/>
    <x v="12"/>
    <x v="7"/>
    <x v="0"/>
    <x v="0"/>
    <x v="1"/>
    <x v="2"/>
    <x v="157"/>
    <x v="13"/>
    <x v="1"/>
    <x v="39"/>
    <x v="1"/>
    <x v="125"/>
    <x v="0"/>
    <x v="7"/>
    <x v="89"/>
    <x v="134"/>
    <x v="9"/>
    <x v="12"/>
    <x v="20"/>
  </r>
  <r>
    <x v="0"/>
    <x v="12"/>
    <x v="6"/>
    <x v="0"/>
    <x v="1"/>
    <x v="1"/>
    <x v="23"/>
    <x v="162"/>
    <x v="34"/>
    <x v="1"/>
    <x v="9"/>
    <x v="1"/>
    <x v="138"/>
    <x v="0"/>
    <x v="7"/>
    <x v="89"/>
    <x v="152"/>
    <x v="9"/>
    <x v="0"/>
    <x v="0"/>
  </r>
  <r>
    <x v="0"/>
    <x v="12"/>
    <x v="20"/>
    <x v="1"/>
    <x v="1"/>
    <x v="0"/>
    <x v="23"/>
    <x v="162"/>
    <x v="34"/>
    <x v="1"/>
    <x v="9"/>
    <x v="1"/>
    <x v="66"/>
    <x v="0"/>
    <x v="7"/>
    <x v="89"/>
    <x v="84"/>
    <x v="9"/>
    <x v="0"/>
    <x v="0"/>
  </r>
  <r>
    <x v="0"/>
    <x v="12"/>
    <x v="20"/>
    <x v="0"/>
    <x v="1"/>
    <x v="1"/>
    <x v="23"/>
    <x v="194"/>
    <x v="19"/>
    <x v="1"/>
    <x v="6"/>
    <x v="1"/>
    <x v="101"/>
    <x v="0"/>
    <x v="7"/>
    <x v="89"/>
    <x v="118"/>
    <x v="9"/>
    <x v="0"/>
    <x v="0"/>
  </r>
  <r>
    <x v="0"/>
    <x v="12"/>
    <x v="28"/>
    <x v="1"/>
    <x v="1"/>
    <x v="0"/>
    <x v="23"/>
    <x v="194"/>
    <x v="19"/>
    <x v="1"/>
    <x v="6"/>
    <x v="1"/>
    <x v="86"/>
    <x v="0"/>
    <x v="7"/>
    <x v="89"/>
    <x v="103"/>
    <x v="9"/>
    <x v="0"/>
    <x v="0"/>
  </r>
  <r>
    <x v="0"/>
    <x v="12"/>
    <x v="0"/>
    <x v="0"/>
    <x v="0"/>
    <x v="1"/>
    <x v="123"/>
    <x v="387"/>
    <x v="51"/>
    <x v="0"/>
    <x v="59"/>
    <x v="0"/>
    <x v="228"/>
    <x v="0"/>
    <x v="7"/>
    <x v="89"/>
    <x v="263"/>
    <x v="9"/>
    <x v="31"/>
    <x v="53"/>
  </r>
  <r>
    <x v="0"/>
    <x v="12"/>
    <x v="0"/>
    <x v="0"/>
    <x v="0"/>
    <x v="1"/>
    <x v="123"/>
    <x v="388"/>
    <x v="51"/>
    <x v="0"/>
    <x v="59"/>
    <x v="0"/>
    <x v="228"/>
    <x v="0"/>
    <x v="7"/>
    <x v="89"/>
    <x v="263"/>
    <x v="9"/>
    <x v="31"/>
    <x v="53"/>
  </r>
  <r>
    <x v="0"/>
    <x v="12"/>
    <x v="0"/>
    <x v="0"/>
    <x v="0"/>
    <x v="1"/>
    <x v="123"/>
    <x v="389"/>
    <x v="51"/>
    <x v="0"/>
    <x v="59"/>
    <x v="0"/>
    <x v="228"/>
    <x v="0"/>
    <x v="7"/>
    <x v="89"/>
    <x v="263"/>
    <x v="9"/>
    <x v="31"/>
    <x v="53"/>
  </r>
  <r>
    <x v="0"/>
    <x v="12"/>
    <x v="0"/>
    <x v="0"/>
    <x v="0"/>
    <x v="1"/>
    <x v="123"/>
    <x v="390"/>
    <x v="51"/>
    <x v="0"/>
    <x v="59"/>
    <x v="0"/>
    <x v="228"/>
    <x v="0"/>
    <x v="7"/>
    <x v="89"/>
    <x v="263"/>
    <x v="9"/>
    <x v="31"/>
    <x v="53"/>
  </r>
  <r>
    <x v="7"/>
    <x v="12"/>
    <x v="1"/>
    <x v="0"/>
    <x v="0"/>
    <x v="1"/>
    <x v="123"/>
    <x v="225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36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47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53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54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55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56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57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58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26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27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28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29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30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31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32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33"/>
    <x v="51"/>
    <x v="0"/>
    <x v="19"/>
    <x v="0"/>
    <x v="199"/>
    <x v="5"/>
    <x v="3"/>
    <x v="168"/>
    <x v="214"/>
    <x v="9"/>
    <x v="31"/>
    <x v="40"/>
  </r>
  <r>
    <x v="7"/>
    <x v="12"/>
    <x v="1"/>
    <x v="0"/>
    <x v="1"/>
    <x v="1"/>
    <x v="123"/>
    <x v="234"/>
    <x v="51"/>
    <x v="0"/>
    <x v="19"/>
    <x v="0"/>
    <x v="199"/>
    <x v="5"/>
    <x v="3"/>
    <x v="168"/>
    <x v="214"/>
    <x v="9"/>
    <x v="0"/>
    <x v="0"/>
  </r>
  <r>
    <x v="7"/>
    <x v="12"/>
    <x v="72"/>
    <x v="1"/>
    <x v="1"/>
    <x v="0"/>
    <x v="119"/>
    <x v="234"/>
    <x v="51"/>
    <x v="0"/>
    <x v="19"/>
    <x v="0"/>
    <x v="27"/>
    <x v="5"/>
    <x v="3"/>
    <x v="45"/>
    <x v="49"/>
    <x v="9"/>
    <x v="0"/>
    <x v="0"/>
  </r>
  <r>
    <x v="7"/>
    <x v="12"/>
    <x v="1"/>
    <x v="0"/>
    <x v="1"/>
    <x v="1"/>
    <x v="123"/>
    <x v="235"/>
    <x v="51"/>
    <x v="0"/>
    <x v="19"/>
    <x v="0"/>
    <x v="199"/>
    <x v="5"/>
    <x v="3"/>
    <x v="168"/>
    <x v="214"/>
    <x v="9"/>
    <x v="0"/>
    <x v="0"/>
  </r>
  <r>
    <x v="7"/>
    <x v="12"/>
    <x v="44"/>
    <x v="1"/>
    <x v="1"/>
    <x v="0"/>
    <x v="58"/>
    <x v="235"/>
    <x v="51"/>
    <x v="0"/>
    <x v="19"/>
    <x v="0"/>
    <x v="27"/>
    <x v="5"/>
    <x v="3"/>
    <x v="45"/>
    <x v="49"/>
    <x v="9"/>
    <x v="0"/>
    <x v="0"/>
  </r>
  <r>
    <x v="7"/>
    <x v="12"/>
    <x v="1"/>
    <x v="0"/>
    <x v="0"/>
    <x v="1"/>
    <x v="123"/>
    <x v="237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38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39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40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41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42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43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44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45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46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48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49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50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51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52"/>
    <x v="51"/>
    <x v="0"/>
    <x v="19"/>
    <x v="0"/>
    <x v="199"/>
    <x v="5"/>
    <x v="3"/>
    <x v="168"/>
    <x v="214"/>
    <x v="9"/>
    <x v="31"/>
    <x v="40"/>
  </r>
  <r>
    <x v="12"/>
    <x v="13"/>
    <x v="17"/>
    <x v="0"/>
    <x v="0"/>
    <x v="1"/>
    <x v="123"/>
    <x v="32"/>
    <x v="48"/>
    <x v="0"/>
    <x v="19"/>
    <x v="0"/>
    <x v="185"/>
    <x v="10"/>
    <x v="9"/>
    <x v="163"/>
    <x v="209"/>
    <x v="10"/>
    <x v="27"/>
    <x v="40"/>
  </r>
  <r>
    <x v="12"/>
    <x v="13"/>
    <x v="17"/>
    <x v="0"/>
    <x v="1"/>
    <x v="1"/>
    <x v="9"/>
    <x v="33"/>
    <x v="48"/>
    <x v="0"/>
    <x v="19"/>
    <x v="0"/>
    <x v="185"/>
    <x v="10"/>
    <x v="9"/>
    <x v="163"/>
    <x v="209"/>
    <x v="10"/>
    <x v="0"/>
    <x v="0"/>
  </r>
  <r>
    <x v="12"/>
    <x v="13"/>
    <x v="21"/>
    <x v="1"/>
    <x v="1"/>
    <x v="0"/>
    <x v="9"/>
    <x v="33"/>
    <x v="48"/>
    <x v="0"/>
    <x v="19"/>
    <x v="0"/>
    <x v="38"/>
    <x v="10"/>
    <x v="9"/>
    <x v="48"/>
    <x v="52"/>
    <x v="10"/>
    <x v="0"/>
    <x v="0"/>
  </r>
  <r>
    <x v="12"/>
    <x v="13"/>
    <x v="21"/>
    <x v="0"/>
    <x v="0"/>
    <x v="1"/>
    <x v="9"/>
    <x v="192"/>
    <x v="27"/>
    <x v="1"/>
    <x v="9"/>
    <x v="1"/>
    <x v="123"/>
    <x v="10"/>
    <x v="9"/>
    <x v="108"/>
    <x v="133"/>
    <x v="10"/>
    <x v="20"/>
    <x v="6"/>
  </r>
  <r>
    <x v="12"/>
    <x v="13"/>
    <x v="21"/>
    <x v="0"/>
    <x v="0"/>
    <x v="1"/>
    <x v="9"/>
    <x v="193"/>
    <x v="39"/>
    <x v="1"/>
    <x v="70"/>
    <x v="1"/>
    <x v="180"/>
    <x v="10"/>
    <x v="9"/>
    <x v="156"/>
    <x v="198"/>
    <x v="10"/>
    <x v="27"/>
    <x v="26"/>
  </r>
  <r>
    <x v="11"/>
    <x v="15"/>
    <x v="17"/>
    <x v="0"/>
    <x v="1"/>
    <x v="1"/>
    <x v="16"/>
    <x v="26"/>
    <x v="51"/>
    <x v="0"/>
    <x v="19"/>
    <x v="0"/>
    <x v="199"/>
    <x v="12"/>
    <x v="11"/>
    <x v="174"/>
    <x v="222"/>
    <x v="12"/>
    <x v="0"/>
    <x v="0"/>
  </r>
  <r>
    <x v="11"/>
    <x v="15"/>
    <x v="29"/>
    <x v="1"/>
    <x v="1"/>
    <x v="0"/>
    <x v="16"/>
    <x v="26"/>
    <x v="51"/>
    <x v="0"/>
    <x v="19"/>
    <x v="0"/>
    <x v="27"/>
    <x v="12"/>
    <x v="11"/>
    <x v="38"/>
    <x v="41"/>
    <x v="12"/>
    <x v="0"/>
    <x v="0"/>
  </r>
  <r>
    <x v="11"/>
    <x v="15"/>
    <x v="29"/>
    <x v="0"/>
    <x v="0"/>
    <x v="1"/>
    <x v="16"/>
    <x v="219"/>
    <x v="7"/>
    <x v="1"/>
    <x v="79"/>
    <x v="1"/>
    <x v="139"/>
    <x v="12"/>
    <x v="11"/>
    <x v="125"/>
    <x v="155"/>
    <x v="12"/>
    <x v="8"/>
    <x v="37"/>
  </r>
  <r>
    <x v="11"/>
    <x v="15"/>
    <x v="29"/>
    <x v="0"/>
    <x v="0"/>
    <x v="1"/>
    <x v="16"/>
    <x v="220"/>
    <x v="17"/>
    <x v="1"/>
    <x v="26"/>
    <x v="1"/>
    <x v="130"/>
    <x v="12"/>
    <x v="11"/>
    <x v="114"/>
    <x v="142"/>
    <x v="12"/>
    <x v="15"/>
    <x v="11"/>
  </r>
  <r>
    <x v="11"/>
    <x v="15"/>
    <x v="17"/>
    <x v="0"/>
    <x v="1"/>
    <x v="1"/>
    <x v="16"/>
    <x v="27"/>
    <x v="51"/>
    <x v="0"/>
    <x v="19"/>
    <x v="0"/>
    <x v="199"/>
    <x v="12"/>
    <x v="11"/>
    <x v="174"/>
    <x v="222"/>
    <x v="12"/>
    <x v="0"/>
    <x v="0"/>
  </r>
  <r>
    <x v="11"/>
    <x v="15"/>
    <x v="29"/>
    <x v="1"/>
    <x v="1"/>
    <x v="0"/>
    <x v="16"/>
    <x v="27"/>
    <x v="51"/>
    <x v="0"/>
    <x v="19"/>
    <x v="0"/>
    <x v="27"/>
    <x v="12"/>
    <x v="11"/>
    <x v="38"/>
    <x v="41"/>
    <x v="12"/>
    <x v="0"/>
    <x v="0"/>
  </r>
  <r>
    <x v="11"/>
    <x v="15"/>
    <x v="29"/>
    <x v="0"/>
    <x v="0"/>
    <x v="1"/>
    <x v="16"/>
    <x v="218"/>
    <x v="7"/>
    <x v="1"/>
    <x v="81"/>
    <x v="1"/>
    <x v="142"/>
    <x v="12"/>
    <x v="11"/>
    <x v="128"/>
    <x v="158"/>
    <x v="12"/>
    <x v="8"/>
    <x v="39"/>
  </r>
  <r>
    <x v="11"/>
    <x v="15"/>
    <x v="17"/>
    <x v="0"/>
    <x v="1"/>
    <x v="1"/>
    <x v="16"/>
    <x v="29"/>
    <x v="51"/>
    <x v="0"/>
    <x v="19"/>
    <x v="0"/>
    <x v="199"/>
    <x v="12"/>
    <x v="11"/>
    <x v="174"/>
    <x v="222"/>
    <x v="12"/>
    <x v="0"/>
    <x v="0"/>
  </r>
  <r>
    <x v="11"/>
    <x v="15"/>
    <x v="29"/>
    <x v="1"/>
    <x v="1"/>
    <x v="0"/>
    <x v="16"/>
    <x v="29"/>
    <x v="51"/>
    <x v="0"/>
    <x v="19"/>
    <x v="0"/>
    <x v="27"/>
    <x v="12"/>
    <x v="11"/>
    <x v="38"/>
    <x v="41"/>
    <x v="12"/>
    <x v="0"/>
    <x v="0"/>
  </r>
  <r>
    <x v="11"/>
    <x v="15"/>
    <x v="29"/>
    <x v="0"/>
    <x v="0"/>
    <x v="1"/>
    <x v="16"/>
    <x v="216"/>
    <x v="7"/>
    <x v="1"/>
    <x v="81"/>
    <x v="1"/>
    <x v="142"/>
    <x v="12"/>
    <x v="11"/>
    <x v="128"/>
    <x v="158"/>
    <x v="12"/>
    <x v="8"/>
    <x v="39"/>
  </r>
  <r>
    <x v="11"/>
    <x v="15"/>
    <x v="17"/>
    <x v="0"/>
    <x v="1"/>
    <x v="1"/>
    <x v="16"/>
    <x v="30"/>
    <x v="51"/>
    <x v="0"/>
    <x v="19"/>
    <x v="0"/>
    <x v="199"/>
    <x v="12"/>
    <x v="11"/>
    <x v="174"/>
    <x v="222"/>
    <x v="12"/>
    <x v="0"/>
    <x v="0"/>
  </r>
  <r>
    <x v="11"/>
    <x v="15"/>
    <x v="29"/>
    <x v="1"/>
    <x v="1"/>
    <x v="0"/>
    <x v="16"/>
    <x v="30"/>
    <x v="51"/>
    <x v="0"/>
    <x v="19"/>
    <x v="0"/>
    <x v="27"/>
    <x v="12"/>
    <x v="11"/>
    <x v="38"/>
    <x v="41"/>
    <x v="12"/>
    <x v="0"/>
    <x v="0"/>
  </r>
  <r>
    <x v="11"/>
    <x v="15"/>
    <x v="29"/>
    <x v="0"/>
    <x v="0"/>
    <x v="1"/>
    <x v="16"/>
    <x v="217"/>
    <x v="7"/>
    <x v="1"/>
    <x v="80"/>
    <x v="1"/>
    <x v="141"/>
    <x v="12"/>
    <x v="11"/>
    <x v="127"/>
    <x v="157"/>
    <x v="12"/>
    <x v="8"/>
    <x v="38"/>
  </r>
  <r>
    <x v="11"/>
    <x v="15"/>
    <x v="17"/>
    <x v="0"/>
    <x v="1"/>
    <x v="1"/>
    <x v="8"/>
    <x v="31"/>
    <x v="51"/>
    <x v="0"/>
    <x v="19"/>
    <x v="0"/>
    <x v="199"/>
    <x v="12"/>
    <x v="11"/>
    <x v="174"/>
    <x v="222"/>
    <x v="12"/>
    <x v="0"/>
    <x v="0"/>
  </r>
  <r>
    <x v="11"/>
    <x v="15"/>
    <x v="21"/>
    <x v="1"/>
    <x v="1"/>
    <x v="0"/>
    <x v="8"/>
    <x v="31"/>
    <x v="51"/>
    <x v="0"/>
    <x v="19"/>
    <x v="0"/>
    <x v="27"/>
    <x v="12"/>
    <x v="11"/>
    <x v="38"/>
    <x v="41"/>
    <x v="12"/>
    <x v="0"/>
    <x v="0"/>
  </r>
  <r>
    <x v="11"/>
    <x v="15"/>
    <x v="21"/>
    <x v="0"/>
    <x v="0"/>
    <x v="1"/>
    <x v="8"/>
    <x v="190"/>
    <x v="21"/>
    <x v="1"/>
    <x v="9"/>
    <x v="1"/>
    <x v="106"/>
    <x v="12"/>
    <x v="11"/>
    <x v="101"/>
    <x v="122"/>
    <x v="12"/>
    <x v="17"/>
    <x v="6"/>
  </r>
  <r>
    <x v="11"/>
    <x v="15"/>
    <x v="21"/>
    <x v="0"/>
    <x v="1"/>
    <x v="1"/>
    <x v="32"/>
    <x v="191"/>
    <x v="45"/>
    <x v="1"/>
    <x v="69"/>
    <x v="1"/>
    <x v="186"/>
    <x v="12"/>
    <x v="11"/>
    <x v="164"/>
    <x v="210"/>
    <x v="12"/>
    <x v="0"/>
    <x v="0"/>
  </r>
  <r>
    <x v="11"/>
    <x v="15"/>
    <x v="31"/>
    <x v="1"/>
    <x v="1"/>
    <x v="0"/>
    <x v="32"/>
    <x v="191"/>
    <x v="45"/>
    <x v="1"/>
    <x v="69"/>
    <x v="1"/>
    <x v="37"/>
    <x v="12"/>
    <x v="11"/>
    <x v="47"/>
    <x v="51"/>
    <x v="12"/>
    <x v="0"/>
    <x v="0"/>
  </r>
  <r>
    <x v="11"/>
    <x v="15"/>
    <x v="31"/>
    <x v="0"/>
    <x v="0"/>
    <x v="1"/>
    <x v="32"/>
    <x v="212"/>
    <x v="31"/>
    <x v="1"/>
    <x v="35"/>
    <x v="1"/>
    <x v="155"/>
    <x v="12"/>
    <x v="11"/>
    <x v="141"/>
    <x v="173"/>
    <x v="12"/>
    <x v="22"/>
    <x v="16"/>
  </r>
  <r>
    <x v="11"/>
    <x v="15"/>
    <x v="31"/>
    <x v="0"/>
    <x v="1"/>
    <x v="1"/>
    <x v="32"/>
    <x v="213"/>
    <x v="45"/>
    <x v="1"/>
    <x v="10"/>
    <x v="1"/>
    <x v="157"/>
    <x v="12"/>
    <x v="11"/>
    <x v="142"/>
    <x v="174"/>
    <x v="12"/>
    <x v="0"/>
    <x v="0"/>
  </r>
  <r>
    <x v="11"/>
    <x v="15"/>
    <x v="32"/>
    <x v="1"/>
    <x v="1"/>
    <x v="0"/>
    <x v="32"/>
    <x v="213"/>
    <x v="45"/>
    <x v="1"/>
    <x v="10"/>
    <x v="1"/>
    <x v="58"/>
    <x v="12"/>
    <x v="11"/>
    <x v="61"/>
    <x v="75"/>
    <x v="12"/>
    <x v="0"/>
    <x v="0"/>
  </r>
  <r>
    <x v="11"/>
    <x v="15"/>
    <x v="31"/>
    <x v="0"/>
    <x v="1"/>
    <x v="1"/>
    <x v="32"/>
    <x v="224"/>
    <x v="35"/>
    <x v="1"/>
    <x v="9"/>
    <x v="1"/>
    <x v="146"/>
    <x v="12"/>
    <x v="11"/>
    <x v="132"/>
    <x v="164"/>
    <x v="12"/>
    <x v="0"/>
    <x v="0"/>
  </r>
  <r>
    <x v="11"/>
    <x v="15"/>
    <x v="47"/>
    <x v="1"/>
    <x v="1"/>
    <x v="0"/>
    <x v="63"/>
    <x v="289"/>
    <x v="35"/>
    <x v="1"/>
    <x v="9"/>
    <x v="1"/>
    <x v="64"/>
    <x v="12"/>
    <x v="11"/>
    <x v="67"/>
    <x v="80"/>
    <x v="12"/>
    <x v="0"/>
    <x v="0"/>
  </r>
  <r>
    <x v="11"/>
    <x v="15"/>
    <x v="47"/>
    <x v="0"/>
    <x v="1"/>
    <x v="1"/>
    <x v="63"/>
    <x v="329"/>
    <x v="34"/>
    <x v="1"/>
    <x v="8"/>
    <x v="1"/>
    <x v="137"/>
    <x v="12"/>
    <x v="11"/>
    <x v="124"/>
    <x v="154"/>
    <x v="12"/>
    <x v="0"/>
    <x v="0"/>
  </r>
  <r>
    <x v="11"/>
    <x v="15"/>
    <x v="53"/>
    <x v="1"/>
    <x v="1"/>
    <x v="0"/>
    <x v="76"/>
    <x v="329"/>
    <x v="34"/>
    <x v="1"/>
    <x v="8"/>
    <x v="1"/>
    <x v="67"/>
    <x v="12"/>
    <x v="11"/>
    <x v="69"/>
    <x v="82"/>
    <x v="12"/>
    <x v="0"/>
    <x v="0"/>
  </r>
  <r>
    <x v="11"/>
    <x v="15"/>
    <x v="53"/>
    <x v="0"/>
    <x v="0"/>
    <x v="1"/>
    <x v="76"/>
    <x v="336"/>
    <x v="28"/>
    <x v="1"/>
    <x v="7"/>
    <x v="1"/>
    <x v="128"/>
    <x v="12"/>
    <x v="11"/>
    <x v="110"/>
    <x v="137"/>
    <x v="12"/>
    <x v="21"/>
    <x v="5"/>
  </r>
  <r>
    <x v="13"/>
    <x v="2"/>
    <x v="27"/>
    <x v="0"/>
    <x v="1"/>
    <x v="1"/>
    <x v="123"/>
    <x v="40"/>
    <x v="51"/>
    <x v="0"/>
    <x v="21"/>
    <x v="0"/>
    <x v="204"/>
    <x v="1"/>
    <x v="17"/>
    <x v="146"/>
    <x v="238"/>
    <x v="2"/>
    <x v="0"/>
    <x v="0"/>
  </r>
  <r>
    <x v="13"/>
    <x v="2"/>
    <x v="56"/>
    <x v="1"/>
    <x v="1"/>
    <x v="0"/>
    <x v="86"/>
    <x v="40"/>
    <x v="44"/>
    <x v="1"/>
    <x v="87"/>
    <x v="1"/>
    <x v="21"/>
    <x v="1"/>
    <x v="17"/>
    <x v="59"/>
    <x v="25"/>
    <x v="2"/>
    <x v="0"/>
    <x v="0"/>
  </r>
  <r>
    <x v="13"/>
    <x v="2"/>
    <x v="27"/>
    <x v="0"/>
    <x v="1"/>
    <x v="1"/>
    <x v="123"/>
    <x v="51"/>
    <x v="51"/>
    <x v="0"/>
    <x v="21"/>
    <x v="0"/>
    <x v="204"/>
    <x v="1"/>
    <x v="17"/>
    <x v="146"/>
    <x v="238"/>
    <x v="2"/>
    <x v="0"/>
    <x v="0"/>
  </r>
  <r>
    <x v="13"/>
    <x v="2"/>
    <x v="67"/>
    <x v="1"/>
    <x v="1"/>
    <x v="0"/>
    <x v="109"/>
    <x v="51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62"/>
    <x v="51"/>
    <x v="0"/>
    <x v="21"/>
    <x v="0"/>
    <x v="204"/>
    <x v="1"/>
    <x v="17"/>
    <x v="146"/>
    <x v="238"/>
    <x v="2"/>
    <x v="0"/>
    <x v="0"/>
  </r>
  <r>
    <x v="13"/>
    <x v="2"/>
    <x v="54"/>
    <x v="1"/>
    <x v="1"/>
    <x v="0"/>
    <x v="82"/>
    <x v="62"/>
    <x v="51"/>
    <x v="0"/>
    <x v="21"/>
    <x v="0"/>
    <x v="22"/>
    <x v="1"/>
    <x v="17"/>
    <x v="60"/>
    <x v="26"/>
    <x v="2"/>
    <x v="0"/>
    <x v="0"/>
  </r>
  <r>
    <x v="13"/>
    <x v="2"/>
    <x v="54"/>
    <x v="0"/>
    <x v="0"/>
    <x v="1"/>
    <x v="82"/>
    <x v="355"/>
    <x v="15"/>
    <x v="1"/>
    <x v="35"/>
    <x v="1"/>
    <x v="131"/>
    <x v="1"/>
    <x v="17"/>
    <x v="94"/>
    <x v="151"/>
    <x v="2"/>
    <x v="14"/>
    <x v="16"/>
  </r>
  <r>
    <x v="13"/>
    <x v="2"/>
    <x v="54"/>
    <x v="0"/>
    <x v="0"/>
    <x v="1"/>
    <x v="82"/>
    <x v="356"/>
    <x v="15"/>
    <x v="1"/>
    <x v="46"/>
    <x v="1"/>
    <x v="132"/>
    <x v="1"/>
    <x v="17"/>
    <x v="95"/>
    <x v="160"/>
    <x v="2"/>
    <x v="14"/>
    <x v="24"/>
  </r>
  <r>
    <x v="13"/>
    <x v="2"/>
    <x v="27"/>
    <x v="0"/>
    <x v="1"/>
    <x v="1"/>
    <x v="123"/>
    <x v="69"/>
    <x v="51"/>
    <x v="0"/>
    <x v="21"/>
    <x v="0"/>
    <x v="204"/>
    <x v="1"/>
    <x v="17"/>
    <x v="146"/>
    <x v="238"/>
    <x v="2"/>
    <x v="0"/>
    <x v="0"/>
  </r>
  <r>
    <x v="13"/>
    <x v="2"/>
    <x v="70"/>
    <x v="1"/>
    <x v="1"/>
    <x v="0"/>
    <x v="113"/>
    <x v="69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70"/>
    <x v="51"/>
    <x v="0"/>
    <x v="21"/>
    <x v="0"/>
    <x v="204"/>
    <x v="1"/>
    <x v="17"/>
    <x v="146"/>
    <x v="238"/>
    <x v="2"/>
    <x v="0"/>
    <x v="0"/>
  </r>
  <r>
    <x v="13"/>
    <x v="2"/>
    <x v="59"/>
    <x v="1"/>
    <x v="1"/>
    <x v="0"/>
    <x v="93"/>
    <x v="70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71"/>
    <x v="51"/>
    <x v="0"/>
    <x v="21"/>
    <x v="0"/>
    <x v="204"/>
    <x v="1"/>
    <x v="17"/>
    <x v="146"/>
    <x v="238"/>
    <x v="2"/>
    <x v="0"/>
    <x v="0"/>
  </r>
  <r>
    <x v="13"/>
    <x v="2"/>
    <x v="59"/>
    <x v="1"/>
    <x v="1"/>
    <x v="0"/>
    <x v="93"/>
    <x v="71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72"/>
    <x v="51"/>
    <x v="0"/>
    <x v="21"/>
    <x v="0"/>
    <x v="204"/>
    <x v="1"/>
    <x v="17"/>
    <x v="146"/>
    <x v="238"/>
    <x v="2"/>
    <x v="0"/>
    <x v="0"/>
  </r>
  <r>
    <x v="13"/>
    <x v="2"/>
    <x v="64"/>
    <x v="1"/>
    <x v="1"/>
    <x v="0"/>
    <x v="103"/>
    <x v="72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73"/>
    <x v="51"/>
    <x v="0"/>
    <x v="21"/>
    <x v="0"/>
    <x v="204"/>
    <x v="1"/>
    <x v="17"/>
    <x v="146"/>
    <x v="238"/>
    <x v="2"/>
    <x v="0"/>
    <x v="0"/>
  </r>
  <r>
    <x v="13"/>
    <x v="2"/>
    <x v="64"/>
    <x v="1"/>
    <x v="1"/>
    <x v="0"/>
    <x v="103"/>
    <x v="73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74"/>
    <x v="51"/>
    <x v="0"/>
    <x v="21"/>
    <x v="0"/>
    <x v="204"/>
    <x v="1"/>
    <x v="17"/>
    <x v="146"/>
    <x v="238"/>
    <x v="2"/>
    <x v="0"/>
    <x v="0"/>
  </r>
  <r>
    <x v="13"/>
    <x v="2"/>
    <x v="64"/>
    <x v="1"/>
    <x v="1"/>
    <x v="0"/>
    <x v="103"/>
    <x v="74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41"/>
    <x v="51"/>
    <x v="0"/>
    <x v="21"/>
    <x v="0"/>
    <x v="204"/>
    <x v="1"/>
    <x v="17"/>
    <x v="146"/>
    <x v="238"/>
    <x v="2"/>
    <x v="0"/>
    <x v="0"/>
  </r>
  <r>
    <x v="13"/>
    <x v="2"/>
    <x v="59"/>
    <x v="1"/>
    <x v="1"/>
    <x v="0"/>
    <x v="93"/>
    <x v="41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42"/>
    <x v="51"/>
    <x v="0"/>
    <x v="21"/>
    <x v="0"/>
    <x v="204"/>
    <x v="1"/>
    <x v="17"/>
    <x v="146"/>
    <x v="238"/>
    <x v="2"/>
    <x v="0"/>
    <x v="0"/>
  </r>
  <r>
    <x v="13"/>
    <x v="2"/>
    <x v="64"/>
    <x v="1"/>
    <x v="1"/>
    <x v="0"/>
    <x v="103"/>
    <x v="42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43"/>
    <x v="51"/>
    <x v="0"/>
    <x v="21"/>
    <x v="0"/>
    <x v="204"/>
    <x v="1"/>
    <x v="17"/>
    <x v="146"/>
    <x v="238"/>
    <x v="2"/>
    <x v="0"/>
    <x v="0"/>
  </r>
  <r>
    <x v="13"/>
    <x v="2"/>
    <x v="53"/>
    <x v="1"/>
    <x v="1"/>
    <x v="0"/>
    <x v="61"/>
    <x v="43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44"/>
    <x v="51"/>
    <x v="0"/>
    <x v="21"/>
    <x v="0"/>
    <x v="204"/>
    <x v="1"/>
    <x v="17"/>
    <x v="146"/>
    <x v="238"/>
    <x v="2"/>
    <x v="0"/>
    <x v="0"/>
  </r>
  <r>
    <x v="13"/>
    <x v="2"/>
    <x v="53"/>
    <x v="1"/>
    <x v="1"/>
    <x v="0"/>
    <x v="61"/>
    <x v="44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45"/>
    <x v="51"/>
    <x v="0"/>
    <x v="21"/>
    <x v="0"/>
    <x v="204"/>
    <x v="1"/>
    <x v="17"/>
    <x v="146"/>
    <x v="238"/>
    <x v="2"/>
    <x v="0"/>
    <x v="0"/>
  </r>
  <r>
    <x v="13"/>
    <x v="2"/>
    <x v="64"/>
    <x v="1"/>
    <x v="1"/>
    <x v="0"/>
    <x v="103"/>
    <x v="45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46"/>
    <x v="51"/>
    <x v="0"/>
    <x v="21"/>
    <x v="0"/>
    <x v="204"/>
    <x v="1"/>
    <x v="17"/>
    <x v="146"/>
    <x v="238"/>
    <x v="2"/>
    <x v="0"/>
    <x v="0"/>
  </r>
  <r>
    <x v="13"/>
    <x v="2"/>
    <x v="64"/>
    <x v="1"/>
    <x v="1"/>
    <x v="0"/>
    <x v="103"/>
    <x v="46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47"/>
    <x v="51"/>
    <x v="0"/>
    <x v="21"/>
    <x v="0"/>
    <x v="204"/>
    <x v="1"/>
    <x v="17"/>
    <x v="146"/>
    <x v="238"/>
    <x v="2"/>
    <x v="0"/>
    <x v="0"/>
  </r>
  <r>
    <x v="13"/>
    <x v="2"/>
    <x v="49"/>
    <x v="1"/>
    <x v="1"/>
    <x v="0"/>
    <x v="66"/>
    <x v="47"/>
    <x v="51"/>
    <x v="0"/>
    <x v="21"/>
    <x v="0"/>
    <x v="22"/>
    <x v="1"/>
    <x v="17"/>
    <x v="60"/>
    <x v="26"/>
    <x v="2"/>
    <x v="0"/>
    <x v="0"/>
  </r>
  <r>
    <x v="13"/>
    <x v="2"/>
    <x v="49"/>
    <x v="0"/>
    <x v="0"/>
    <x v="1"/>
    <x v="66"/>
    <x v="331"/>
    <x v="37"/>
    <x v="1"/>
    <x v="86"/>
    <x v="1"/>
    <x v="187"/>
    <x v="1"/>
    <x v="17"/>
    <x v="143"/>
    <x v="216"/>
    <x v="2"/>
    <x v="26"/>
    <x v="42"/>
  </r>
  <r>
    <x v="13"/>
    <x v="2"/>
    <x v="27"/>
    <x v="0"/>
    <x v="1"/>
    <x v="1"/>
    <x v="123"/>
    <x v="48"/>
    <x v="51"/>
    <x v="0"/>
    <x v="21"/>
    <x v="0"/>
    <x v="204"/>
    <x v="1"/>
    <x v="17"/>
    <x v="146"/>
    <x v="238"/>
    <x v="2"/>
    <x v="0"/>
    <x v="0"/>
  </r>
  <r>
    <x v="13"/>
    <x v="2"/>
    <x v="62"/>
    <x v="1"/>
    <x v="1"/>
    <x v="0"/>
    <x v="98"/>
    <x v="48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49"/>
    <x v="51"/>
    <x v="0"/>
    <x v="21"/>
    <x v="0"/>
    <x v="204"/>
    <x v="1"/>
    <x v="17"/>
    <x v="146"/>
    <x v="238"/>
    <x v="2"/>
    <x v="0"/>
    <x v="0"/>
  </r>
  <r>
    <x v="13"/>
    <x v="2"/>
    <x v="43"/>
    <x v="1"/>
    <x v="1"/>
    <x v="0"/>
    <x v="55"/>
    <x v="49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50"/>
    <x v="51"/>
    <x v="0"/>
    <x v="21"/>
    <x v="0"/>
    <x v="204"/>
    <x v="1"/>
    <x v="17"/>
    <x v="146"/>
    <x v="238"/>
    <x v="2"/>
    <x v="0"/>
    <x v="0"/>
  </r>
  <r>
    <x v="13"/>
    <x v="2"/>
    <x v="53"/>
    <x v="1"/>
    <x v="1"/>
    <x v="0"/>
    <x v="61"/>
    <x v="50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52"/>
    <x v="51"/>
    <x v="0"/>
    <x v="21"/>
    <x v="0"/>
    <x v="204"/>
    <x v="1"/>
    <x v="17"/>
    <x v="146"/>
    <x v="238"/>
    <x v="2"/>
    <x v="0"/>
    <x v="0"/>
  </r>
  <r>
    <x v="13"/>
    <x v="2"/>
    <x v="59"/>
    <x v="1"/>
    <x v="1"/>
    <x v="0"/>
    <x v="93"/>
    <x v="52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53"/>
    <x v="51"/>
    <x v="0"/>
    <x v="21"/>
    <x v="0"/>
    <x v="204"/>
    <x v="1"/>
    <x v="17"/>
    <x v="146"/>
    <x v="238"/>
    <x v="2"/>
    <x v="0"/>
    <x v="0"/>
  </r>
  <r>
    <x v="13"/>
    <x v="2"/>
    <x v="53"/>
    <x v="1"/>
    <x v="1"/>
    <x v="0"/>
    <x v="61"/>
    <x v="53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54"/>
    <x v="51"/>
    <x v="0"/>
    <x v="21"/>
    <x v="0"/>
    <x v="204"/>
    <x v="1"/>
    <x v="17"/>
    <x v="146"/>
    <x v="238"/>
    <x v="2"/>
    <x v="0"/>
    <x v="0"/>
  </r>
  <r>
    <x v="13"/>
    <x v="2"/>
    <x v="59"/>
    <x v="1"/>
    <x v="1"/>
    <x v="0"/>
    <x v="93"/>
    <x v="54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55"/>
    <x v="51"/>
    <x v="0"/>
    <x v="21"/>
    <x v="0"/>
    <x v="204"/>
    <x v="1"/>
    <x v="17"/>
    <x v="146"/>
    <x v="238"/>
    <x v="2"/>
    <x v="0"/>
    <x v="0"/>
  </r>
  <r>
    <x v="13"/>
    <x v="2"/>
    <x v="59"/>
    <x v="1"/>
    <x v="1"/>
    <x v="0"/>
    <x v="93"/>
    <x v="55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56"/>
    <x v="51"/>
    <x v="0"/>
    <x v="21"/>
    <x v="0"/>
    <x v="204"/>
    <x v="1"/>
    <x v="17"/>
    <x v="146"/>
    <x v="238"/>
    <x v="2"/>
    <x v="0"/>
    <x v="0"/>
  </r>
  <r>
    <x v="13"/>
    <x v="2"/>
    <x v="27"/>
    <x v="0"/>
    <x v="1"/>
    <x v="1"/>
    <x v="123"/>
    <x v="57"/>
    <x v="51"/>
    <x v="0"/>
    <x v="21"/>
    <x v="0"/>
    <x v="204"/>
    <x v="1"/>
    <x v="17"/>
    <x v="146"/>
    <x v="238"/>
    <x v="2"/>
    <x v="0"/>
    <x v="0"/>
  </r>
  <r>
    <x v="13"/>
    <x v="2"/>
    <x v="43"/>
    <x v="1"/>
    <x v="1"/>
    <x v="0"/>
    <x v="55"/>
    <x v="57"/>
    <x v="51"/>
    <x v="0"/>
    <x v="21"/>
    <x v="1"/>
    <x v="22"/>
    <x v="1"/>
    <x v="17"/>
    <x v="60"/>
    <x v="26"/>
    <x v="2"/>
    <x v="0"/>
    <x v="0"/>
  </r>
  <r>
    <x v="13"/>
    <x v="2"/>
    <x v="53"/>
    <x v="1"/>
    <x v="1"/>
    <x v="0"/>
    <x v="61"/>
    <x v="56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58"/>
    <x v="51"/>
    <x v="0"/>
    <x v="21"/>
    <x v="0"/>
    <x v="204"/>
    <x v="1"/>
    <x v="17"/>
    <x v="146"/>
    <x v="238"/>
    <x v="2"/>
    <x v="0"/>
    <x v="0"/>
  </r>
  <r>
    <x v="13"/>
    <x v="2"/>
    <x v="59"/>
    <x v="1"/>
    <x v="1"/>
    <x v="0"/>
    <x v="93"/>
    <x v="58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59"/>
    <x v="51"/>
    <x v="0"/>
    <x v="21"/>
    <x v="0"/>
    <x v="204"/>
    <x v="1"/>
    <x v="17"/>
    <x v="146"/>
    <x v="238"/>
    <x v="2"/>
    <x v="0"/>
    <x v="0"/>
  </r>
  <r>
    <x v="13"/>
    <x v="2"/>
    <x v="43"/>
    <x v="1"/>
    <x v="1"/>
    <x v="0"/>
    <x v="55"/>
    <x v="59"/>
    <x v="51"/>
    <x v="0"/>
    <x v="21"/>
    <x v="0"/>
    <x v="22"/>
    <x v="1"/>
    <x v="17"/>
    <x v="60"/>
    <x v="26"/>
    <x v="2"/>
    <x v="0"/>
    <x v="0"/>
  </r>
  <r>
    <x v="13"/>
    <x v="2"/>
    <x v="43"/>
    <x v="0"/>
    <x v="0"/>
    <x v="1"/>
    <x v="55"/>
    <x v="324"/>
    <x v="44"/>
    <x v="1"/>
    <x v="43"/>
    <x v="1"/>
    <x v="181"/>
    <x v="1"/>
    <x v="17"/>
    <x v="135"/>
    <x v="207"/>
    <x v="2"/>
    <x v="31"/>
    <x v="23"/>
  </r>
  <r>
    <x v="13"/>
    <x v="2"/>
    <x v="27"/>
    <x v="0"/>
    <x v="1"/>
    <x v="1"/>
    <x v="123"/>
    <x v="60"/>
    <x v="51"/>
    <x v="0"/>
    <x v="21"/>
    <x v="0"/>
    <x v="204"/>
    <x v="1"/>
    <x v="17"/>
    <x v="146"/>
    <x v="238"/>
    <x v="2"/>
    <x v="0"/>
    <x v="0"/>
  </r>
  <r>
    <x v="13"/>
    <x v="2"/>
    <x v="59"/>
    <x v="1"/>
    <x v="1"/>
    <x v="0"/>
    <x v="93"/>
    <x v="60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61"/>
    <x v="51"/>
    <x v="0"/>
    <x v="21"/>
    <x v="0"/>
    <x v="204"/>
    <x v="1"/>
    <x v="17"/>
    <x v="146"/>
    <x v="238"/>
    <x v="2"/>
    <x v="0"/>
    <x v="0"/>
  </r>
  <r>
    <x v="13"/>
    <x v="2"/>
    <x v="59"/>
    <x v="1"/>
    <x v="1"/>
    <x v="0"/>
    <x v="93"/>
    <x v="61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7"/>
    <x v="63"/>
    <x v="51"/>
    <x v="0"/>
    <x v="21"/>
    <x v="0"/>
    <x v="204"/>
    <x v="1"/>
    <x v="17"/>
    <x v="146"/>
    <x v="238"/>
    <x v="2"/>
    <x v="0"/>
    <x v="0"/>
  </r>
  <r>
    <x v="13"/>
    <x v="2"/>
    <x v="31"/>
    <x v="1"/>
    <x v="1"/>
    <x v="0"/>
    <x v="17"/>
    <x v="63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64"/>
    <x v="51"/>
    <x v="0"/>
    <x v="21"/>
    <x v="0"/>
    <x v="204"/>
    <x v="1"/>
    <x v="17"/>
    <x v="146"/>
    <x v="238"/>
    <x v="2"/>
    <x v="0"/>
    <x v="0"/>
  </r>
  <r>
    <x v="13"/>
    <x v="2"/>
    <x v="42"/>
    <x v="1"/>
    <x v="1"/>
    <x v="0"/>
    <x v="54"/>
    <x v="64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65"/>
    <x v="51"/>
    <x v="0"/>
    <x v="21"/>
    <x v="0"/>
    <x v="204"/>
    <x v="1"/>
    <x v="17"/>
    <x v="146"/>
    <x v="238"/>
    <x v="2"/>
    <x v="0"/>
    <x v="0"/>
  </r>
  <r>
    <x v="13"/>
    <x v="2"/>
    <x v="42"/>
    <x v="1"/>
    <x v="1"/>
    <x v="0"/>
    <x v="54"/>
    <x v="65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4"/>
    <x v="66"/>
    <x v="51"/>
    <x v="0"/>
    <x v="21"/>
    <x v="0"/>
    <x v="204"/>
    <x v="1"/>
    <x v="17"/>
    <x v="146"/>
    <x v="238"/>
    <x v="2"/>
    <x v="0"/>
    <x v="0"/>
  </r>
  <r>
    <x v="13"/>
    <x v="2"/>
    <x v="32"/>
    <x v="1"/>
    <x v="1"/>
    <x v="0"/>
    <x v="14"/>
    <x v="66"/>
    <x v="51"/>
    <x v="0"/>
    <x v="21"/>
    <x v="0"/>
    <x v="22"/>
    <x v="1"/>
    <x v="17"/>
    <x v="60"/>
    <x v="26"/>
    <x v="2"/>
    <x v="0"/>
    <x v="0"/>
  </r>
  <r>
    <x v="13"/>
    <x v="2"/>
    <x v="32"/>
    <x v="0"/>
    <x v="1"/>
    <x v="1"/>
    <x v="35"/>
    <x v="214"/>
    <x v="30"/>
    <x v="1"/>
    <x v="40"/>
    <x v="1"/>
    <x v="154"/>
    <x v="1"/>
    <x v="17"/>
    <x v="106"/>
    <x v="177"/>
    <x v="2"/>
    <x v="0"/>
    <x v="0"/>
  </r>
  <r>
    <x v="13"/>
    <x v="2"/>
    <x v="33"/>
    <x v="1"/>
    <x v="1"/>
    <x v="0"/>
    <x v="35"/>
    <x v="214"/>
    <x v="30"/>
    <x v="1"/>
    <x v="40"/>
    <x v="1"/>
    <x v="60"/>
    <x v="1"/>
    <x v="17"/>
    <x v="83"/>
    <x v="74"/>
    <x v="2"/>
    <x v="0"/>
    <x v="0"/>
  </r>
  <r>
    <x v="13"/>
    <x v="2"/>
    <x v="33"/>
    <x v="0"/>
    <x v="1"/>
    <x v="1"/>
    <x v="35"/>
    <x v="221"/>
    <x v="16"/>
    <x v="1"/>
    <x v="11"/>
    <x v="1"/>
    <x v="102"/>
    <x v="1"/>
    <x v="17"/>
    <x v="90"/>
    <x v="125"/>
    <x v="2"/>
    <x v="0"/>
    <x v="0"/>
  </r>
  <r>
    <x v="13"/>
    <x v="2"/>
    <x v="33"/>
    <x v="1"/>
    <x v="1"/>
    <x v="0"/>
    <x v="36"/>
    <x v="221"/>
    <x v="16"/>
    <x v="1"/>
    <x v="11"/>
    <x v="1"/>
    <x v="85"/>
    <x v="1"/>
    <x v="17"/>
    <x v="88"/>
    <x v="100"/>
    <x v="2"/>
    <x v="0"/>
    <x v="0"/>
  </r>
  <r>
    <x v="13"/>
    <x v="2"/>
    <x v="32"/>
    <x v="0"/>
    <x v="1"/>
    <x v="1"/>
    <x v="34"/>
    <x v="215"/>
    <x v="45"/>
    <x v="1"/>
    <x v="44"/>
    <x v="1"/>
    <x v="182"/>
    <x v="1"/>
    <x v="17"/>
    <x v="136"/>
    <x v="208"/>
    <x v="2"/>
    <x v="0"/>
    <x v="0"/>
  </r>
  <r>
    <x v="13"/>
    <x v="2"/>
    <x v="33"/>
    <x v="1"/>
    <x v="1"/>
    <x v="0"/>
    <x v="34"/>
    <x v="215"/>
    <x v="45"/>
    <x v="1"/>
    <x v="44"/>
    <x v="1"/>
    <x v="40"/>
    <x v="1"/>
    <x v="17"/>
    <x v="65"/>
    <x v="53"/>
    <x v="2"/>
    <x v="0"/>
    <x v="0"/>
  </r>
  <r>
    <x v="13"/>
    <x v="2"/>
    <x v="33"/>
    <x v="0"/>
    <x v="1"/>
    <x v="1"/>
    <x v="34"/>
    <x v="222"/>
    <x v="38"/>
    <x v="1"/>
    <x v="42"/>
    <x v="1"/>
    <x v="164"/>
    <x v="1"/>
    <x v="17"/>
    <x v="122"/>
    <x v="192"/>
    <x v="2"/>
    <x v="0"/>
    <x v="0"/>
  </r>
  <r>
    <x v="13"/>
    <x v="2"/>
    <x v="67"/>
    <x v="1"/>
    <x v="1"/>
    <x v="0"/>
    <x v="108"/>
    <x v="288"/>
    <x v="38"/>
    <x v="1"/>
    <x v="42"/>
    <x v="1"/>
    <x v="55"/>
    <x v="1"/>
    <x v="17"/>
    <x v="71"/>
    <x v="63"/>
    <x v="2"/>
    <x v="0"/>
    <x v="0"/>
  </r>
  <r>
    <x v="13"/>
    <x v="2"/>
    <x v="33"/>
    <x v="0"/>
    <x v="0"/>
    <x v="1"/>
    <x v="108"/>
    <x v="363"/>
    <x v="20"/>
    <x v="1"/>
    <x v="41"/>
    <x v="1"/>
    <x v="134"/>
    <x v="1"/>
    <x v="17"/>
    <x v="96"/>
    <x v="163"/>
    <x v="2"/>
    <x v="16"/>
    <x v="22"/>
  </r>
  <r>
    <x v="13"/>
    <x v="2"/>
    <x v="27"/>
    <x v="0"/>
    <x v="1"/>
    <x v="1"/>
    <x v="123"/>
    <x v="67"/>
    <x v="51"/>
    <x v="0"/>
    <x v="21"/>
    <x v="0"/>
    <x v="204"/>
    <x v="1"/>
    <x v="17"/>
    <x v="146"/>
    <x v="238"/>
    <x v="2"/>
    <x v="0"/>
    <x v="0"/>
  </r>
  <r>
    <x v="13"/>
    <x v="2"/>
    <x v="42"/>
    <x v="1"/>
    <x v="1"/>
    <x v="0"/>
    <x v="54"/>
    <x v="67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68"/>
    <x v="51"/>
    <x v="0"/>
    <x v="21"/>
    <x v="0"/>
    <x v="204"/>
    <x v="1"/>
    <x v="17"/>
    <x v="146"/>
    <x v="238"/>
    <x v="2"/>
    <x v="0"/>
    <x v="0"/>
  </r>
  <r>
    <x v="13"/>
    <x v="2"/>
    <x v="53"/>
    <x v="1"/>
    <x v="1"/>
    <x v="0"/>
    <x v="61"/>
    <x v="68"/>
    <x v="51"/>
    <x v="0"/>
    <x v="21"/>
    <x v="0"/>
    <x v="22"/>
    <x v="1"/>
    <x v="17"/>
    <x v="60"/>
    <x v="26"/>
    <x v="2"/>
    <x v="0"/>
    <x v="0"/>
  </r>
  <r>
    <x v="14"/>
    <x v="3"/>
    <x v="27"/>
    <x v="0"/>
    <x v="0"/>
    <x v="1"/>
    <x v="123"/>
    <x v="75"/>
    <x v="51"/>
    <x v="0"/>
    <x v="59"/>
    <x v="0"/>
    <x v="228"/>
    <x v="14"/>
    <x v="13"/>
    <x v="232"/>
    <x v="283"/>
    <x v="2"/>
    <x v="31"/>
    <x v="53"/>
  </r>
  <r>
    <x v="14"/>
    <x v="3"/>
    <x v="27"/>
    <x v="0"/>
    <x v="0"/>
    <x v="1"/>
    <x v="123"/>
    <x v="76"/>
    <x v="51"/>
    <x v="0"/>
    <x v="45"/>
    <x v="0"/>
    <x v="214"/>
    <x v="14"/>
    <x v="13"/>
    <x v="213"/>
    <x v="264"/>
    <x v="2"/>
    <x v="31"/>
    <x v="45"/>
  </r>
  <r>
    <x v="14"/>
    <x v="3"/>
    <x v="27"/>
    <x v="0"/>
    <x v="0"/>
    <x v="1"/>
    <x v="123"/>
    <x v="77"/>
    <x v="51"/>
    <x v="0"/>
    <x v="67"/>
    <x v="0"/>
    <x v="235"/>
    <x v="14"/>
    <x v="13"/>
    <x v="234"/>
    <x v="286"/>
    <x v="2"/>
    <x v="31"/>
    <x v="58"/>
  </r>
  <r>
    <x v="14"/>
    <x v="3"/>
    <x v="27"/>
    <x v="0"/>
    <x v="0"/>
    <x v="1"/>
    <x v="123"/>
    <x v="78"/>
    <x v="51"/>
    <x v="0"/>
    <x v="55"/>
    <x v="0"/>
    <x v="223"/>
    <x v="14"/>
    <x v="13"/>
    <x v="230"/>
    <x v="281"/>
    <x v="2"/>
    <x v="31"/>
    <x v="50"/>
  </r>
  <r>
    <x v="14"/>
    <x v="3"/>
    <x v="27"/>
    <x v="0"/>
    <x v="1"/>
    <x v="1"/>
    <x v="123"/>
    <x v="79"/>
    <x v="51"/>
    <x v="0"/>
    <x v="47"/>
    <x v="0"/>
    <x v="215"/>
    <x v="14"/>
    <x v="13"/>
    <x v="221"/>
    <x v="272"/>
    <x v="2"/>
    <x v="0"/>
    <x v="0"/>
  </r>
  <r>
    <x v="14"/>
    <x v="3"/>
    <x v="61"/>
    <x v="1"/>
    <x v="1"/>
    <x v="0"/>
    <x v="97"/>
    <x v="79"/>
    <x v="51"/>
    <x v="0"/>
    <x v="47"/>
    <x v="0"/>
    <x v="12"/>
    <x v="14"/>
    <x v="13"/>
    <x v="9"/>
    <x v="9"/>
    <x v="2"/>
    <x v="0"/>
    <x v="0"/>
  </r>
  <r>
    <x v="14"/>
    <x v="3"/>
    <x v="27"/>
    <x v="0"/>
    <x v="1"/>
    <x v="1"/>
    <x v="123"/>
    <x v="80"/>
    <x v="51"/>
    <x v="0"/>
    <x v="59"/>
    <x v="0"/>
    <x v="228"/>
    <x v="14"/>
    <x v="13"/>
    <x v="232"/>
    <x v="283"/>
    <x v="2"/>
    <x v="0"/>
    <x v="0"/>
  </r>
  <r>
    <x v="14"/>
    <x v="3"/>
    <x v="55"/>
    <x v="1"/>
    <x v="1"/>
    <x v="0"/>
    <x v="83"/>
    <x v="80"/>
    <x v="51"/>
    <x v="0"/>
    <x v="59"/>
    <x v="0"/>
    <x v="6"/>
    <x v="14"/>
    <x v="13"/>
    <x v="1"/>
    <x v="1"/>
    <x v="2"/>
    <x v="0"/>
    <x v="0"/>
  </r>
  <r>
    <x v="14"/>
    <x v="3"/>
    <x v="27"/>
    <x v="0"/>
    <x v="1"/>
    <x v="1"/>
    <x v="123"/>
    <x v="81"/>
    <x v="51"/>
    <x v="0"/>
    <x v="51"/>
    <x v="0"/>
    <x v="219"/>
    <x v="14"/>
    <x v="13"/>
    <x v="225"/>
    <x v="276"/>
    <x v="2"/>
    <x v="0"/>
    <x v="0"/>
  </r>
  <r>
    <x v="14"/>
    <x v="3"/>
    <x v="39"/>
    <x v="1"/>
    <x v="1"/>
    <x v="0"/>
    <x v="48"/>
    <x v="81"/>
    <x v="51"/>
    <x v="0"/>
    <x v="51"/>
    <x v="0"/>
    <x v="10"/>
    <x v="14"/>
    <x v="13"/>
    <x v="6"/>
    <x v="6"/>
    <x v="2"/>
    <x v="0"/>
    <x v="0"/>
  </r>
  <r>
    <x v="14"/>
    <x v="3"/>
    <x v="39"/>
    <x v="0"/>
    <x v="1"/>
    <x v="1"/>
    <x v="48"/>
    <x v="309"/>
    <x v="44"/>
    <x v="1"/>
    <x v="73"/>
    <x v="1"/>
    <x v="189"/>
    <x v="14"/>
    <x v="13"/>
    <x v="172"/>
    <x v="220"/>
    <x v="2"/>
    <x v="0"/>
    <x v="0"/>
  </r>
  <r>
    <x v="14"/>
    <x v="3"/>
    <x v="39"/>
    <x v="1"/>
    <x v="1"/>
    <x v="0"/>
    <x v="49"/>
    <x v="309"/>
    <x v="44"/>
    <x v="1"/>
    <x v="73"/>
    <x v="1"/>
    <x v="36"/>
    <x v="14"/>
    <x v="13"/>
    <x v="40"/>
    <x v="43"/>
    <x v="2"/>
    <x v="0"/>
    <x v="0"/>
  </r>
  <r>
    <x v="14"/>
    <x v="3"/>
    <x v="39"/>
    <x v="0"/>
    <x v="0"/>
    <x v="1"/>
    <x v="49"/>
    <x v="310"/>
    <x v="44"/>
    <x v="1"/>
    <x v="23"/>
    <x v="1"/>
    <x v="167"/>
    <x v="14"/>
    <x v="13"/>
    <x v="150"/>
    <x v="186"/>
    <x v="2"/>
    <x v="31"/>
    <x v="10"/>
  </r>
  <r>
    <x v="14"/>
    <x v="3"/>
    <x v="27"/>
    <x v="0"/>
    <x v="1"/>
    <x v="1"/>
    <x v="123"/>
    <x v="82"/>
    <x v="51"/>
    <x v="0"/>
    <x v="54"/>
    <x v="0"/>
    <x v="222"/>
    <x v="14"/>
    <x v="13"/>
    <x v="229"/>
    <x v="280"/>
    <x v="2"/>
    <x v="0"/>
    <x v="0"/>
  </r>
  <r>
    <x v="14"/>
    <x v="3"/>
    <x v="38"/>
    <x v="1"/>
    <x v="1"/>
    <x v="0"/>
    <x v="47"/>
    <x v="82"/>
    <x v="51"/>
    <x v="0"/>
    <x v="54"/>
    <x v="0"/>
    <x v="9"/>
    <x v="14"/>
    <x v="13"/>
    <x v="3"/>
    <x v="3"/>
    <x v="2"/>
    <x v="0"/>
    <x v="0"/>
  </r>
  <r>
    <x v="14"/>
    <x v="3"/>
    <x v="38"/>
    <x v="0"/>
    <x v="0"/>
    <x v="1"/>
    <x v="47"/>
    <x v="307"/>
    <x v="10"/>
    <x v="1"/>
    <x v="85"/>
    <x v="1"/>
    <x v="145"/>
    <x v="14"/>
    <x v="13"/>
    <x v="133"/>
    <x v="166"/>
    <x v="2"/>
    <x v="11"/>
    <x v="41"/>
  </r>
  <r>
    <x v="14"/>
    <x v="3"/>
    <x v="38"/>
    <x v="0"/>
    <x v="1"/>
    <x v="1"/>
    <x v="47"/>
    <x v="308"/>
    <x v="10"/>
    <x v="1"/>
    <x v="72"/>
    <x v="1"/>
    <x v="135"/>
    <x v="14"/>
    <x v="13"/>
    <x v="129"/>
    <x v="159"/>
    <x v="2"/>
    <x v="0"/>
    <x v="0"/>
  </r>
  <r>
    <x v="14"/>
    <x v="3"/>
    <x v="47"/>
    <x v="1"/>
    <x v="1"/>
    <x v="0"/>
    <x v="50"/>
    <x v="279"/>
    <x v="10"/>
    <x v="1"/>
    <x v="72"/>
    <x v="1"/>
    <x v="68"/>
    <x v="14"/>
    <x v="13"/>
    <x v="68"/>
    <x v="81"/>
    <x v="2"/>
    <x v="0"/>
    <x v="0"/>
  </r>
  <r>
    <x v="14"/>
    <x v="3"/>
    <x v="47"/>
    <x v="0"/>
    <x v="0"/>
    <x v="1"/>
    <x v="50"/>
    <x v="311"/>
    <x v="10"/>
    <x v="1"/>
    <x v="66"/>
    <x v="1"/>
    <x v="127"/>
    <x v="14"/>
    <x v="13"/>
    <x v="115"/>
    <x v="143"/>
    <x v="2"/>
    <x v="11"/>
    <x v="25"/>
  </r>
  <r>
    <x v="14"/>
    <x v="3"/>
    <x v="27"/>
    <x v="0"/>
    <x v="1"/>
    <x v="1"/>
    <x v="123"/>
    <x v="83"/>
    <x v="51"/>
    <x v="0"/>
    <x v="50"/>
    <x v="0"/>
    <x v="218"/>
    <x v="14"/>
    <x v="13"/>
    <x v="223"/>
    <x v="274"/>
    <x v="2"/>
    <x v="0"/>
    <x v="0"/>
  </r>
  <r>
    <x v="14"/>
    <x v="3"/>
    <x v="40"/>
    <x v="1"/>
    <x v="1"/>
    <x v="0"/>
    <x v="51"/>
    <x v="83"/>
    <x v="51"/>
    <x v="0"/>
    <x v="50"/>
    <x v="0"/>
    <x v="11"/>
    <x v="14"/>
    <x v="13"/>
    <x v="8"/>
    <x v="8"/>
    <x v="2"/>
    <x v="0"/>
    <x v="0"/>
  </r>
  <r>
    <x v="14"/>
    <x v="3"/>
    <x v="40"/>
    <x v="0"/>
    <x v="0"/>
    <x v="1"/>
    <x v="51"/>
    <x v="312"/>
    <x v="10"/>
    <x v="1"/>
    <x v="77"/>
    <x v="1"/>
    <x v="143"/>
    <x v="14"/>
    <x v="13"/>
    <x v="131"/>
    <x v="162"/>
    <x v="2"/>
    <x v="11"/>
    <x v="35"/>
  </r>
  <r>
    <x v="14"/>
    <x v="3"/>
    <x v="40"/>
    <x v="0"/>
    <x v="0"/>
    <x v="1"/>
    <x v="51"/>
    <x v="313"/>
    <x v="44"/>
    <x v="1"/>
    <x v="75"/>
    <x v="1"/>
    <x v="191"/>
    <x v="14"/>
    <x v="13"/>
    <x v="175"/>
    <x v="223"/>
    <x v="2"/>
    <x v="31"/>
    <x v="33"/>
  </r>
  <r>
    <x v="10"/>
    <x v="9"/>
    <x v="33"/>
    <x v="0"/>
    <x v="0"/>
    <x v="1"/>
    <x v="123"/>
    <x v="0"/>
    <x v="46"/>
    <x v="0"/>
    <x v="4"/>
    <x v="0"/>
    <x v="150"/>
    <x v="19"/>
    <x v="21"/>
    <x v="153"/>
    <x v="193"/>
    <x v="6"/>
    <x v="18"/>
    <x v="27"/>
  </r>
  <r>
    <x v="10"/>
    <x v="9"/>
    <x v="33"/>
    <x v="0"/>
    <x v="0"/>
    <x v="1"/>
    <x v="123"/>
    <x v="1"/>
    <x v="46"/>
    <x v="0"/>
    <x v="4"/>
    <x v="0"/>
    <x v="150"/>
    <x v="19"/>
    <x v="21"/>
    <x v="153"/>
    <x v="193"/>
    <x v="6"/>
    <x v="18"/>
    <x v="27"/>
  </r>
  <r>
    <x v="10"/>
    <x v="9"/>
    <x v="33"/>
    <x v="0"/>
    <x v="0"/>
    <x v="1"/>
    <x v="123"/>
    <x v="2"/>
    <x v="46"/>
    <x v="0"/>
    <x v="5"/>
    <x v="0"/>
    <x v="153"/>
    <x v="19"/>
    <x v="21"/>
    <x v="154"/>
    <x v="194"/>
    <x v="6"/>
    <x v="18"/>
    <x v="29"/>
  </r>
  <r>
    <x v="9"/>
    <x v="8"/>
    <x v="33"/>
    <x v="0"/>
    <x v="1"/>
    <x v="1"/>
    <x v="123"/>
    <x v="3"/>
    <x v="46"/>
    <x v="0"/>
    <x v="19"/>
    <x v="0"/>
    <x v="160"/>
    <x v="18"/>
    <x v="20"/>
    <x v="155"/>
    <x v="197"/>
    <x v="5"/>
    <x v="0"/>
    <x v="0"/>
  </r>
  <r>
    <x v="9"/>
    <x v="8"/>
    <x v="45"/>
    <x v="1"/>
    <x v="1"/>
    <x v="0"/>
    <x v="38"/>
    <x v="3"/>
    <x v="46"/>
    <x v="0"/>
    <x v="19"/>
    <x v="0"/>
    <x v="57"/>
    <x v="18"/>
    <x v="20"/>
    <x v="53"/>
    <x v="60"/>
    <x v="5"/>
    <x v="0"/>
    <x v="0"/>
  </r>
  <r>
    <x v="9"/>
    <x v="8"/>
    <x v="45"/>
    <x v="0"/>
    <x v="0"/>
    <x v="1"/>
    <x v="37"/>
    <x v="3"/>
    <x v="23"/>
    <x v="1"/>
    <x v="71"/>
    <x v="1"/>
    <x v="151"/>
    <x v="18"/>
    <x v="20"/>
    <x v="145"/>
    <x v="179"/>
    <x v="5"/>
    <x v="18"/>
    <x v="28"/>
  </r>
  <r>
    <x v="9"/>
    <x v="8"/>
    <x v="33"/>
    <x v="0"/>
    <x v="0"/>
    <x v="1"/>
    <x v="123"/>
    <x v="4"/>
    <x v="46"/>
    <x v="0"/>
    <x v="19"/>
    <x v="0"/>
    <x v="160"/>
    <x v="18"/>
    <x v="20"/>
    <x v="155"/>
    <x v="197"/>
    <x v="5"/>
    <x v="18"/>
    <x v="40"/>
  </r>
  <r>
    <x v="9"/>
    <x v="8"/>
    <x v="33"/>
    <x v="0"/>
    <x v="0"/>
    <x v="1"/>
    <x v="123"/>
    <x v="5"/>
    <x v="46"/>
    <x v="0"/>
    <x v="19"/>
    <x v="0"/>
    <x v="160"/>
    <x v="18"/>
    <x v="20"/>
    <x v="155"/>
    <x v="197"/>
    <x v="5"/>
    <x v="18"/>
    <x v="40"/>
  </r>
  <r>
    <x v="19"/>
    <x v="11"/>
    <x v="36"/>
    <x v="0"/>
    <x v="1"/>
    <x v="1"/>
    <x v="123"/>
    <x v="84"/>
    <x v="51"/>
    <x v="0"/>
    <x v="61"/>
    <x v="0"/>
    <x v="230"/>
    <x v="3"/>
    <x v="1"/>
    <x v="202"/>
    <x v="252"/>
    <x v="8"/>
    <x v="0"/>
    <x v="0"/>
  </r>
  <r>
    <x v="19"/>
    <x v="11"/>
    <x v="52"/>
    <x v="1"/>
    <x v="1"/>
    <x v="0"/>
    <x v="78"/>
    <x v="84"/>
    <x v="44"/>
    <x v="1"/>
    <x v="95"/>
    <x v="1"/>
    <x v="5"/>
    <x v="3"/>
    <x v="1"/>
    <x v="17"/>
    <x v="17"/>
    <x v="8"/>
    <x v="0"/>
    <x v="0"/>
  </r>
  <r>
    <x v="19"/>
    <x v="11"/>
    <x v="52"/>
    <x v="0"/>
    <x v="1"/>
    <x v="1"/>
    <x v="78"/>
    <x v="339"/>
    <x v="44"/>
    <x v="1"/>
    <x v="43"/>
    <x v="1"/>
    <x v="181"/>
    <x v="3"/>
    <x v="1"/>
    <x v="152"/>
    <x v="190"/>
    <x v="8"/>
    <x v="0"/>
    <x v="0"/>
  </r>
  <r>
    <x v="19"/>
    <x v="11"/>
    <x v="62"/>
    <x v="1"/>
    <x v="1"/>
    <x v="0"/>
    <x v="100"/>
    <x v="365"/>
    <x v="44"/>
    <x v="1"/>
    <x v="43"/>
    <x v="1"/>
    <x v="41"/>
    <x v="3"/>
    <x v="1"/>
    <x v="54"/>
    <x v="65"/>
    <x v="8"/>
    <x v="0"/>
    <x v="0"/>
  </r>
  <r>
    <x v="19"/>
    <x v="11"/>
    <x v="36"/>
    <x v="0"/>
    <x v="1"/>
    <x v="1"/>
    <x v="123"/>
    <x v="94"/>
    <x v="51"/>
    <x v="0"/>
    <x v="59"/>
    <x v="0"/>
    <x v="228"/>
    <x v="3"/>
    <x v="1"/>
    <x v="198"/>
    <x v="248"/>
    <x v="8"/>
    <x v="0"/>
    <x v="0"/>
  </r>
  <r>
    <x v="19"/>
    <x v="11"/>
    <x v="52"/>
    <x v="1"/>
    <x v="1"/>
    <x v="0"/>
    <x v="78"/>
    <x v="94"/>
    <x v="51"/>
    <x v="0"/>
    <x v="59"/>
    <x v="0"/>
    <x v="6"/>
    <x v="3"/>
    <x v="1"/>
    <x v="19"/>
    <x v="19"/>
    <x v="8"/>
    <x v="0"/>
    <x v="0"/>
  </r>
  <r>
    <x v="19"/>
    <x v="11"/>
    <x v="52"/>
    <x v="0"/>
    <x v="1"/>
    <x v="1"/>
    <x v="78"/>
    <x v="338"/>
    <x v="44"/>
    <x v="1"/>
    <x v="85"/>
    <x v="1"/>
    <x v="201"/>
    <x v="3"/>
    <x v="1"/>
    <x v="167"/>
    <x v="213"/>
    <x v="8"/>
    <x v="0"/>
    <x v="0"/>
  </r>
  <r>
    <x v="4"/>
    <x v="11"/>
    <x v="57"/>
    <x v="1"/>
    <x v="1"/>
    <x v="0"/>
    <x v="88"/>
    <x v="338"/>
    <x v="44"/>
    <x v="1"/>
    <x v="85"/>
    <x v="1"/>
    <x v="25"/>
    <x v="6"/>
    <x v="4"/>
    <x v="43"/>
    <x v="47"/>
    <x v="8"/>
    <x v="0"/>
    <x v="0"/>
  </r>
  <r>
    <x v="19"/>
    <x v="11"/>
    <x v="36"/>
    <x v="0"/>
    <x v="1"/>
    <x v="1"/>
    <x v="123"/>
    <x v="95"/>
    <x v="51"/>
    <x v="0"/>
    <x v="62"/>
    <x v="0"/>
    <x v="231"/>
    <x v="3"/>
    <x v="1"/>
    <x v="203"/>
    <x v="253"/>
    <x v="8"/>
    <x v="0"/>
    <x v="0"/>
  </r>
  <r>
    <x v="4"/>
    <x v="11"/>
    <x v="58"/>
    <x v="1"/>
    <x v="1"/>
    <x v="0"/>
    <x v="90"/>
    <x v="95"/>
    <x v="51"/>
    <x v="0"/>
    <x v="62"/>
    <x v="0"/>
    <x v="3"/>
    <x v="6"/>
    <x v="4"/>
    <x v="15"/>
    <x v="15"/>
    <x v="8"/>
    <x v="0"/>
    <x v="0"/>
  </r>
  <r>
    <x v="18"/>
    <x v="14"/>
    <x v="36"/>
    <x v="0"/>
    <x v="0"/>
    <x v="1"/>
    <x v="123"/>
    <x v="96"/>
    <x v="51"/>
    <x v="0"/>
    <x v="57"/>
    <x v="0"/>
    <x v="226"/>
    <x v="8"/>
    <x v="6"/>
    <x v="209"/>
    <x v="259"/>
    <x v="11"/>
    <x v="31"/>
    <x v="51"/>
  </r>
  <r>
    <x v="18"/>
    <x v="14"/>
    <x v="36"/>
    <x v="0"/>
    <x v="1"/>
    <x v="1"/>
    <x v="123"/>
    <x v="97"/>
    <x v="51"/>
    <x v="0"/>
    <x v="59"/>
    <x v="0"/>
    <x v="228"/>
    <x v="8"/>
    <x v="6"/>
    <x v="210"/>
    <x v="260"/>
    <x v="11"/>
    <x v="0"/>
    <x v="0"/>
  </r>
  <r>
    <x v="18"/>
    <x v="14"/>
    <x v="37"/>
    <x v="1"/>
    <x v="1"/>
    <x v="0"/>
    <x v="43"/>
    <x v="97"/>
    <x v="51"/>
    <x v="0"/>
    <x v="59"/>
    <x v="0"/>
    <x v="6"/>
    <x v="8"/>
    <x v="6"/>
    <x v="13"/>
    <x v="13"/>
    <x v="11"/>
    <x v="0"/>
    <x v="0"/>
  </r>
  <r>
    <x v="18"/>
    <x v="14"/>
    <x v="37"/>
    <x v="0"/>
    <x v="0"/>
    <x v="1"/>
    <x v="43"/>
    <x v="301"/>
    <x v="41"/>
    <x v="1"/>
    <x v="3"/>
    <x v="1"/>
    <x v="147"/>
    <x v="8"/>
    <x v="6"/>
    <x v="130"/>
    <x v="161"/>
    <x v="11"/>
    <x v="29"/>
    <x v="3"/>
  </r>
  <r>
    <x v="18"/>
    <x v="14"/>
    <x v="37"/>
    <x v="0"/>
    <x v="0"/>
    <x v="1"/>
    <x v="43"/>
    <x v="302"/>
    <x v="44"/>
    <x v="1"/>
    <x v="94"/>
    <x v="1"/>
    <x v="213"/>
    <x v="8"/>
    <x v="6"/>
    <x v="193"/>
    <x v="243"/>
    <x v="11"/>
    <x v="31"/>
    <x v="44"/>
  </r>
  <r>
    <x v="18"/>
    <x v="14"/>
    <x v="36"/>
    <x v="0"/>
    <x v="0"/>
    <x v="1"/>
    <x v="123"/>
    <x v="98"/>
    <x v="51"/>
    <x v="0"/>
    <x v="52"/>
    <x v="0"/>
    <x v="220"/>
    <x v="8"/>
    <x v="6"/>
    <x v="206"/>
    <x v="256"/>
    <x v="11"/>
    <x v="31"/>
    <x v="48"/>
  </r>
  <r>
    <x v="16"/>
    <x v="0"/>
    <x v="36"/>
    <x v="0"/>
    <x v="1"/>
    <x v="1"/>
    <x v="123"/>
    <x v="99"/>
    <x v="51"/>
    <x v="0"/>
    <x v="59"/>
    <x v="0"/>
    <x v="228"/>
    <x v="13"/>
    <x v="12"/>
    <x v="224"/>
    <x v="275"/>
    <x v="0"/>
    <x v="0"/>
    <x v="0"/>
  </r>
  <r>
    <x v="16"/>
    <x v="0"/>
    <x v="51"/>
    <x v="1"/>
    <x v="1"/>
    <x v="0"/>
    <x v="70"/>
    <x v="99"/>
    <x v="51"/>
    <x v="0"/>
    <x v="59"/>
    <x v="0"/>
    <x v="6"/>
    <x v="13"/>
    <x v="12"/>
    <x v="7"/>
    <x v="7"/>
    <x v="0"/>
    <x v="0"/>
    <x v="0"/>
  </r>
  <r>
    <x v="16"/>
    <x v="0"/>
    <x v="36"/>
    <x v="0"/>
    <x v="0"/>
    <x v="1"/>
    <x v="123"/>
    <x v="100"/>
    <x v="51"/>
    <x v="0"/>
    <x v="62"/>
    <x v="0"/>
    <x v="231"/>
    <x v="13"/>
    <x v="12"/>
    <x v="227"/>
    <x v="278"/>
    <x v="0"/>
    <x v="31"/>
    <x v="56"/>
  </r>
  <r>
    <x v="15"/>
    <x v="1"/>
    <x v="36"/>
    <x v="0"/>
    <x v="0"/>
    <x v="1"/>
    <x v="123"/>
    <x v="101"/>
    <x v="51"/>
    <x v="0"/>
    <x v="59"/>
    <x v="0"/>
    <x v="228"/>
    <x v="13"/>
    <x v="12"/>
    <x v="224"/>
    <x v="275"/>
    <x v="1"/>
    <x v="31"/>
    <x v="53"/>
  </r>
  <r>
    <x v="15"/>
    <x v="1"/>
    <x v="36"/>
    <x v="0"/>
    <x v="1"/>
    <x v="1"/>
    <x v="123"/>
    <x v="85"/>
    <x v="51"/>
    <x v="0"/>
    <x v="59"/>
    <x v="0"/>
    <x v="228"/>
    <x v="13"/>
    <x v="12"/>
    <x v="224"/>
    <x v="275"/>
    <x v="1"/>
    <x v="0"/>
    <x v="0"/>
  </r>
  <r>
    <x v="15"/>
    <x v="1"/>
    <x v="51"/>
    <x v="1"/>
    <x v="1"/>
    <x v="0"/>
    <x v="74"/>
    <x v="85"/>
    <x v="51"/>
    <x v="0"/>
    <x v="59"/>
    <x v="0"/>
    <x v="6"/>
    <x v="13"/>
    <x v="12"/>
    <x v="7"/>
    <x v="7"/>
    <x v="1"/>
    <x v="0"/>
    <x v="0"/>
  </r>
  <r>
    <x v="15"/>
    <x v="1"/>
    <x v="51"/>
    <x v="0"/>
    <x v="1"/>
    <x v="1"/>
    <x v="74"/>
    <x v="335"/>
    <x v="44"/>
    <x v="1"/>
    <x v="90"/>
    <x v="1"/>
    <x v="209"/>
    <x v="13"/>
    <x v="12"/>
    <x v="191"/>
    <x v="241"/>
    <x v="1"/>
    <x v="0"/>
    <x v="0"/>
  </r>
  <r>
    <x v="15"/>
    <x v="1"/>
    <x v="57"/>
    <x v="1"/>
    <x v="1"/>
    <x v="0"/>
    <x v="89"/>
    <x v="335"/>
    <x v="44"/>
    <x v="1"/>
    <x v="90"/>
    <x v="1"/>
    <x v="16"/>
    <x v="13"/>
    <x v="12"/>
    <x v="22"/>
    <x v="22"/>
    <x v="1"/>
    <x v="0"/>
    <x v="0"/>
  </r>
  <r>
    <x v="15"/>
    <x v="1"/>
    <x v="57"/>
    <x v="0"/>
    <x v="1"/>
    <x v="1"/>
    <x v="89"/>
    <x v="357"/>
    <x v="44"/>
    <x v="1"/>
    <x v="80"/>
    <x v="1"/>
    <x v="194"/>
    <x v="13"/>
    <x v="12"/>
    <x v="176"/>
    <x v="224"/>
    <x v="1"/>
    <x v="0"/>
    <x v="0"/>
  </r>
  <r>
    <x v="15"/>
    <x v="1"/>
    <x v="60"/>
    <x v="1"/>
    <x v="1"/>
    <x v="0"/>
    <x v="96"/>
    <x v="357"/>
    <x v="44"/>
    <x v="1"/>
    <x v="80"/>
    <x v="1"/>
    <x v="33"/>
    <x v="13"/>
    <x v="12"/>
    <x v="37"/>
    <x v="40"/>
    <x v="1"/>
    <x v="0"/>
    <x v="0"/>
  </r>
  <r>
    <x v="15"/>
    <x v="1"/>
    <x v="60"/>
    <x v="0"/>
    <x v="1"/>
    <x v="1"/>
    <x v="96"/>
    <x v="358"/>
    <x v="44"/>
    <x v="1"/>
    <x v="40"/>
    <x v="1"/>
    <x v="177"/>
    <x v="13"/>
    <x v="12"/>
    <x v="159"/>
    <x v="202"/>
    <x v="1"/>
    <x v="0"/>
    <x v="0"/>
  </r>
  <r>
    <x v="15"/>
    <x v="1"/>
    <x v="71"/>
    <x v="1"/>
    <x v="1"/>
    <x v="0"/>
    <x v="117"/>
    <x v="358"/>
    <x v="44"/>
    <x v="1"/>
    <x v="40"/>
    <x v="1"/>
    <x v="43"/>
    <x v="13"/>
    <x v="12"/>
    <x v="50"/>
    <x v="56"/>
    <x v="1"/>
    <x v="0"/>
    <x v="0"/>
  </r>
  <r>
    <x v="15"/>
    <x v="1"/>
    <x v="36"/>
    <x v="0"/>
    <x v="1"/>
    <x v="1"/>
    <x v="123"/>
    <x v="86"/>
    <x v="51"/>
    <x v="0"/>
    <x v="65"/>
    <x v="0"/>
    <x v="234"/>
    <x v="13"/>
    <x v="12"/>
    <x v="231"/>
    <x v="282"/>
    <x v="1"/>
    <x v="0"/>
    <x v="0"/>
  </r>
  <r>
    <x v="15"/>
    <x v="1"/>
    <x v="51"/>
    <x v="1"/>
    <x v="1"/>
    <x v="0"/>
    <x v="73"/>
    <x v="86"/>
    <x v="51"/>
    <x v="0"/>
    <x v="65"/>
    <x v="0"/>
    <x v="0"/>
    <x v="13"/>
    <x v="12"/>
    <x v="2"/>
    <x v="2"/>
    <x v="1"/>
    <x v="0"/>
    <x v="0"/>
  </r>
  <r>
    <x v="15"/>
    <x v="1"/>
    <x v="51"/>
    <x v="0"/>
    <x v="1"/>
    <x v="1"/>
    <x v="73"/>
    <x v="334"/>
    <x v="44"/>
    <x v="1"/>
    <x v="85"/>
    <x v="1"/>
    <x v="201"/>
    <x v="13"/>
    <x v="12"/>
    <x v="178"/>
    <x v="226"/>
    <x v="1"/>
    <x v="0"/>
    <x v="0"/>
  </r>
  <r>
    <x v="15"/>
    <x v="1"/>
    <x v="51"/>
    <x v="1"/>
    <x v="1"/>
    <x v="0"/>
    <x v="69"/>
    <x v="334"/>
    <x v="44"/>
    <x v="1"/>
    <x v="85"/>
    <x v="1"/>
    <x v="25"/>
    <x v="13"/>
    <x v="12"/>
    <x v="35"/>
    <x v="38"/>
    <x v="1"/>
    <x v="0"/>
    <x v="0"/>
  </r>
  <r>
    <x v="15"/>
    <x v="1"/>
    <x v="36"/>
    <x v="0"/>
    <x v="1"/>
    <x v="1"/>
    <x v="123"/>
    <x v="87"/>
    <x v="51"/>
    <x v="0"/>
    <x v="63"/>
    <x v="0"/>
    <x v="232"/>
    <x v="13"/>
    <x v="12"/>
    <x v="228"/>
    <x v="279"/>
    <x v="1"/>
    <x v="0"/>
    <x v="0"/>
  </r>
  <r>
    <x v="15"/>
    <x v="1"/>
    <x v="50"/>
    <x v="1"/>
    <x v="1"/>
    <x v="0"/>
    <x v="67"/>
    <x v="87"/>
    <x v="51"/>
    <x v="0"/>
    <x v="63"/>
    <x v="0"/>
    <x v="2"/>
    <x v="13"/>
    <x v="12"/>
    <x v="4"/>
    <x v="4"/>
    <x v="1"/>
    <x v="0"/>
    <x v="0"/>
  </r>
  <r>
    <x v="15"/>
    <x v="1"/>
    <x v="36"/>
    <x v="0"/>
    <x v="1"/>
    <x v="1"/>
    <x v="123"/>
    <x v="88"/>
    <x v="51"/>
    <x v="0"/>
    <x v="61"/>
    <x v="0"/>
    <x v="230"/>
    <x v="13"/>
    <x v="12"/>
    <x v="226"/>
    <x v="277"/>
    <x v="1"/>
    <x v="0"/>
    <x v="0"/>
  </r>
  <r>
    <x v="15"/>
    <x v="1"/>
    <x v="36"/>
    <x v="1"/>
    <x v="1"/>
    <x v="0"/>
    <x v="39"/>
    <x v="88"/>
    <x v="51"/>
    <x v="0"/>
    <x v="61"/>
    <x v="0"/>
    <x v="4"/>
    <x v="13"/>
    <x v="12"/>
    <x v="5"/>
    <x v="5"/>
    <x v="1"/>
    <x v="0"/>
    <x v="0"/>
  </r>
  <r>
    <x v="15"/>
    <x v="1"/>
    <x v="36"/>
    <x v="0"/>
    <x v="1"/>
    <x v="1"/>
    <x v="39"/>
    <x v="290"/>
    <x v="44"/>
    <x v="1"/>
    <x v="82"/>
    <x v="1"/>
    <x v="197"/>
    <x v="13"/>
    <x v="12"/>
    <x v="177"/>
    <x v="225"/>
    <x v="1"/>
    <x v="0"/>
    <x v="0"/>
  </r>
  <r>
    <x v="15"/>
    <x v="1"/>
    <x v="37"/>
    <x v="1"/>
    <x v="1"/>
    <x v="0"/>
    <x v="41"/>
    <x v="290"/>
    <x v="44"/>
    <x v="1"/>
    <x v="82"/>
    <x v="1"/>
    <x v="30"/>
    <x v="13"/>
    <x v="12"/>
    <x v="36"/>
    <x v="39"/>
    <x v="1"/>
    <x v="0"/>
    <x v="0"/>
  </r>
  <r>
    <x v="15"/>
    <x v="1"/>
    <x v="37"/>
    <x v="0"/>
    <x v="1"/>
    <x v="1"/>
    <x v="41"/>
    <x v="299"/>
    <x v="44"/>
    <x v="1"/>
    <x v="35"/>
    <x v="1"/>
    <x v="172"/>
    <x v="13"/>
    <x v="12"/>
    <x v="157"/>
    <x v="199"/>
    <x v="1"/>
    <x v="0"/>
    <x v="0"/>
  </r>
  <r>
    <x v="15"/>
    <x v="1"/>
    <x v="37"/>
    <x v="1"/>
    <x v="1"/>
    <x v="0"/>
    <x v="45"/>
    <x v="299"/>
    <x v="44"/>
    <x v="1"/>
    <x v="35"/>
    <x v="1"/>
    <x v="48"/>
    <x v="13"/>
    <x v="12"/>
    <x v="52"/>
    <x v="59"/>
    <x v="1"/>
    <x v="0"/>
    <x v="0"/>
  </r>
  <r>
    <x v="15"/>
    <x v="1"/>
    <x v="37"/>
    <x v="0"/>
    <x v="1"/>
    <x v="1"/>
    <x v="45"/>
    <x v="304"/>
    <x v="41"/>
    <x v="1"/>
    <x v="3"/>
    <x v="1"/>
    <x v="147"/>
    <x v="13"/>
    <x v="12"/>
    <x v="134"/>
    <x v="167"/>
    <x v="1"/>
    <x v="0"/>
    <x v="0"/>
  </r>
  <r>
    <x v="15"/>
    <x v="1"/>
    <x v="72"/>
    <x v="1"/>
    <x v="1"/>
    <x v="0"/>
    <x v="120"/>
    <x v="304"/>
    <x v="41"/>
    <x v="1"/>
    <x v="3"/>
    <x v="1"/>
    <x v="63"/>
    <x v="13"/>
    <x v="12"/>
    <x v="66"/>
    <x v="79"/>
    <x v="1"/>
    <x v="0"/>
    <x v="0"/>
  </r>
  <r>
    <x v="15"/>
    <x v="1"/>
    <x v="72"/>
    <x v="0"/>
    <x v="0"/>
    <x v="1"/>
    <x v="120"/>
    <x v="364"/>
    <x v="36"/>
    <x v="1"/>
    <x v="2"/>
    <x v="1"/>
    <x v="136"/>
    <x v="13"/>
    <x v="12"/>
    <x v="126"/>
    <x v="156"/>
    <x v="1"/>
    <x v="25"/>
    <x v="2"/>
  </r>
  <r>
    <x v="15"/>
    <x v="1"/>
    <x v="37"/>
    <x v="0"/>
    <x v="0"/>
    <x v="1"/>
    <x v="45"/>
    <x v="305"/>
    <x v="44"/>
    <x v="1"/>
    <x v="15"/>
    <x v="1"/>
    <x v="161"/>
    <x v="13"/>
    <x v="12"/>
    <x v="144"/>
    <x v="178"/>
    <x v="1"/>
    <x v="31"/>
    <x v="8"/>
  </r>
  <r>
    <x v="15"/>
    <x v="1"/>
    <x v="36"/>
    <x v="0"/>
    <x v="1"/>
    <x v="1"/>
    <x v="123"/>
    <x v="89"/>
    <x v="51"/>
    <x v="0"/>
    <x v="61"/>
    <x v="0"/>
    <x v="230"/>
    <x v="13"/>
    <x v="12"/>
    <x v="226"/>
    <x v="277"/>
    <x v="1"/>
    <x v="0"/>
    <x v="0"/>
  </r>
  <r>
    <x v="15"/>
    <x v="1"/>
    <x v="36"/>
    <x v="1"/>
    <x v="1"/>
    <x v="0"/>
    <x v="46"/>
    <x v="89"/>
    <x v="51"/>
    <x v="0"/>
    <x v="61"/>
    <x v="0"/>
    <x v="4"/>
    <x v="13"/>
    <x v="12"/>
    <x v="5"/>
    <x v="5"/>
    <x v="1"/>
    <x v="0"/>
    <x v="0"/>
  </r>
  <r>
    <x v="15"/>
    <x v="1"/>
    <x v="36"/>
    <x v="0"/>
    <x v="1"/>
    <x v="1"/>
    <x v="46"/>
    <x v="306"/>
    <x v="44"/>
    <x v="1"/>
    <x v="37"/>
    <x v="1"/>
    <x v="175"/>
    <x v="13"/>
    <x v="12"/>
    <x v="158"/>
    <x v="200"/>
    <x v="1"/>
    <x v="0"/>
    <x v="0"/>
  </r>
  <r>
    <x v="15"/>
    <x v="1"/>
    <x v="36"/>
    <x v="1"/>
    <x v="1"/>
    <x v="0"/>
    <x v="39"/>
    <x v="306"/>
    <x v="44"/>
    <x v="1"/>
    <x v="37"/>
    <x v="1"/>
    <x v="45"/>
    <x v="13"/>
    <x v="12"/>
    <x v="51"/>
    <x v="58"/>
    <x v="1"/>
    <x v="0"/>
    <x v="0"/>
  </r>
  <r>
    <x v="17"/>
    <x v="4"/>
    <x v="36"/>
    <x v="0"/>
    <x v="1"/>
    <x v="1"/>
    <x v="123"/>
    <x v="90"/>
    <x v="51"/>
    <x v="0"/>
    <x v="22"/>
    <x v="0"/>
    <x v="207"/>
    <x v="9"/>
    <x v="8"/>
    <x v="180"/>
    <x v="229"/>
    <x v="2"/>
    <x v="0"/>
    <x v="0"/>
  </r>
  <r>
    <x v="17"/>
    <x v="4"/>
    <x v="74"/>
    <x v="1"/>
    <x v="1"/>
    <x v="0"/>
    <x v="122"/>
    <x v="90"/>
    <x v="51"/>
    <x v="0"/>
    <x v="22"/>
    <x v="0"/>
    <x v="18"/>
    <x v="9"/>
    <x v="8"/>
    <x v="34"/>
    <x v="36"/>
    <x v="2"/>
    <x v="0"/>
    <x v="0"/>
  </r>
  <r>
    <x v="17"/>
    <x v="4"/>
    <x v="36"/>
    <x v="0"/>
    <x v="1"/>
    <x v="1"/>
    <x v="123"/>
    <x v="91"/>
    <x v="51"/>
    <x v="0"/>
    <x v="54"/>
    <x v="0"/>
    <x v="222"/>
    <x v="9"/>
    <x v="8"/>
    <x v="212"/>
    <x v="262"/>
    <x v="2"/>
    <x v="0"/>
    <x v="0"/>
  </r>
  <r>
    <x v="17"/>
    <x v="4"/>
    <x v="74"/>
    <x v="1"/>
    <x v="1"/>
    <x v="0"/>
    <x v="122"/>
    <x v="91"/>
    <x v="51"/>
    <x v="0"/>
    <x v="54"/>
    <x v="0"/>
    <x v="9"/>
    <x v="9"/>
    <x v="8"/>
    <x v="12"/>
    <x v="12"/>
    <x v="2"/>
    <x v="0"/>
    <x v="0"/>
  </r>
  <r>
    <x v="17"/>
    <x v="4"/>
    <x v="36"/>
    <x v="0"/>
    <x v="1"/>
    <x v="1"/>
    <x v="123"/>
    <x v="92"/>
    <x v="51"/>
    <x v="0"/>
    <x v="56"/>
    <x v="0"/>
    <x v="225"/>
    <x v="9"/>
    <x v="8"/>
    <x v="214"/>
    <x v="265"/>
    <x v="2"/>
    <x v="0"/>
    <x v="0"/>
  </r>
  <r>
    <x v="17"/>
    <x v="4"/>
    <x v="52"/>
    <x v="1"/>
    <x v="1"/>
    <x v="0"/>
    <x v="79"/>
    <x v="92"/>
    <x v="51"/>
    <x v="0"/>
    <x v="56"/>
    <x v="0"/>
    <x v="8"/>
    <x v="9"/>
    <x v="8"/>
    <x v="11"/>
    <x v="11"/>
    <x v="2"/>
    <x v="0"/>
    <x v="0"/>
  </r>
  <r>
    <x v="17"/>
    <x v="4"/>
    <x v="52"/>
    <x v="0"/>
    <x v="0"/>
    <x v="1"/>
    <x v="79"/>
    <x v="340"/>
    <x v="4"/>
    <x v="1"/>
    <x v="35"/>
    <x v="1"/>
    <x v="104"/>
    <x v="9"/>
    <x v="8"/>
    <x v="99"/>
    <x v="120"/>
    <x v="2"/>
    <x v="5"/>
    <x v="16"/>
  </r>
  <r>
    <x v="17"/>
    <x v="4"/>
    <x v="52"/>
    <x v="0"/>
    <x v="0"/>
    <x v="1"/>
    <x v="79"/>
    <x v="341"/>
    <x v="9"/>
    <x v="1"/>
    <x v="35"/>
    <x v="1"/>
    <x v="111"/>
    <x v="9"/>
    <x v="8"/>
    <x v="104"/>
    <x v="127"/>
    <x v="2"/>
    <x v="10"/>
    <x v="16"/>
  </r>
  <r>
    <x v="17"/>
    <x v="4"/>
    <x v="52"/>
    <x v="0"/>
    <x v="0"/>
    <x v="1"/>
    <x v="79"/>
    <x v="342"/>
    <x v="9"/>
    <x v="1"/>
    <x v="35"/>
    <x v="1"/>
    <x v="111"/>
    <x v="9"/>
    <x v="8"/>
    <x v="104"/>
    <x v="127"/>
    <x v="2"/>
    <x v="10"/>
    <x v="16"/>
  </r>
  <r>
    <x v="17"/>
    <x v="4"/>
    <x v="52"/>
    <x v="0"/>
    <x v="0"/>
    <x v="1"/>
    <x v="79"/>
    <x v="343"/>
    <x v="9"/>
    <x v="1"/>
    <x v="35"/>
    <x v="1"/>
    <x v="111"/>
    <x v="9"/>
    <x v="8"/>
    <x v="104"/>
    <x v="127"/>
    <x v="2"/>
    <x v="10"/>
    <x v="16"/>
  </r>
  <r>
    <x v="17"/>
    <x v="4"/>
    <x v="52"/>
    <x v="0"/>
    <x v="0"/>
    <x v="1"/>
    <x v="79"/>
    <x v="344"/>
    <x v="9"/>
    <x v="1"/>
    <x v="35"/>
    <x v="1"/>
    <x v="111"/>
    <x v="9"/>
    <x v="8"/>
    <x v="104"/>
    <x v="127"/>
    <x v="2"/>
    <x v="10"/>
    <x v="16"/>
  </r>
  <r>
    <x v="17"/>
    <x v="4"/>
    <x v="52"/>
    <x v="0"/>
    <x v="0"/>
    <x v="1"/>
    <x v="79"/>
    <x v="345"/>
    <x v="9"/>
    <x v="1"/>
    <x v="35"/>
    <x v="1"/>
    <x v="111"/>
    <x v="9"/>
    <x v="8"/>
    <x v="104"/>
    <x v="127"/>
    <x v="2"/>
    <x v="10"/>
    <x v="16"/>
  </r>
  <r>
    <x v="17"/>
    <x v="4"/>
    <x v="52"/>
    <x v="0"/>
    <x v="0"/>
    <x v="1"/>
    <x v="79"/>
    <x v="346"/>
    <x v="9"/>
    <x v="1"/>
    <x v="35"/>
    <x v="1"/>
    <x v="111"/>
    <x v="9"/>
    <x v="8"/>
    <x v="104"/>
    <x v="127"/>
    <x v="2"/>
    <x v="10"/>
    <x v="16"/>
  </r>
  <r>
    <x v="17"/>
    <x v="4"/>
    <x v="52"/>
    <x v="0"/>
    <x v="1"/>
    <x v="1"/>
    <x v="79"/>
    <x v="347"/>
    <x v="29"/>
    <x v="1"/>
    <x v="35"/>
    <x v="1"/>
    <x v="149"/>
    <x v="9"/>
    <x v="8"/>
    <x v="137"/>
    <x v="169"/>
    <x v="2"/>
    <x v="0"/>
    <x v="0"/>
  </r>
  <r>
    <x v="17"/>
    <x v="4"/>
    <x v="52"/>
    <x v="1"/>
    <x v="1"/>
    <x v="0"/>
    <x v="79"/>
    <x v="347"/>
    <x v="29"/>
    <x v="1"/>
    <x v="35"/>
    <x v="1"/>
    <x v="62"/>
    <x v="9"/>
    <x v="8"/>
    <x v="64"/>
    <x v="78"/>
    <x v="2"/>
    <x v="0"/>
    <x v="0"/>
  </r>
  <r>
    <x v="17"/>
    <x v="4"/>
    <x v="52"/>
    <x v="0"/>
    <x v="0"/>
    <x v="1"/>
    <x v="79"/>
    <x v="349"/>
    <x v="9"/>
    <x v="1"/>
    <x v="26"/>
    <x v="1"/>
    <x v="109"/>
    <x v="9"/>
    <x v="8"/>
    <x v="103"/>
    <x v="124"/>
    <x v="2"/>
    <x v="10"/>
    <x v="11"/>
  </r>
  <r>
    <x v="17"/>
    <x v="4"/>
    <x v="52"/>
    <x v="0"/>
    <x v="0"/>
    <x v="1"/>
    <x v="79"/>
    <x v="350"/>
    <x v="9"/>
    <x v="1"/>
    <x v="35"/>
    <x v="1"/>
    <x v="111"/>
    <x v="9"/>
    <x v="8"/>
    <x v="104"/>
    <x v="127"/>
    <x v="2"/>
    <x v="10"/>
    <x v="16"/>
  </r>
  <r>
    <x v="17"/>
    <x v="4"/>
    <x v="52"/>
    <x v="0"/>
    <x v="1"/>
    <x v="1"/>
    <x v="79"/>
    <x v="352"/>
    <x v="24"/>
    <x v="1"/>
    <x v="35"/>
    <x v="1"/>
    <x v="140"/>
    <x v="9"/>
    <x v="8"/>
    <x v="123"/>
    <x v="153"/>
    <x v="2"/>
    <x v="0"/>
    <x v="0"/>
  </r>
  <r>
    <x v="17"/>
    <x v="4"/>
    <x v="60"/>
    <x v="1"/>
    <x v="1"/>
    <x v="0"/>
    <x v="92"/>
    <x v="352"/>
    <x v="24"/>
    <x v="1"/>
    <x v="35"/>
    <x v="1"/>
    <x v="65"/>
    <x v="9"/>
    <x v="8"/>
    <x v="70"/>
    <x v="83"/>
    <x v="2"/>
    <x v="0"/>
    <x v="0"/>
  </r>
  <r>
    <x v="17"/>
    <x v="4"/>
    <x v="52"/>
    <x v="0"/>
    <x v="0"/>
    <x v="1"/>
    <x v="79"/>
    <x v="353"/>
    <x v="3"/>
    <x v="1"/>
    <x v="35"/>
    <x v="1"/>
    <x v="103"/>
    <x v="9"/>
    <x v="8"/>
    <x v="98"/>
    <x v="119"/>
    <x v="2"/>
    <x v="4"/>
    <x v="16"/>
  </r>
  <r>
    <x v="17"/>
    <x v="4"/>
    <x v="52"/>
    <x v="0"/>
    <x v="1"/>
    <x v="1"/>
    <x v="79"/>
    <x v="348"/>
    <x v="13"/>
    <x v="1"/>
    <x v="35"/>
    <x v="1"/>
    <x v="122"/>
    <x v="9"/>
    <x v="8"/>
    <x v="107"/>
    <x v="131"/>
    <x v="2"/>
    <x v="0"/>
    <x v="0"/>
  </r>
  <r>
    <x v="17"/>
    <x v="4"/>
    <x v="53"/>
    <x v="1"/>
    <x v="1"/>
    <x v="0"/>
    <x v="75"/>
    <x v="348"/>
    <x v="13"/>
    <x v="1"/>
    <x v="35"/>
    <x v="1"/>
    <x v="73"/>
    <x v="9"/>
    <x v="8"/>
    <x v="82"/>
    <x v="98"/>
    <x v="2"/>
    <x v="0"/>
    <x v="0"/>
  </r>
  <r>
    <x v="17"/>
    <x v="4"/>
    <x v="52"/>
    <x v="0"/>
    <x v="1"/>
    <x v="1"/>
    <x v="79"/>
    <x v="351"/>
    <x v="44"/>
    <x v="1"/>
    <x v="84"/>
    <x v="1"/>
    <x v="200"/>
    <x v="9"/>
    <x v="8"/>
    <x v="171"/>
    <x v="219"/>
    <x v="2"/>
    <x v="0"/>
    <x v="0"/>
  </r>
  <r>
    <x v="17"/>
    <x v="4"/>
    <x v="74"/>
    <x v="1"/>
    <x v="1"/>
    <x v="0"/>
    <x v="122"/>
    <x v="351"/>
    <x v="44"/>
    <x v="1"/>
    <x v="84"/>
    <x v="1"/>
    <x v="26"/>
    <x v="9"/>
    <x v="8"/>
    <x v="41"/>
    <x v="44"/>
    <x v="2"/>
    <x v="0"/>
    <x v="0"/>
  </r>
  <r>
    <x v="17"/>
    <x v="4"/>
    <x v="36"/>
    <x v="0"/>
    <x v="1"/>
    <x v="1"/>
    <x v="123"/>
    <x v="93"/>
    <x v="51"/>
    <x v="0"/>
    <x v="57"/>
    <x v="0"/>
    <x v="226"/>
    <x v="9"/>
    <x v="8"/>
    <x v="215"/>
    <x v="266"/>
    <x v="2"/>
    <x v="0"/>
    <x v="0"/>
  </r>
  <r>
    <x v="17"/>
    <x v="4"/>
    <x v="74"/>
    <x v="1"/>
    <x v="1"/>
    <x v="0"/>
    <x v="122"/>
    <x v="93"/>
    <x v="51"/>
    <x v="0"/>
    <x v="57"/>
    <x v="0"/>
    <x v="226"/>
    <x v="9"/>
    <x v="8"/>
    <x v="215"/>
    <x v="266"/>
    <x v="2"/>
    <x v="0"/>
    <x v="0"/>
  </r>
  <r>
    <x v="20"/>
    <x v="11"/>
    <x v="61"/>
    <x v="0"/>
    <x v="1"/>
    <x v="1"/>
    <x v="123"/>
    <x v="102"/>
    <x v="51"/>
    <x v="0"/>
    <x v="59"/>
    <x v="0"/>
    <x v="228"/>
    <x v="2"/>
    <x v="0"/>
    <x v="196"/>
    <x v="246"/>
    <x v="2"/>
    <x v="0"/>
    <x v="0"/>
  </r>
  <r>
    <x v="20"/>
    <x v="11"/>
    <x v="65"/>
    <x v="1"/>
    <x v="1"/>
    <x v="0"/>
    <x v="106"/>
    <x v="102"/>
    <x v="51"/>
    <x v="0"/>
    <x v="59"/>
    <x v="0"/>
    <x v="6"/>
    <x v="2"/>
    <x v="0"/>
    <x v="20"/>
    <x v="20"/>
    <x v="2"/>
    <x v="0"/>
    <x v="0"/>
  </r>
  <r>
    <x v="20"/>
    <x v="11"/>
    <x v="65"/>
    <x v="0"/>
    <x v="1"/>
    <x v="1"/>
    <x v="106"/>
    <x v="361"/>
    <x v="44"/>
    <x v="1"/>
    <x v="91"/>
    <x v="1"/>
    <x v="210"/>
    <x v="2"/>
    <x v="0"/>
    <x v="186"/>
    <x v="235"/>
    <x v="2"/>
    <x v="0"/>
    <x v="0"/>
  </r>
  <r>
    <x v="20"/>
    <x v="11"/>
    <x v="66"/>
    <x v="1"/>
    <x v="1"/>
    <x v="0"/>
    <x v="107"/>
    <x v="361"/>
    <x v="44"/>
    <x v="1"/>
    <x v="91"/>
    <x v="1"/>
    <x v="15"/>
    <x v="2"/>
    <x v="0"/>
    <x v="27"/>
    <x v="29"/>
    <x v="2"/>
    <x v="0"/>
    <x v="0"/>
  </r>
  <r>
    <x v="20"/>
    <x v="11"/>
    <x v="66"/>
    <x v="0"/>
    <x v="1"/>
    <x v="1"/>
    <x v="107"/>
    <x v="362"/>
    <x v="44"/>
    <x v="1"/>
    <x v="40"/>
    <x v="1"/>
    <x v="177"/>
    <x v="2"/>
    <x v="0"/>
    <x v="149"/>
    <x v="185"/>
    <x v="2"/>
    <x v="0"/>
    <x v="0"/>
  </r>
  <r>
    <x v="20"/>
    <x v="11"/>
    <x v="71"/>
    <x v="1"/>
    <x v="1"/>
    <x v="0"/>
    <x v="115"/>
    <x v="362"/>
    <x v="44"/>
    <x v="1"/>
    <x v="40"/>
    <x v="1"/>
    <x v="43"/>
    <x v="2"/>
    <x v="0"/>
    <x v="56"/>
    <x v="68"/>
    <x v="2"/>
    <x v="0"/>
    <x v="0"/>
  </r>
  <r>
    <x v="20"/>
    <x v="11"/>
    <x v="61"/>
    <x v="0"/>
    <x v="0"/>
    <x v="1"/>
    <x v="123"/>
    <x v="112"/>
    <x v="51"/>
    <x v="0"/>
    <x v="58"/>
    <x v="0"/>
    <x v="227"/>
    <x v="2"/>
    <x v="0"/>
    <x v="195"/>
    <x v="245"/>
    <x v="2"/>
    <x v="31"/>
    <x v="52"/>
  </r>
  <r>
    <x v="20"/>
    <x v="11"/>
    <x v="61"/>
    <x v="0"/>
    <x v="1"/>
    <x v="1"/>
    <x v="123"/>
    <x v="113"/>
    <x v="51"/>
    <x v="0"/>
    <x v="61"/>
    <x v="0"/>
    <x v="230"/>
    <x v="2"/>
    <x v="0"/>
    <x v="201"/>
    <x v="251"/>
    <x v="2"/>
    <x v="0"/>
    <x v="0"/>
  </r>
  <r>
    <x v="20"/>
    <x v="11"/>
    <x v="70"/>
    <x v="1"/>
    <x v="1"/>
    <x v="0"/>
    <x v="112"/>
    <x v="113"/>
    <x v="51"/>
    <x v="0"/>
    <x v="61"/>
    <x v="0"/>
    <x v="4"/>
    <x v="2"/>
    <x v="0"/>
    <x v="18"/>
    <x v="18"/>
    <x v="2"/>
    <x v="0"/>
    <x v="0"/>
  </r>
  <r>
    <x v="20"/>
    <x v="11"/>
    <x v="61"/>
    <x v="0"/>
    <x v="0"/>
    <x v="1"/>
    <x v="123"/>
    <x v="114"/>
    <x v="51"/>
    <x v="0"/>
    <x v="49"/>
    <x v="0"/>
    <x v="217"/>
    <x v="2"/>
    <x v="0"/>
    <x v="194"/>
    <x v="244"/>
    <x v="2"/>
    <x v="31"/>
    <x v="47"/>
  </r>
  <r>
    <x v="20"/>
    <x v="11"/>
    <x v="61"/>
    <x v="0"/>
    <x v="0"/>
    <x v="1"/>
    <x v="123"/>
    <x v="115"/>
    <x v="51"/>
    <x v="0"/>
    <x v="60"/>
    <x v="0"/>
    <x v="229"/>
    <x v="2"/>
    <x v="0"/>
    <x v="199"/>
    <x v="249"/>
    <x v="2"/>
    <x v="31"/>
    <x v="54"/>
  </r>
  <r>
    <x v="21"/>
    <x v="7"/>
    <x v="61"/>
    <x v="0"/>
    <x v="0"/>
    <x v="1"/>
    <x v="123"/>
    <x v="116"/>
    <x v="49"/>
    <x v="0"/>
    <x v="59"/>
    <x v="0"/>
    <x v="224"/>
    <x v="17"/>
    <x v="19"/>
    <x v="235"/>
    <x v="287"/>
    <x v="2"/>
    <x v="30"/>
    <x v="53"/>
  </r>
  <r>
    <x v="22"/>
    <x v="0"/>
    <x v="61"/>
    <x v="0"/>
    <x v="0"/>
    <x v="1"/>
    <x v="123"/>
    <x v="117"/>
    <x v="51"/>
    <x v="0"/>
    <x v="53"/>
    <x v="0"/>
    <x v="221"/>
    <x v="11"/>
    <x v="10"/>
    <x v="216"/>
    <x v="267"/>
    <x v="2"/>
    <x v="31"/>
    <x v="49"/>
  </r>
  <r>
    <x v="22"/>
    <x v="0"/>
    <x v="61"/>
    <x v="0"/>
    <x v="0"/>
    <x v="1"/>
    <x v="123"/>
    <x v="118"/>
    <x v="51"/>
    <x v="0"/>
    <x v="59"/>
    <x v="0"/>
    <x v="228"/>
    <x v="11"/>
    <x v="10"/>
    <x v="218"/>
    <x v="269"/>
    <x v="2"/>
    <x v="31"/>
    <x v="53"/>
  </r>
  <r>
    <x v="23"/>
    <x v="1"/>
    <x v="61"/>
    <x v="0"/>
    <x v="0"/>
    <x v="1"/>
    <x v="123"/>
    <x v="119"/>
    <x v="51"/>
    <x v="0"/>
    <x v="59"/>
    <x v="0"/>
    <x v="228"/>
    <x v="11"/>
    <x v="10"/>
    <x v="218"/>
    <x v="269"/>
    <x v="2"/>
    <x v="31"/>
    <x v="53"/>
  </r>
  <r>
    <x v="23"/>
    <x v="1"/>
    <x v="61"/>
    <x v="0"/>
    <x v="1"/>
    <x v="1"/>
    <x v="123"/>
    <x v="103"/>
    <x v="51"/>
    <x v="0"/>
    <x v="59"/>
    <x v="0"/>
    <x v="228"/>
    <x v="11"/>
    <x v="10"/>
    <x v="218"/>
    <x v="269"/>
    <x v="2"/>
    <x v="0"/>
    <x v="0"/>
  </r>
  <r>
    <x v="23"/>
    <x v="1"/>
    <x v="71"/>
    <x v="1"/>
    <x v="1"/>
    <x v="0"/>
    <x v="118"/>
    <x v="103"/>
    <x v="51"/>
    <x v="0"/>
    <x v="59"/>
    <x v="0"/>
    <x v="6"/>
    <x v="11"/>
    <x v="10"/>
    <x v="10"/>
    <x v="10"/>
    <x v="2"/>
    <x v="0"/>
    <x v="0"/>
  </r>
  <r>
    <x v="23"/>
    <x v="1"/>
    <x v="61"/>
    <x v="0"/>
    <x v="0"/>
    <x v="1"/>
    <x v="123"/>
    <x v="104"/>
    <x v="51"/>
    <x v="0"/>
    <x v="59"/>
    <x v="0"/>
    <x v="228"/>
    <x v="11"/>
    <x v="10"/>
    <x v="218"/>
    <x v="269"/>
    <x v="2"/>
    <x v="31"/>
    <x v="53"/>
  </r>
  <r>
    <x v="23"/>
    <x v="1"/>
    <x v="61"/>
    <x v="0"/>
    <x v="0"/>
    <x v="1"/>
    <x v="123"/>
    <x v="105"/>
    <x v="51"/>
    <x v="0"/>
    <x v="59"/>
    <x v="0"/>
    <x v="228"/>
    <x v="11"/>
    <x v="10"/>
    <x v="218"/>
    <x v="269"/>
    <x v="2"/>
    <x v="31"/>
    <x v="53"/>
  </r>
  <r>
    <x v="23"/>
    <x v="1"/>
    <x v="61"/>
    <x v="0"/>
    <x v="0"/>
    <x v="1"/>
    <x v="123"/>
    <x v="106"/>
    <x v="51"/>
    <x v="0"/>
    <x v="64"/>
    <x v="0"/>
    <x v="233"/>
    <x v="11"/>
    <x v="10"/>
    <x v="222"/>
    <x v="273"/>
    <x v="2"/>
    <x v="31"/>
    <x v="57"/>
  </r>
  <r>
    <x v="23"/>
    <x v="1"/>
    <x v="61"/>
    <x v="0"/>
    <x v="0"/>
    <x v="1"/>
    <x v="123"/>
    <x v="107"/>
    <x v="51"/>
    <x v="0"/>
    <x v="64"/>
    <x v="0"/>
    <x v="233"/>
    <x v="11"/>
    <x v="10"/>
    <x v="222"/>
    <x v="273"/>
    <x v="2"/>
    <x v="31"/>
    <x v="57"/>
  </r>
  <r>
    <x v="23"/>
    <x v="1"/>
    <x v="61"/>
    <x v="0"/>
    <x v="0"/>
    <x v="1"/>
    <x v="123"/>
    <x v="108"/>
    <x v="51"/>
    <x v="0"/>
    <x v="57"/>
    <x v="0"/>
    <x v="226"/>
    <x v="11"/>
    <x v="10"/>
    <x v="217"/>
    <x v="268"/>
    <x v="2"/>
    <x v="31"/>
    <x v="51"/>
  </r>
  <r>
    <x v="23"/>
    <x v="1"/>
    <x v="61"/>
    <x v="0"/>
    <x v="0"/>
    <x v="1"/>
    <x v="123"/>
    <x v="109"/>
    <x v="51"/>
    <x v="0"/>
    <x v="61"/>
    <x v="0"/>
    <x v="230"/>
    <x v="11"/>
    <x v="10"/>
    <x v="219"/>
    <x v="270"/>
    <x v="2"/>
    <x v="31"/>
    <x v="55"/>
  </r>
  <r>
    <x v="23"/>
    <x v="1"/>
    <x v="61"/>
    <x v="0"/>
    <x v="0"/>
    <x v="1"/>
    <x v="123"/>
    <x v="110"/>
    <x v="51"/>
    <x v="0"/>
    <x v="48"/>
    <x v="0"/>
    <x v="216"/>
    <x v="11"/>
    <x v="10"/>
    <x v="211"/>
    <x v="261"/>
    <x v="2"/>
    <x v="31"/>
    <x v="46"/>
  </r>
  <r>
    <x v="23"/>
    <x v="1"/>
    <x v="61"/>
    <x v="0"/>
    <x v="0"/>
    <x v="1"/>
    <x v="123"/>
    <x v="111"/>
    <x v="51"/>
    <x v="0"/>
    <x v="62"/>
    <x v="0"/>
    <x v="231"/>
    <x v="11"/>
    <x v="10"/>
    <x v="220"/>
    <x v="271"/>
    <x v="2"/>
    <x v="31"/>
    <x v="56"/>
  </r>
  <r>
    <x v="24"/>
    <x v="15"/>
    <x v="68"/>
    <x v="0"/>
    <x v="0"/>
    <x v="1"/>
    <x v="123"/>
    <x v="120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21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1"/>
    <x v="1"/>
    <x v="123"/>
    <x v="122"/>
    <x v="52"/>
    <x v="0"/>
    <x v="21"/>
    <x v="0"/>
    <x v="205"/>
    <x v="7"/>
    <x v="5"/>
    <x v="173"/>
    <x v="221"/>
    <x v="12"/>
    <x v="0"/>
    <x v="0"/>
  </r>
  <r>
    <x v="24"/>
    <x v="15"/>
    <x v="69"/>
    <x v="1"/>
    <x v="1"/>
    <x v="0"/>
    <x v="94"/>
    <x v="122"/>
    <x v="52"/>
    <x v="0"/>
    <x v="21"/>
    <x v="0"/>
    <x v="20"/>
    <x v="7"/>
    <x v="5"/>
    <x v="39"/>
    <x v="42"/>
    <x v="12"/>
    <x v="0"/>
    <x v="0"/>
  </r>
  <r>
    <x v="24"/>
    <x v="15"/>
    <x v="68"/>
    <x v="0"/>
    <x v="1"/>
    <x v="1"/>
    <x v="123"/>
    <x v="123"/>
    <x v="52"/>
    <x v="0"/>
    <x v="21"/>
    <x v="0"/>
    <x v="205"/>
    <x v="7"/>
    <x v="5"/>
    <x v="173"/>
    <x v="221"/>
    <x v="12"/>
    <x v="0"/>
    <x v="0"/>
  </r>
  <r>
    <x v="24"/>
    <x v="15"/>
    <x v="69"/>
    <x v="1"/>
    <x v="1"/>
    <x v="0"/>
    <x v="94"/>
    <x v="123"/>
    <x v="52"/>
    <x v="0"/>
    <x v="21"/>
    <x v="0"/>
    <x v="20"/>
    <x v="7"/>
    <x v="5"/>
    <x v="39"/>
    <x v="42"/>
    <x v="12"/>
    <x v="0"/>
    <x v="0"/>
  </r>
  <r>
    <x v="24"/>
    <x v="15"/>
    <x v="68"/>
    <x v="0"/>
    <x v="1"/>
    <x v="1"/>
    <x v="123"/>
    <x v="124"/>
    <x v="52"/>
    <x v="0"/>
    <x v="21"/>
    <x v="0"/>
    <x v="205"/>
    <x v="7"/>
    <x v="5"/>
    <x v="173"/>
    <x v="221"/>
    <x v="12"/>
    <x v="0"/>
    <x v="0"/>
  </r>
  <r>
    <x v="24"/>
    <x v="15"/>
    <x v="69"/>
    <x v="1"/>
    <x v="1"/>
    <x v="0"/>
    <x v="94"/>
    <x v="124"/>
    <x v="52"/>
    <x v="0"/>
    <x v="21"/>
    <x v="0"/>
    <x v="20"/>
    <x v="7"/>
    <x v="5"/>
    <x v="39"/>
    <x v="42"/>
    <x v="12"/>
    <x v="0"/>
    <x v="0"/>
  </r>
  <r>
    <x v="24"/>
    <x v="15"/>
    <x v="68"/>
    <x v="0"/>
    <x v="1"/>
    <x v="1"/>
    <x v="123"/>
    <x v="125"/>
    <x v="52"/>
    <x v="0"/>
    <x v="21"/>
    <x v="0"/>
    <x v="205"/>
    <x v="7"/>
    <x v="5"/>
    <x v="173"/>
    <x v="221"/>
    <x v="12"/>
    <x v="0"/>
    <x v="0"/>
  </r>
  <r>
    <x v="24"/>
    <x v="15"/>
    <x v="69"/>
    <x v="1"/>
    <x v="1"/>
    <x v="0"/>
    <x v="104"/>
    <x v="125"/>
    <x v="52"/>
    <x v="0"/>
    <x v="21"/>
    <x v="0"/>
    <x v="20"/>
    <x v="7"/>
    <x v="5"/>
    <x v="39"/>
    <x v="42"/>
    <x v="12"/>
    <x v="0"/>
    <x v="0"/>
  </r>
  <r>
    <x v="24"/>
    <x v="15"/>
    <x v="68"/>
    <x v="0"/>
    <x v="1"/>
    <x v="1"/>
    <x v="123"/>
    <x v="126"/>
    <x v="52"/>
    <x v="0"/>
    <x v="21"/>
    <x v="0"/>
    <x v="205"/>
    <x v="7"/>
    <x v="5"/>
    <x v="173"/>
    <x v="221"/>
    <x v="12"/>
    <x v="0"/>
    <x v="0"/>
  </r>
  <r>
    <x v="24"/>
    <x v="15"/>
    <x v="69"/>
    <x v="1"/>
    <x v="1"/>
    <x v="0"/>
    <x v="105"/>
    <x v="126"/>
    <x v="52"/>
    <x v="0"/>
    <x v="21"/>
    <x v="0"/>
    <x v="20"/>
    <x v="7"/>
    <x v="5"/>
    <x v="39"/>
    <x v="42"/>
    <x v="12"/>
    <x v="0"/>
    <x v="0"/>
  </r>
  <r>
    <x v="24"/>
    <x v="15"/>
    <x v="68"/>
    <x v="0"/>
    <x v="1"/>
    <x v="1"/>
    <x v="123"/>
    <x v="127"/>
    <x v="52"/>
    <x v="0"/>
    <x v="21"/>
    <x v="0"/>
    <x v="205"/>
    <x v="7"/>
    <x v="5"/>
    <x v="173"/>
    <x v="221"/>
    <x v="12"/>
    <x v="0"/>
    <x v="0"/>
  </r>
  <r>
    <x v="24"/>
    <x v="15"/>
    <x v="69"/>
    <x v="1"/>
    <x v="1"/>
    <x v="0"/>
    <x v="110"/>
    <x v="127"/>
    <x v="52"/>
    <x v="0"/>
    <x v="21"/>
    <x v="0"/>
    <x v="20"/>
    <x v="7"/>
    <x v="5"/>
    <x v="39"/>
    <x v="42"/>
    <x v="12"/>
    <x v="0"/>
    <x v="0"/>
  </r>
  <r>
    <x v="24"/>
    <x v="15"/>
    <x v="68"/>
    <x v="0"/>
    <x v="1"/>
    <x v="1"/>
    <x v="123"/>
    <x v="128"/>
    <x v="52"/>
    <x v="0"/>
    <x v="21"/>
    <x v="0"/>
    <x v="205"/>
    <x v="7"/>
    <x v="5"/>
    <x v="173"/>
    <x v="221"/>
    <x v="12"/>
    <x v="0"/>
    <x v="0"/>
  </r>
  <r>
    <x v="24"/>
    <x v="15"/>
    <x v="70"/>
    <x v="1"/>
    <x v="1"/>
    <x v="0"/>
    <x v="95"/>
    <x v="128"/>
    <x v="52"/>
    <x v="0"/>
    <x v="21"/>
    <x v="0"/>
    <x v="20"/>
    <x v="7"/>
    <x v="5"/>
    <x v="39"/>
    <x v="42"/>
    <x v="12"/>
    <x v="0"/>
    <x v="0"/>
  </r>
  <r>
    <x v="24"/>
    <x v="15"/>
    <x v="68"/>
    <x v="0"/>
    <x v="1"/>
    <x v="1"/>
    <x v="123"/>
    <x v="129"/>
    <x v="52"/>
    <x v="0"/>
    <x v="21"/>
    <x v="0"/>
    <x v="205"/>
    <x v="7"/>
    <x v="5"/>
    <x v="173"/>
    <x v="221"/>
    <x v="12"/>
    <x v="0"/>
    <x v="0"/>
  </r>
  <r>
    <x v="24"/>
    <x v="15"/>
    <x v="70"/>
    <x v="1"/>
    <x v="1"/>
    <x v="0"/>
    <x v="114"/>
    <x v="129"/>
    <x v="52"/>
    <x v="0"/>
    <x v="21"/>
    <x v="0"/>
    <x v="20"/>
    <x v="7"/>
    <x v="5"/>
    <x v="39"/>
    <x v="42"/>
    <x v="12"/>
    <x v="0"/>
    <x v="0"/>
  </r>
  <r>
    <x v="24"/>
    <x v="15"/>
    <x v="68"/>
    <x v="0"/>
    <x v="0"/>
    <x v="1"/>
    <x v="123"/>
    <x v="130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31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32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33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34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35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36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37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38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39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40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41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42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43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44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45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46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47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48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49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50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51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52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53"/>
    <x v="52"/>
    <x v="0"/>
    <x v="21"/>
    <x v="0"/>
    <x v="205"/>
    <x v="7"/>
    <x v="5"/>
    <x v="173"/>
    <x v="221"/>
    <x v="12"/>
    <x v="32"/>
    <x v="4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O3:Q25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1">
    <field x="12"/>
  </rowFields>
  <colFields count="1">
    <field x="-2"/>
  </colFields>
  <dataFields count="2">
    <dataField name="Sum of Qté" fld="8" subtotal="sum" numFmtId="169"/>
    <dataField name="Sum of Valeur (CAD)" fld="11" subtotal="sum" numFmtId="167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3:D21" firstHeaderRow="1" firstDataRow="2" firstDataCol="1"/>
  <pivotFields count="20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1"/>
  </rowFields>
  <colFields count="1">
    <field x="-2"/>
  </colFields>
  <dataFields count="3">
    <dataField name="Sum of Qté (roul)" fld="5" subtotal="sum" numFmtId="165"/>
    <dataField name="Sum of Valeur CAD Livres" fld="15" subtotal="sum" numFmtId="167"/>
    <dataField name="Sum of Valeur CAD Stock" fld="16" subtotal="sum" numFmtId="167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2" displayName="Table2" ref="A3:M57" headerRowCount="1" totalsRowCount="0" totalsRowShown="0">
  <autoFilter ref="A3:M57"/>
  <tableColumns count="13">
    <tableColumn id="1" name="Article no"/>
    <tableColumn id="2" name="Date"/>
    <tableColumn id="3" name="Origine"/>
    <tableColumn id="4" name="Specifications"/>
    <tableColumn id="5" name="Détail"/>
    <tableColumn id="6" name="Prix unitaire"/>
    <tableColumn id="7" name="Unité prix"/>
    <tableColumn id="8" name="Devise"/>
    <tableColumn id="9" name="Qté"/>
    <tableColumn id="10" name="Coût total"/>
    <tableColumn id="11" name="FX rate"/>
    <tableColumn id="12" name="Valeur (CAD)"/>
    <tableColumn id="13" name="Nom"/>
  </tableColumns>
</table>
</file>

<file path=xl/tables/table2.xml><?xml version="1.0" encoding="utf-8"?>
<table xmlns="http://schemas.openxmlformats.org/spreadsheetml/2006/main" id="2" name="Table212" displayName="Table212" ref="A3:T1048576" headerRowCount="1" totalsRowCount="0" totalsRowShown="0">
  <autoFilter ref="A3:T1048576">
    <filterColumn colId="1">
      <filters>
        <filter val="D11-2"/>
        <filter val="D11-3"/>
      </filters>
    </filterColumn>
  </autoFilter>
  <tableColumns count="20">
    <tableColumn id="1" name="Code achat"/>
    <tableColumn id="2" name="Code LabelEdge"/>
    <tableColumn id="3" name="Date"/>
    <tableColumn id="4" name="IN / OUT"/>
    <tableColumn id="5" name="Actif / Inactif"/>
    <tableColumn id="6" name="Qté (roul)"/>
    <tableColumn id="7" name="WO"/>
    <tableColumn id="8" name="Roll ID"/>
    <tableColumn id="9" name="Larg."/>
    <tableColumn id="10" name="Unit"/>
    <tableColumn id="11" name="Longueur"/>
    <tableColumn id="12" name="Unit2"/>
    <tableColumn id="13" name="MSI"/>
    <tableColumn id="14" name="Prix/msi CAD livres"/>
    <tableColumn id="15" name="Prix/msi CAD"/>
    <tableColumn id="16" name="Valeur CAD Livres"/>
    <tableColumn id="17" name="Valeur CAD Stock"/>
    <tableColumn id="18" name="Description"/>
    <tableColumn id="19" name="Width (in)"/>
    <tableColumn id="20" name="Length (ft)"/>
  </tableColumns>
</table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1.xml"/><Relationship Id="rId4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V58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3" topLeftCell="B427" activePane="bottomRight" state="frozen"/>
      <selection pane="topLeft" activeCell="A1" activeCellId="0" sqref="A1"/>
      <selection pane="topRight" activeCell="B1" activeCellId="0" sqref="B1"/>
      <selection pane="bottomLeft" activeCell="A427" activeCellId="0" sqref="A427"/>
      <selection pane="bottomRight" activeCell="E521" activeCellId="0" sqref="E521"/>
    </sheetView>
  </sheetViews>
  <sheetFormatPr defaultColWidth="8.6796875" defaultRowHeight="15" zeroHeight="true" outlineLevelRow="0" outlineLevelCol="0"/>
  <cols>
    <col collapsed="false" customWidth="true" hidden="false" outlineLevel="0" max="1" min="1" style="0" width="9"/>
    <col collapsed="false" customWidth="true" hidden="false" outlineLevel="0" max="2" min="2" style="1" width="10.14"/>
    <col collapsed="false" customWidth="true" hidden="false" outlineLevel="0" max="3" min="3" style="2" width="11.29"/>
    <col collapsed="false" customWidth="true" hidden="false" outlineLevel="0" max="4" min="4" style="0" width="7.86"/>
    <col collapsed="false" customWidth="true" hidden="false" outlineLevel="0" max="5" min="5" style="0" width="6.85"/>
    <col collapsed="false" customWidth="true" hidden="false" outlineLevel="0" max="6" min="6" style="3" width="7.71"/>
    <col collapsed="false" customWidth="true" hidden="false" outlineLevel="0" max="7" min="7" style="4" width="14.29"/>
    <col collapsed="false" customWidth="true" hidden="false" outlineLevel="0" max="8" min="8" style="4" width="21.85"/>
    <col collapsed="false" customWidth="true" hidden="false" outlineLevel="0" max="9" min="9" style="0" width="9.57"/>
    <col collapsed="false" customWidth="true" hidden="false" outlineLevel="0" max="10" min="10" style="0" width="4.14"/>
    <col collapsed="false" customWidth="true" hidden="false" outlineLevel="0" max="11" min="11" style="0" width="8.86"/>
    <col collapsed="false" customWidth="true" hidden="false" outlineLevel="0" max="12" min="12" style="0" width="4.14"/>
    <col collapsed="false" customWidth="true" hidden="false" outlineLevel="0" max="13" min="13" style="0" width="9.14"/>
    <col collapsed="false" customWidth="true" hidden="false" outlineLevel="0" max="14" min="14" style="5" width="11.85"/>
    <col collapsed="false" customWidth="true" hidden="false" outlineLevel="0" max="15" min="15" style="0" width="12.42"/>
    <col collapsed="false" customWidth="true" hidden="false" outlineLevel="0" max="16" min="16" style="0" width="13.71"/>
    <col collapsed="false" customWidth="true" hidden="false" outlineLevel="0" max="17" min="17" style="0" width="13.29"/>
    <col collapsed="false" customWidth="true" hidden="false" outlineLevel="0" max="18" min="18" style="0" width="24.86"/>
    <col collapsed="false" customWidth="true" hidden="false" outlineLevel="0" max="19" min="19" style="0" width="9.86"/>
    <col collapsed="false" customWidth="true" hidden="false" outlineLevel="0" max="20" min="20" style="6" width="13.15"/>
    <col collapsed="false" customWidth="true" hidden="false" outlineLevel="0" max="22" min="22" style="0" width="11.29"/>
    <col collapsed="false" customWidth="true" hidden="false" outlineLevel="0" max="23" min="23" style="0" width="11.85"/>
    <col collapsed="false" customWidth="true" hidden="false" outlineLevel="0" max="32" min="32" style="0" width="7.42"/>
    <col collapsed="false" customWidth="true" hidden="false" outlineLevel="0" max="33" min="33" style="0" width="5.57"/>
    <col collapsed="false" customWidth="true" hidden="false" outlineLevel="0" max="34" min="34" style="0" width="7.57"/>
    <col collapsed="false" customWidth="true" hidden="false" outlineLevel="0" max="35" min="35" style="0" width="5.86"/>
    <col collapsed="false" customWidth="true" hidden="false" outlineLevel="0" max="36" min="36" style="0" width="8.29"/>
    <col collapsed="false" customWidth="true" hidden="false" outlineLevel="0" max="38" min="38" style="0" width="34.42"/>
    <col collapsed="false" customWidth="true" hidden="false" outlineLevel="0" max="39" min="39" style="0" width="27.15"/>
    <col collapsed="false" customWidth="true" hidden="false" outlineLevel="0" max="46" min="46" style="0" width="9.42"/>
    <col collapsed="false" customWidth="true" hidden="false" outlineLevel="0" max="50" min="50" style="6" width="9.29"/>
    <col collapsed="false" customWidth="true" hidden="false" outlineLevel="0" max="51" min="51" style="0" width="11.85"/>
    <col collapsed="false" customWidth="true" hidden="false" outlineLevel="0" max="52" min="52" style="0" width="11.43"/>
    <col collapsed="false" customWidth="true" hidden="false" outlineLevel="0" max="57" min="57" style="0" width="10"/>
  </cols>
  <sheetData>
    <row r="1" customFormat="false" ht="15" hidden="false" customHeight="false" outlineLevel="0" collapsed="false">
      <c r="A1" s="7" t="s">
        <v>0</v>
      </c>
      <c r="B1" s="3"/>
      <c r="E1" s="0" t="n">
        <v>25.4</v>
      </c>
      <c r="G1" s="8" t="s">
        <v>1</v>
      </c>
      <c r="H1" s="9" t="n">
        <v>60.5</v>
      </c>
      <c r="I1" s="10" t="n">
        <f aca="false">H1*25.4</f>
        <v>1536.7</v>
      </c>
      <c r="J1" s="11" t="s">
        <v>2</v>
      </c>
      <c r="L1" s="12" t="s">
        <v>3</v>
      </c>
      <c r="O1" s="13" t="s">
        <v>4</v>
      </c>
      <c r="P1" s="13" t="n">
        <v>3200</v>
      </c>
      <c r="Q1" s="14" t="n">
        <f aca="false">P1*3.28084</f>
        <v>10498.688</v>
      </c>
      <c r="S1" s="6"/>
      <c r="T1" s="15"/>
    </row>
    <row r="2" customFormat="false" ht="15" hidden="false" customHeight="false" outlineLevel="0" collapsed="false">
      <c r="A2" s="16" t="s">
        <v>5</v>
      </c>
      <c r="B2" s="17"/>
      <c r="E2" s="0" t="n">
        <v>3.28084</v>
      </c>
      <c r="G2" s="8" t="s">
        <v>6</v>
      </c>
      <c r="H2" s="18" t="n">
        <v>20000</v>
      </c>
      <c r="I2" s="10" t="n">
        <f aca="false">H2/3.28084</f>
        <v>6095.99980492801</v>
      </c>
      <c r="J2" s="11" t="s">
        <v>7</v>
      </c>
      <c r="L2" s="19" t="s">
        <v>8</v>
      </c>
      <c r="O2" s="20" t="s">
        <v>9</v>
      </c>
      <c r="P2" s="21" t="n">
        <f aca="false">SUBTOTAL(9,P4:P20038)</f>
        <v>31430.4371962421</v>
      </c>
      <c r="Q2" s="21"/>
      <c r="R2" s="22"/>
      <c r="S2" s="6"/>
      <c r="T2" s="23" t="n">
        <f aca="false">SUBTOTAL(9,T4:T20038)</f>
        <v>226277</v>
      </c>
    </row>
    <row r="3" s="36" customFormat="true" ht="28.5" hidden="false" customHeight="true" outlineLevel="0" collapsed="false">
      <c r="A3" s="24" t="s">
        <v>10</v>
      </c>
      <c r="B3" s="25" t="s">
        <v>11</v>
      </c>
      <c r="C3" s="26" t="s">
        <v>12</v>
      </c>
      <c r="D3" s="27" t="s">
        <v>13</v>
      </c>
      <c r="E3" s="27" t="s">
        <v>14</v>
      </c>
      <c r="F3" s="28" t="s">
        <v>15</v>
      </c>
      <c r="G3" s="27" t="s">
        <v>16</v>
      </c>
      <c r="H3" s="29" t="s">
        <v>17</v>
      </c>
      <c r="I3" s="30" t="s">
        <v>18</v>
      </c>
      <c r="J3" s="25" t="s">
        <v>19</v>
      </c>
      <c r="K3" s="30" t="s">
        <v>20</v>
      </c>
      <c r="L3" s="25" t="s">
        <v>21</v>
      </c>
      <c r="M3" s="31" t="s">
        <v>22</v>
      </c>
      <c r="N3" s="32" t="s">
        <v>23</v>
      </c>
      <c r="O3" s="33" t="s">
        <v>24</v>
      </c>
      <c r="P3" s="34" t="s">
        <v>25</v>
      </c>
      <c r="Q3" s="34" t="s">
        <v>26</v>
      </c>
      <c r="R3" s="25" t="s">
        <v>27</v>
      </c>
      <c r="S3" s="35" t="s">
        <v>28</v>
      </c>
      <c r="T3" s="31" t="s">
        <v>29</v>
      </c>
      <c r="V3" s="25" t="s">
        <v>30</v>
      </c>
    </row>
    <row r="4" customFormat="false" ht="15" hidden="true" customHeight="false" outlineLevel="0" collapsed="false">
      <c r="A4" s="0" t="n">
        <v>30016</v>
      </c>
      <c r="B4" s="1" t="s">
        <v>31</v>
      </c>
      <c r="C4" s="37" t="n">
        <v>45503</v>
      </c>
      <c r="D4" s="38" t="s">
        <v>32</v>
      </c>
      <c r="E4" s="17" t="s">
        <v>33</v>
      </c>
      <c r="F4" s="39" t="n">
        <f aca="false">IF(D4="in",1,-1)</f>
        <v>1</v>
      </c>
      <c r="G4" s="40" t="s">
        <v>34</v>
      </c>
      <c r="H4" s="41" t="s">
        <v>35</v>
      </c>
      <c r="I4" s="16" t="n">
        <v>60.24</v>
      </c>
      <c r="J4" s="42" t="s">
        <v>36</v>
      </c>
      <c r="K4" s="43" t="n">
        <v>14300</v>
      </c>
      <c r="L4" s="44" t="str">
        <f aca="false">IF(J4="mm","m","pi")</f>
        <v>pi</v>
      </c>
      <c r="M4" s="15" t="n">
        <f aca="false">IF(J4="mm",F4*I4/1000*K4*1.55,F4*I4*12*K4/1000)</f>
        <v>10337.184</v>
      </c>
      <c r="N4" s="5" t="n">
        <f aca="false">_xlfn.xlookup(A4,'[1]Prix MP'!$A$1:$A$1048576,'[1]Prix MP'!$T$1:$T$1048576)</f>
        <v>0.326284886247867</v>
      </c>
      <c r="O4" s="5" t="n">
        <f aca="false">_xlfn.xlookup(A4,'[1]Prix MP'!$A$1:$A$1048576,'[1]Prix MP'!$U$1:$U$1048576)</f>
        <v>0.326284886247867</v>
      </c>
      <c r="P4" s="6" t="n">
        <f aca="false">M4*N4</f>
        <v>3372.86690556327</v>
      </c>
      <c r="Q4" s="45" t="n">
        <f aca="false">M4*O4</f>
        <v>3372.86690556327</v>
      </c>
      <c r="R4" s="42" t="s">
        <v>37</v>
      </c>
      <c r="S4" s="6" t="n">
        <f aca="false">ROUND(IF(E4="I",0,IF(J4="po",I4,I4/25.4)),2)</f>
        <v>0</v>
      </c>
      <c r="T4" s="15" t="n">
        <f aca="false">ROUND(IF(E4="I",0,IF(J4="po",K4,K4*3.280839895)),0)</f>
        <v>0</v>
      </c>
      <c r="V4" s="46" t="str">
        <f aca="false">IF(J4="mm",I4*K4/1000,"")</f>
        <v/>
      </c>
    </row>
    <row r="5" customFormat="false" ht="15" hidden="true" customHeight="false" outlineLevel="0" collapsed="false">
      <c r="A5" s="0" t="n">
        <v>30016</v>
      </c>
      <c r="B5" s="1" t="s">
        <v>31</v>
      </c>
      <c r="C5" s="37" t="n">
        <v>45568</v>
      </c>
      <c r="D5" s="38" t="s">
        <v>38</v>
      </c>
      <c r="E5" s="17" t="s">
        <v>33</v>
      </c>
      <c r="F5" s="39" t="n">
        <f aca="false">IF(D5="in",1,-1)</f>
        <v>-1</v>
      </c>
      <c r="G5" s="40" t="s">
        <v>34</v>
      </c>
      <c r="H5" s="41" t="s">
        <v>35</v>
      </c>
      <c r="I5" s="16" t="n">
        <v>60.24</v>
      </c>
      <c r="J5" s="42" t="s">
        <v>36</v>
      </c>
      <c r="K5" s="43" t="n">
        <v>14300</v>
      </c>
      <c r="L5" s="44" t="str">
        <f aca="false">IF(J5="mm","m","pi")</f>
        <v>pi</v>
      </c>
      <c r="M5" s="15" t="n">
        <f aca="false">IF(J5="mm",F5*I5/1000*K5*1.55,F5*I5*12*K5/1000)</f>
        <v>-10337.184</v>
      </c>
      <c r="N5" s="5" t="n">
        <f aca="false">_xlfn.xlookup(A5,'[1]Prix MP'!$A$1:$A$1048576,'[1]Prix MP'!$T$1:$T$1048576)</f>
        <v>0.326284886247867</v>
      </c>
      <c r="O5" s="5" t="n">
        <f aca="false">_xlfn.xlookup(A5,'[1]Prix MP'!$A$1:$A$1048576,'[1]Prix MP'!$U$1:$U$1048576)</f>
        <v>0.326284886247867</v>
      </c>
      <c r="P5" s="6" t="n">
        <f aca="false">M5*N5</f>
        <v>-3372.86690556327</v>
      </c>
      <c r="Q5" s="45" t="n">
        <f aca="false">M5*O5</f>
        <v>-3372.86690556327</v>
      </c>
      <c r="R5" s="42" t="s">
        <v>37</v>
      </c>
      <c r="S5" s="6" t="n">
        <f aca="false">ROUND(IF(E5="I",0,IF(J5="po",I5,I5/25.4)),2)</f>
        <v>0</v>
      </c>
      <c r="T5" s="15" t="n">
        <f aca="false">ROUND(IF(E5="I",0,IF(J5="po",K5,K5*3.280839895)),0)</f>
        <v>0</v>
      </c>
      <c r="V5" s="46" t="str">
        <f aca="false">IF(J5="mm",I5*K5/1000,"")</f>
        <v/>
      </c>
      <c r="W5" s="47"/>
    </row>
    <row r="6" customFormat="false" ht="15" hidden="true" customHeight="false" outlineLevel="0" collapsed="false">
      <c r="A6" s="0" t="n">
        <v>30016</v>
      </c>
      <c r="B6" s="1" t="s">
        <v>31</v>
      </c>
      <c r="C6" s="37" t="n">
        <v>45568</v>
      </c>
      <c r="D6" s="38" t="s">
        <v>32</v>
      </c>
      <c r="E6" s="17" t="s">
        <v>33</v>
      </c>
      <c r="F6" s="39" t="n">
        <f aca="false">IF(D6="in",1,-1)</f>
        <v>1</v>
      </c>
      <c r="G6" s="40" t="s">
        <v>39</v>
      </c>
      <c r="H6" s="41" t="s">
        <v>40</v>
      </c>
      <c r="I6" s="16" t="n">
        <v>50.5</v>
      </c>
      <c r="J6" s="42" t="s">
        <v>36</v>
      </c>
      <c r="K6" s="43" t="n">
        <v>2400</v>
      </c>
      <c r="L6" s="44" t="str">
        <f aca="false">IF(J6="mm","m","pi")</f>
        <v>pi</v>
      </c>
      <c r="M6" s="15" t="n">
        <f aca="false">IF(J6="mm",F6*I6/1000*K6*1.55,F6*I6*12*K6/1000)</f>
        <v>1454.4</v>
      </c>
      <c r="N6" s="5" t="n">
        <f aca="false">_xlfn.xlookup(A6,'[1]Prix MP'!$A$1:$A$1048576,'[1]Prix MP'!$T$1:$T$1048576)</f>
        <v>0.326284886247867</v>
      </c>
      <c r="O6" s="5" t="n">
        <f aca="false">_xlfn.xlookup(A6,'[1]Prix MP'!$A$1:$A$1048576,'[1]Prix MP'!$U$1:$U$1048576)</f>
        <v>0.326284886247867</v>
      </c>
      <c r="P6" s="6" t="n">
        <f aca="false">M6*N6</f>
        <v>474.548738558897</v>
      </c>
      <c r="Q6" s="45" t="n">
        <f aca="false">M6*O6</f>
        <v>474.548738558897</v>
      </c>
      <c r="R6" s="42" t="s">
        <v>37</v>
      </c>
      <c r="S6" s="6" t="n">
        <f aca="false">ROUND(IF(E6="I",0,IF(J6="po",I6,I6/25.4)),2)</f>
        <v>0</v>
      </c>
      <c r="T6" s="15" t="n">
        <f aca="false">ROUND(IF(E6="I",0,IF(J6="po",K6,K6*3.280839895)),0)</f>
        <v>0</v>
      </c>
      <c r="V6" s="46" t="str">
        <f aca="false">IF(J6="mm",I6*K6/1000,"")</f>
        <v/>
      </c>
      <c r="W6" s="47"/>
    </row>
    <row r="7" customFormat="false" ht="15" hidden="true" customHeight="false" outlineLevel="0" collapsed="false">
      <c r="A7" s="0" t="n">
        <v>30016</v>
      </c>
      <c r="B7" s="1" t="s">
        <v>31</v>
      </c>
      <c r="C7" s="37" t="n">
        <v>45574</v>
      </c>
      <c r="D7" s="38" t="s">
        <v>38</v>
      </c>
      <c r="E7" s="17" t="s">
        <v>33</v>
      </c>
      <c r="F7" s="39" t="n">
        <f aca="false">IF(D7="in",1,-1)</f>
        <v>-1</v>
      </c>
      <c r="G7" s="40" t="s">
        <v>39</v>
      </c>
      <c r="H7" s="41" t="s">
        <v>40</v>
      </c>
      <c r="I7" s="16" t="n">
        <v>50.5</v>
      </c>
      <c r="J7" s="42" t="s">
        <v>36</v>
      </c>
      <c r="K7" s="43" t="n">
        <v>2400</v>
      </c>
      <c r="L7" s="44" t="str">
        <f aca="false">IF(J7="mm","m","pi")</f>
        <v>pi</v>
      </c>
      <c r="M7" s="15" t="n">
        <f aca="false">IF(J7="mm",F7*I7/1000*K7*1.55,F7*I7*12*K7/1000)</f>
        <v>-1454.4</v>
      </c>
      <c r="N7" s="5" t="n">
        <f aca="false">_xlfn.xlookup(A7,'[1]Prix MP'!$A$1:$A$1048576,'[1]Prix MP'!$T$1:$T$1048576)</f>
        <v>0.326284886247867</v>
      </c>
      <c r="O7" s="5" t="n">
        <f aca="false">_xlfn.xlookup(A7,'[1]Prix MP'!$A$1:$A$1048576,'[1]Prix MP'!$U$1:$U$1048576)</f>
        <v>0.326284886247867</v>
      </c>
      <c r="P7" s="6" t="n">
        <f aca="false">M7*N7</f>
        <v>-474.548738558897</v>
      </c>
      <c r="Q7" s="45" t="n">
        <f aca="false">M7*O7</f>
        <v>-474.548738558897</v>
      </c>
      <c r="R7" s="42" t="s">
        <v>37</v>
      </c>
      <c r="S7" s="6" t="n">
        <f aca="false">ROUND(IF(E7="I",0,IF(J7="po",I7,I7/25.4)),2)</f>
        <v>0</v>
      </c>
      <c r="T7" s="15" t="n">
        <f aca="false">ROUND(IF(E7="I",0,IF(J7="po",K7,K7*3.280839895)),0)</f>
        <v>0</v>
      </c>
      <c r="V7" s="46" t="str">
        <f aca="false">IF(J7="mm",I7*K7/1000,"")</f>
        <v/>
      </c>
      <c r="W7" s="47"/>
    </row>
    <row r="8" customFormat="false" ht="15" hidden="true" customHeight="false" outlineLevel="0" collapsed="false">
      <c r="A8" s="0" t="n">
        <v>30016</v>
      </c>
      <c r="B8" s="1" t="s">
        <v>31</v>
      </c>
      <c r="C8" s="37" t="n">
        <v>45574</v>
      </c>
      <c r="D8" s="38" t="s">
        <v>32</v>
      </c>
      <c r="E8" s="17" t="s">
        <v>33</v>
      </c>
      <c r="F8" s="39" t="n">
        <f aca="false">IF(D8="in",1,-1)</f>
        <v>1</v>
      </c>
      <c r="G8" s="40" t="s">
        <v>39</v>
      </c>
      <c r="H8" s="41" t="s">
        <v>41</v>
      </c>
      <c r="I8" s="16" t="n">
        <v>60.24</v>
      </c>
      <c r="J8" s="42" t="s">
        <v>36</v>
      </c>
      <c r="K8" s="43" t="n">
        <v>11800</v>
      </c>
      <c r="L8" s="44" t="str">
        <f aca="false">IF(J8="mm","m","pi")</f>
        <v>pi</v>
      </c>
      <c r="M8" s="15" t="n">
        <f aca="false">IF(J8="mm",F8*I8/1000*K8*1.55,F8*I8*12*K8/1000)</f>
        <v>8529.984</v>
      </c>
      <c r="N8" s="5" t="n">
        <f aca="false">_xlfn.xlookup(A8,'[1]Prix MP'!$A$1:$A$1048576,'[1]Prix MP'!$T$1:$T$1048576)</f>
        <v>0.326284886247867</v>
      </c>
      <c r="O8" s="5" t="n">
        <f aca="false">_xlfn.xlookup(A8,'[1]Prix MP'!$A$1:$A$1048576,'[1]Prix MP'!$U$1:$U$1048576)</f>
        <v>0.326284886247867</v>
      </c>
      <c r="P8" s="6" t="n">
        <f aca="false">M8*N8</f>
        <v>2783.20485913612</v>
      </c>
      <c r="Q8" s="45" t="n">
        <f aca="false">M8*O8</f>
        <v>2783.20485913612</v>
      </c>
      <c r="R8" s="42" t="s">
        <v>37</v>
      </c>
      <c r="S8" s="6" t="n">
        <f aca="false">ROUND(IF(E8="I",0,IF(J8="po",I8,I8/25.4)),2)</f>
        <v>0</v>
      </c>
      <c r="T8" s="15" t="n">
        <f aca="false">ROUND(IF(E8="I",0,IF(J8="po",K8,K8*3.280839895)),0)</f>
        <v>0</v>
      </c>
      <c r="V8" s="46" t="str">
        <f aca="false">IF(J8="mm",I8*K8/1000,"")</f>
        <v/>
      </c>
      <c r="W8" s="47"/>
    </row>
    <row r="9" customFormat="false" ht="15" hidden="true" customHeight="false" outlineLevel="0" collapsed="false">
      <c r="A9" s="0" t="n">
        <v>30016</v>
      </c>
      <c r="B9" s="1" t="s">
        <v>31</v>
      </c>
      <c r="C9" s="37" t="n">
        <v>45574</v>
      </c>
      <c r="D9" s="38" t="s">
        <v>38</v>
      </c>
      <c r="E9" s="17" t="s">
        <v>33</v>
      </c>
      <c r="F9" s="39" t="n">
        <f aca="false">IF(D9="in",1,-1)</f>
        <v>-1</v>
      </c>
      <c r="G9" s="40" t="s">
        <v>39</v>
      </c>
      <c r="H9" s="41" t="s">
        <v>41</v>
      </c>
      <c r="I9" s="16" t="n">
        <v>60.24</v>
      </c>
      <c r="J9" s="42" t="s">
        <v>36</v>
      </c>
      <c r="K9" s="43" t="n">
        <v>11800</v>
      </c>
      <c r="L9" s="44" t="str">
        <f aca="false">IF(J9="mm","m","pi")</f>
        <v>pi</v>
      </c>
      <c r="M9" s="15" t="n">
        <f aca="false">IF(J9="mm",F9*I9/1000*K9*1.55,F9*I9*12*K9/1000)</f>
        <v>-8529.984</v>
      </c>
      <c r="N9" s="5" t="n">
        <f aca="false">_xlfn.xlookup(A9,'[1]Prix MP'!$A$1:$A$1048576,'[1]Prix MP'!$T$1:$T$1048576)</f>
        <v>0.326284886247867</v>
      </c>
      <c r="O9" s="5" t="n">
        <f aca="false">_xlfn.xlookup(A9,'[1]Prix MP'!$A$1:$A$1048576,'[1]Prix MP'!$U$1:$U$1048576)</f>
        <v>0.326284886247867</v>
      </c>
      <c r="P9" s="6" t="n">
        <f aca="false">M9*N9</f>
        <v>-2783.20485913612</v>
      </c>
      <c r="Q9" s="45" t="n">
        <f aca="false">M9*O9</f>
        <v>-2783.20485913612</v>
      </c>
      <c r="R9" s="42" t="s">
        <v>37</v>
      </c>
      <c r="S9" s="6" t="n">
        <f aca="false">ROUND(IF(E9="I",0,IF(J9="po",I9,I9/25.4)),2)</f>
        <v>0</v>
      </c>
      <c r="T9" s="15" t="n">
        <f aca="false">ROUND(IF(E9="I",0,IF(J9="po",K9,K9*3.280839895)),0)</f>
        <v>0</v>
      </c>
      <c r="V9" s="46" t="str">
        <f aca="false">IF(J9="mm",I9*K9/1000,"")</f>
        <v/>
      </c>
      <c r="W9" s="47"/>
    </row>
    <row r="10" customFormat="false" ht="15" hidden="true" customHeight="false" outlineLevel="0" collapsed="false">
      <c r="A10" s="0" t="n">
        <v>30016</v>
      </c>
      <c r="B10" s="1" t="s">
        <v>31</v>
      </c>
      <c r="C10" s="37" t="n">
        <v>45574</v>
      </c>
      <c r="D10" s="38" t="s">
        <v>32</v>
      </c>
      <c r="E10" s="17" t="s">
        <v>33</v>
      </c>
      <c r="F10" s="39" t="n">
        <f aca="false">IF(D10="in",1,-1)</f>
        <v>1</v>
      </c>
      <c r="G10" s="40" t="s">
        <v>39</v>
      </c>
      <c r="H10" s="41" t="s">
        <v>42</v>
      </c>
      <c r="I10" s="16" t="n">
        <v>60.24</v>
      </c>
      <c r="J10" s="42" t="s">
        <v>36</v>
      </c>
      <c r="K10" s="43" t="n">
        <v>6700</v>
      </c>
      <c r="L10" s="44" t="str">
        <f aca="false">IF(J10="mm","m","pi")</f>
        <v>pi</v>
      </c>
      <c r="M10" s="15" t="n">
        <f aca="false">IF(J10="mm",F10*I10/1000*K10*1.55,F10*I10*12*K10/1000)</f>
        <v>4843.296</v>
      </c>
      <c r="N10" s="5" t="n">
        <f aca="false">_xlfn.xlookup(A10,'[1]Prix MP'!$A$1:$A$1048576,'[1]Prix MP'!$T$1:$T$1048576)</f>
        <v>0.326284886247867</v>
      </c>
      <c r="O10" s="5" t="n">
        <f aca="false">_xlfn.xlookup(A10,'[1]Prix MP'!$A$1:$A$1048576,'[1]Prix MP'!$U$1:$U$1048576)</f>
        <v>0.326284886247867</v>
      </c>
      <c r="P10" s="6" t="n">
        <f aca="false">M10*N10</f>
        <v>1580.29428442475</v>
      </c>
      <c r="Q10" s="45" t="n">
        <f aca="false">M10*O10</f>
        <v>1580.29428442475</v>
      </c>
      <c r="R10" s="42" t="s">
        <v>37</v>
      </c>
      <c r="S10" s="6" t="n">
        <f aca="false">ROUND(IF(E10="I",0,IF(J10="po",I10,I10/25.4)),2)</f>
        <v>0</v>
      </c>
      <c r="T10" s="15" t="n">
        <f aca="false">ROUND(IF(E10="I",0,IF(J10="po",K10,K10*3.280839895)),0)</f>
        <v>0</v>
      </c>
      <c r="V10" s="46" t="str">
        <f aca="false">IF(J10="mm",I10*K10/1000,"")</f>
        <v/>
      </c>
      <c r="W10" s="47"/>
    </row>
    <row r="11" customFormat="false" ht="15" hidden="true" customHeight="false" outlineLevel="0" collapsed="false">
      <c r="A11" s="0" t="n">
        <v>30016</v>
      </c>
      <c r="B11" s="1" t="s">
        <v>31</v>
      </c>
      <c r="C11" s="37" t="n">
        <v>45582</v>
      </c>
      <c r="D11" s="38" t="s">
        <v>38</v>
      </c>
      <c r="E11" s="17" t="s">
        <v>33</v>
      </c>
      <c r="F11" s="39" t="n">
        <f aca="false">IF(D11="in",1,-1)</f>
        <v>-1</v>
      </c>
      <c r="G11" s="40" t="s">
        <v>39</v>
      </c>
      <c r="H11" s="41" t="s">
        <v>42</v>
      </c>
      <c r="I11" s="16" t="n">
        <v>60.24</v>
      </c>
      <c r="J11" s="42" t="s">
        <v>36</v>
      </c>
      <c r="K11" s="43" t="n">
        <v>6700</v>
      </c>
      <c r="L11" s="44" t="str">
        <f aca="false">IF(J11="mm","m","pi")</f>
        <v>pi</v>
      </c>
      <c r="M11" s="15" t="n">
        <f aca="false">IF(J11="mm",F11*I11/1000*K11*1.55,F11*I11*12*K11/1000)</f>
        <v>-4843.296</v>
      </c>
      <c r="N11" s="5" t="n">
        <f aca="false">_xlfn.xlookup(A11,'[1]Prix MP'!$A$1:$A$1048576,'[1]Prix MP'!$T$1:$T$1048576)</f>
        <v>0.326284886247867</v>
      </c>
      <c r="O11" s="5" t="n">
        <f aca="false">_xlfn.xlookup(A11,'[1]Prix MP'!$A$1:$A$1048576,'[1]Prix MP'!$U$1:$U$1048576)</f>
        <v>0.326284886247867</v>
      </c>
      <c r="P11" s="6" t="n">
        <f aca="false">M11*N11</f>
        <v>-1580.29428442475</v>
      </c>
      <c r="Q11" s="45" t="n">
        <f aca="false">M11*O11</f>
        <v>-1580.29428442475</v>
      </c>
      <c r="R11" s="42" t="s">
        <v>37</v>
      </c>
      <c r="S11" s="6" t="n">
        <f aca="false">ROUND(IF(E11="I",0,IF(J11="po",I11,I11/25.4)),2)</f>
        <v>0</v>
      </c>
      <c r="T11" s="15" t="n">
        <f aca="false">ROUND(IF(E11="I",0,IF(J11="po",K11,K11*3.280839895)),0)</f>
        <v>0</v>
      </c>
      <c r="V11" s="46" t="str">
        <f aca="false">IF(J11="mm",I11*K11/1000,"")</f>
        <v/>
      </c>
      <c r="W11" s="47"/>
    </row>
    <row r="12" customFormat="false" ht="15" hidden="true" customHeight="false" outlineLevel="0" collapsed="false">
      <c r="A12" s="0" t="n">
        <v>30016</v>
      </c>
      <c r="B12" s="1" t="s">
        <v>31</v>
      </c>
      <c r="C12" s="37" t="n">
        <v>45582</v>
      </c>
      <c r="D12" s="38" t="s">
        <v>32</v>
      </c>
      <c r="E12" s="17" t="s">
        <v>33</v>
      </c>
      <c r="F12" s="39" t="n">
        <f aca="false">IF(D12="in",1,-1)</f>
        <v>1</v>
      </c>
      <c r="G12" s="40" t="s">
        <v>39</v>
      </c>
      <c r="H12" s="41" t="s">
        <v>43</v>
      </c>
      <c r="I12" s="16" t="n">
        <v>34</v>
      </c>
      <c r="J12" s="42" t="s">
        <v>36</v>
      </c>
      <c r="K12" s="43" t="n">
        <v>1500</v>
      </c>
      <c r="L12" s="44" t="str">
        <f aca="false">IF(J12="mm","m","pi")</f>
        <v>pi</v>
      </c>
      <c r="M12" s="15" t="n">
        <f aca="false">IF(J12="mm",F12*I12/1000*K12*1.55,F12*I12*12*K12/1000)</f>
        <v>612</v>
      </c>
      <c r="N12" s="5" t="n">
        <f aca="false">_xlfn.xlookup(A12,'[1]Prix MP'!$A$1:$A$1048576,'[1]Prix MP'!$T$1:$T$1048576)</f>
        <v>0.326284886247867</v>
      </c>
      <c r="O12" s="5" t="n">
        <f aca="false">_xlfn.xlookup(A12,'[1]Prix MP'!$A$1:$A$1048576,'[1]Prix MP'!$U$1:$U$1048576)</f>
        <v>0.326284886247867</v>
      </c>
      <c r="P12" s="6" t="n">
        <f aca="false">M12*N12</f>
        <v>199.686350383694</v>
      </c>
      <c r="Q12" s="45" t="n">
        <f aca="false">M12*O12</f>
        <v>199.686350383694</v>
      </c>
      <c r="R12" s="42" t="s">
        <v>37</v>
      </c>
      <c r="S12" s="6" t="n">
        <f aca="false">ROUND(IF(E12="I",0,IF(J12="po",I12,I12/25.4)),2)</f>
        <v>0</v>
      </c>
      <c r="T12" s="15" t="n">
        <f aca="false">ROUND(IF(E12="I",0,IF(J12="po",K12,K12*3.280839895)),0)</f>
        <v>0</v>
      </c>
      <c r="V12" s="46" t="str">
        <f aca="false">IF(J12="mm",I12*K12/1000,"")</f>
        <v/>
      </c>
      <c r="W12" s="47"/>
    </row>
    <row r="13" customFormat="false" ht="15" hidden="true" customHeight="false" outlineLevel="0" collapsed="false">
      <c r="A13" s="0" t="n">
        <v>30016</v>
      </c>
      <c r="B13" s="1" t="s">
        <v>31</v>
      </c>
      <c r="C13" s="37" t="n">
        <v>45596</v>
      </c>
      <c r="D13" s="38" t="s">
        <v>44</v>
      </c>
      <c r="E13" s="17" t="s">
        <v>33</v>
      </c>
      <c r="F13" s="39" t="n">
        <v>-1</v>
      </c>
      <c r="G13" s="40" t="s">
        <v>45</v>
      </c>
      <c r="H13" s="41" t="s">
        <v>46</v>
      </c>
      <c r="I13" s="16" t="n">
        <v>34</v>
      </c>
      <c r="J13" s="42" t="s">
        <v>36</v>
      </c>
      <c r="K13" s="43" t="n">
        <v>1500</v>
      </c>
      <c r="L13" s="44" t="s">
        <v>47</v>
      </c>
      <c r="M13" s="15" t="n">
        <f aca="false">IF(J13="mm",F13*I13/1000*K13*1.55,F13*I13*12*K13/1000)</f>
        <v>-612</v>
      </c>
      <c r="N13" s="5" t="n">
        <f aca="false">_xlfn.xlookup(A13,'[1]Prix MP'!$A$1:$A$1048576,'[1]Prix MP'!$T$1:$T$1048576)</f>
        <v>0.326284886247867</v>
      </c>
      <c r="O13" s="5" t="n">
        <f aca="false">_xlfn.xlookup(A13,'[1]Prix MP'!$A$1:$A$1048576,'[1]Prix MP'!$U$1:$U$1048576)</f>
        <v>0.326284886247867</v>
      </c>
      <c r="P13" s="6" t="n">
        <f aca="false">M13*N13</f>
        <v>-199.686350383694</v>
      </c>
      <c r="Q13" s="45" t="n">
        <f aca="false">M13*O13</f>
        <v>-199.686350383694</v>
      </c>
      <c r="R13" s="42" t="s">
        <v>37</v>
      </c>
      <c r="S13" s="6" t="n">
        <f aca="false">ROUND(IF(E13="I",0,IF(J13="po",I13,I13/25.4)),2)</f>
        <v>0</v>
      </c>
      <c r="T13" s="15" t="n">
        <f aca="false">ROUND(IF(E13="I",0,IF(J13="po",K13,K13*3.280839895)),0)</f>
        <v>0</v>
      </c>
      <c r="V13" s="46" t="str">
        <f aca="false">IF(J13="mm",I13*K13/1000,"")</f>
        <v/>
      </c>
      <c r="W13" s="47"/>
    </row>
    <row r="14" customFormat="false" ht="15" hidden="true" customHeight="false" outlineLevel="0" collapsed="false">
      <c r="A14" s="0" t="n">
        <v>30016</v>
      </c>
      <c r="B14" s="1" t="s">
        <v>31</v>
      </c>
      <c r="C14" s="37" t="n">
        <v>45596</v>
      </c>
      <c r="D14" s="38" t="s">
        <v>48</v>
      </c>
      <c r="E14" s="17" t="s">
        <v>49</v>
      </c>
      <c r="F14" s="39" t="n">
        <v>1</v>
      </c>
      <c r="G14" s="40" t="s">
        <v>45</v>
      </c>
      <c r="H14" s="41" t="s">
        <v>50</v>
      </c>
      <c r="I14" s="16" t="n">
        <v>8</v>
      </c>
      <c r="J14" s="42" t="s">
        <v>36</v>
      </c>
      <c r="K14" s="43" t="n">
        <v>1450</v>
      </c>
      <c r="L14" s="44" t="s">
        <v>47</v>
      </c>
      <c r="M14" s="15" t="n">
        <f aca="false">IF(J14="mm",F14*I14/1000*K14*1.55,F14*I14*12*K14/1000)</f>
        <v>139.2</v>
      </c>
      <c r="N14" s="5" t="n">
        <f aca="false">_xlfn.xlookup(A14,'[1]Prix MP'!$A$1:$A$1048576,'[1]Prix MP'!$T$1:$T$1048576)</f>
        <v>0.326284886247867</v>
      </c>
      <c r="O14" s="5" t="n">
        <f aca="false">_xlfn.xlookup(A14,'[1]Prix MP'!$A$1:$A$1048576,'[1]Prix MP'!$U$1:$U$1048576)</f>
        <v>0.326284886247867</v>
      </c>
      <c r="P14" s="6" t="n">
        <f aca="false">M14*N14</f>
        <v>45.4188561657031</v>
      </c>
      <c r="Q14" s="45" t="n">
        <f aca="false">M14*O14</f>
        <v>45.4188561657031</v>
      </c>
      <c r="R14" s="42" t="s">
        <v>37</v>
      </c>
      <c r="S14" s="6" t="n">
        <f aca="false">ROUND(IF(E14="I",0,IF(J14="po",I14,I14/25.4)),2)</f>
        <v>8</v>
      </c>
      <c r="T14" s="15" t="n">
        <f aca="false">ROUND(IF(E14="I",0,IF(J14="po",K14,K14*3.280839895)),0)</f>
        <v>1450</v>
      </c>
      <c r="V14" s="46" t="str">
        <f aca="false">IF(J14="mm",I14*K14/1000,"")</f>
        <v/>
      </c>
      <c r="W14" s="47"/>
    </row>
    <row r="15" customFormat="false" ht="15" hidden="true" customHeight="false" outlineLevel="0" collapsed="false">
      <c r="A15" s="0" t="n">
        <v>30016</v>
      </c>
      <c r="B15" s="1" t="s">
        <v>31</v>
      </c>
      <c r="C15" s="37" t="n">
        <v>45582</v>
      </c>
      <c r="D15" s="38" t="s">
        <v>32</v>
      </c>
      <c r="E15" s="17" t="s">
        <v>49</v>
      </c>
      <c r="F15" s="39" t="n">
        <f aca="false">IF(D15="in",1,-1)</f>
        <v>1</v>
      </c>
      <c r="G15" s="40" t="s">
        <v>39</v>
      </c>
      <c r="H15" s="41" t="s">
        <v>51</v>
      </c>
      <c r="I15" s="16" t="n">
        <v>60.24</v>
      </c>
      <c r="J15" s="42" t="s">
        <v>36</v>
      </c>
      <c r="K15" s="43" t="n">
        <v>5100</v>
      </c>
      <c r="L15" s="44" t="str">
        <f aca="false">IF(J15="mm","m","pi")</f>
        <v>pi</v>
      </c>
      <c r="M15" s="15" t="n">
        <f aca="false">IF(J15="mm",F15*I15/1000*K15*1.55,F15*I15*12*K15/1000)</f>
        <v>3686.688</v>
      </c>
      <c r="N15" s="5" t="n">
        <f aca="false">_xlfn.xlookup(A15,'[1]Prix MP'!$A$1:$A$1048576,'[1]Prix MP'!$T$1:$T$1048576)</f>
        <v>0.326284886247867</v>
      </c>
      <c r="O15" s="5" t="n">
        <f aca="false">_xlfn.xlookup(A15,'[1]Prix MP'!$A$1:$A$1048576,'[1]Prix MP'!$U$1:$U$1048576)</f>
        <v>0.326284886247867</v>
      </c>
      <c r="P15" s="6" t="n">
        <f aca="false">M15*N15</f>
        <v>1202.91057471138</v>
      </c>
      <c r="Q15" s="45" t="n">
        <f aca="false">M15*O15</f>
        <v>1202.91057471138</v>
      </c>
      <c r="R15" s="42" t="s">
        <v>37</v>
      </c>
      <c r="S15" s="6" t="n">
        <f aca="false">ROUND(IF(E15="I",0,IF(J15="po",I15,I15/25.4)),2)</f>
        <v>60.24</v>
      </c>
      <c r="T15" s="15" t="n">
        <f aca="false">ROUND(IF(E15="I",0,IF(J15="po",K15,K15*3.280839895)),0)</f>
        <v>5100</v>
      </c>
      <c r="V15" s="46" t="str">
        <f aca="false">IF(J15="mm",I15*K15/1000,"")</f>
        <v/>
      </c>
      <c r="W15" s="47"/>
    </row>
    <row r="16" customFormat="false" ht="15" hidden="true" customHeight="false" outlineLevel="0" collapsed="false">
      <c r="A16" s="0" t="n">
        <v>30016</v>
      </c>
      <c r="B16" s="1" t="s">
        <v>31</v>
      </c>
      <c r="C16" s="37" t="n">
        <v>45421</v>
      </c>
      <c r="D16" s="38" t="s">
        <v>32</v>
      </c>
      <c r="E16" s="17" t="s">
        <v>33</v>
      </c>
      <c r="F16" s="39" t="n">
        <f aca="false">IF(D16="in",1,-1)</f>
        <v>1</v>
      </c>
      <c r="G16" s="40"/>
      <c r="H16" s="41" t="s">
        <v>52</v>
      </c>
      <c r="I16" s="16" t="n">
        <v>1530</v>
      </c>
      <c r="J16" s="42" t="s">
        <v>2</v>
      </c>
      <c r="K16" s="43" t="n">
        <v>5980</v>
      </c>
      <c r="L16" s="44" t="str">
        <f aca="false">IF(J16="mm","m","pi")</f>
        <v>m</v>
      </c>
      <c r="M16" s="15" t="n">
        <f aca="false">IF(J16="mm",F16*I16/1000*K16*1.55,F16*I16*12*K16/1000)</f>
        <v>14181.57</v>
      </c>
      <c r="N16" s="5" t="n">
        <f aca="false">_xlfn.xlookup(A16,'[1]Prix MP'!$A$1:$A$1048576,'[1]Prix MP'!$T$1:$T$1048576)</f>
        <v>0.326284886247867</v>
      </c>
      <c r="O16" s="5" t="n">
        <f aca="false">_xlfn.xlookup(A16,'[1]Prix MP'!$A$1:$A$1048576,'[1]Prix MP'!$U$1:$U$1048576)</f>
        <v>0.326284886247867</v>
      </c>
      <c r="P16" s="6" t="n">
        <f aca="false">M16*N16</f>
        <v>4627.23195426616</v>
      </c>
      <c r="Q16" s="45" t="n">
        <f aca="false">M16*O16</f>
        <v>4627.23195426616</v>
      </c>
      <c r="R16" s="42" t="s">
        <v>37</v>
      </c>
      <c r="S16" s="6" t="n">
        <f aca="false">ROUND(IF(E16="I",0,IF(J16="po",I16,I16/25.4)),2)</f>
        <v>0</v>
      </c>
      <c r="T16" s="15" t="n">
        <f aca="false">ROUND(IF(E16="I",0,IF(J16="po",K16,K16*3.280839895)),0)</f>
        <v>0</v>
      </c>
      <c r="V16" s="46" t="n">
        <f aca="false">IF(J16="mm",I16*K16/1000,"")</f>
        <v>9149.4</v>
      </c>
      <c r="W16" s="47"/>
    </row>
    <row r="17" customFormat="false" ht="15" hidden="true" customHeight="false" outlineLevel="0" collapsed="false">
      <c r="A17" s="0" t="n">
        <v>30016</v>
      </c>
      <c r="B17" s="48" t="s">
        <v>31</v>
      </c>
      <c r="C17" s="37" t="n">
        <v>45624</v>
      </c>
      <c r="D17" s="38" t="s">
        <v>44</v>
      </c>
      <c r="E17" s="17" t="s">
        <v>33</v>
      </c>
      <c r="F17" s="49" t="n">
        <v>-1</v>
      </c>
      <c r="G17" s="50" t="s">
        <v>53</v>
      </c>
      <c r="H17" s="41" t="s">
        <v>54</v>
      </c>
      <c r="I17" s="16" t="n">
        <v>1530</v>
      </c>
      <c r="J17" s="42" t="s">
        <v>2</v>
      </c>
      <c r="K17" s="43" t="n">
        <v>5980</v>
      </c>
      <c r="L17" s="44" t="str">
        <f aca="false">IF(J17="mm","m","pi")</f>
        <v>m</v>
      </c>
      <c r="M17" s="15" t="n">
        <f aca="false">IF(J17="mm",F17*I17/1000*K17*1.55,F17*I17*12*K17/1000)</f>
        <v>-14181.57</v>
      </c>
      <c r="N17" s="5" t="n">
        <f aca="false">_xlfn.xlookup(A17,'[1]Prix MP'!$A$1:$A$1048576,'[1]Prix MP'!$T$1:$T$1048576)</f>
        <v>0.326284886247867</v>
      </c>
      <c r="O17" s="5" t="n">
        <f aca="false">_xlfn.xlookup(A17,'[1]Prix MP'!$A$1:$A$1048576,'[1]Prix MP'!$U$1:$U$1048576)</f>
        <v>0.326284886247867</v>
      </c>
      <c r="P17" s="6" t="n">
        <f aca="false">M17*N17</f>
        <v>-4627.23195426616</v>
      </c>
      <c r="Q17" s="45" t="n">
        <f aca="false">M17*O17</f>
        <v>-4627.23195426616</v>
      </c>
      <c r="R17" s="42" t="s">
        <v>37</v>
      </c>
      <c r="S17" s="6" t="n">
        <f aca="false">ROUND(IF(E17="I",0,IF(J17="po",I17,I17/25.4)),2)</f>
        <v>0</v>
      </c>
      <c r="T17" s="15" t="n">
        <f aca="false">ROUND(IF(E17="I",0,IF(J17="po",K17,K17*3.280839895)),0)</f>
        <v>0</v>
      </c>
      <c r="V17" s="46"/>
      <c r="W17" s="47"/>
    </row>
    <row r="18" customFormat="false" ht="15" hidden="true" customHeight="false" outlineLevel="0" collapsed="false">
      <c r="A18" s="0" t="n">
        <v>30016</v>
      </c>
      <c r="B18" s="48" t="s">
        <v>31</v>
      </c>
      <c r="C18" s="37" t="n">
        <v>45624</v>
      </c>
      <c r="D18" s="38" t="s">
        <v>48</v>
      </c>
      <c r="E18" s="17" t="s">
        <v>49</v>
      </c>
      <c r="F18" s="49" t="n">
        <v>1</v>
      </c>
      <c r="G18" s="50" t="s">
        <v>53</v>
      </c>
      <c r="H18" s="41" t="s">
        <v>55</v>
      </c>
      <c r="I18" s="16" t="n">
        <v>60.24</v>
      </c>
      <c r="J18" s="42" t="s">
        <v>36</v>
      </c>
      <c r="K18" s="43" t="n">
        <v>9450</v>
      </c>
      <c r="L18" s="44" t="s">
        <v>47</v>
      </c>
      <c r="M18" s="15" t="n">
        <f aca="false">IF(J18="mm",F18*I18/1000*K18*1.55,F18*I18*12*K18/1000)</f>
        <v>6831.216</v>
      </c>
      <c r="N18" s="5" t="n">
        <f aca="false">_xlfn.xlookup(A18,'[1]Prix MP'!$A$1:$A$1048576,'[1]Prix MP'!$T$1:$T$1048576)</f>
        <v>0.326284886247867</v>
      </c>
      <c r="O18" s="5" t="n">
        <f aca="false">_xlfn.xlookup(A18,'[1]Prix MP'!$A$1:$A$1048576,'[1]Prix MP'!$U$1:$U$1048576)</f>
        <v>0.326284886247867</v>
      </c>
      <c r="P18" s="6" t="n">
        <f aca="false">M18*N18</f>
        <v>2228.92253549461</v>
      </c>
      <c r="Q18" s="45" t="n">
        <f aca="false">M18*O18</f>
        <v>2228.92253549461</v>
      </c>
      <c r="R18" s="42" t="s">
        <v>37</v>
      </c>
      <c r="S18" s="6" t="n">
        <f aca="false">ROUND(IF(E18="I",0,IF(J18="po",I18,I18/25.4)),2)</f>
        <v>60.24</v>
      </c>
      <c r="T18" s="15" t="n">
        <f aca="false">ROUND(IF(E18="I",0,IF(J18="po",K18,K18*3.280839895)),0)</f>
        <v>9450</v>
      </c>
      <c r="V18" s="46"/>
      <c r="W18" s="47"/>
    </row>
    <row r="19" customFormat="false" ht="15" hidden="true" customHeight="false" outlineLevel="0" collapsed="false">
      <c r="A19" s="0" t="n">
        <v>30017</v>
      </c>
      <c r="B19" s="1" t="s">
        <v>56</v>
      </c>
      <c r="C19" s="37" t="n">
        <v>45541</v>
      </c>
      <c r="D19" s="38" t="s">
        <v>32</v>
      </c>
      <c r="E19" s="17" t="s">
        <v>33</v>
      </c>
      <c r="F19" s="39" t="n">
        <f aca="false">IF(D19="in",1,-1)</f>
        <v>1</v>
      </c>
      <c r="G19" s="40" t="s">
        <v>57</v>
      </c>
      <c r="H19" s="41" t="s">
        <v>58</v>
      </c>
      <c r="I19" s="16" t="n">
        <v>9.5</v>
      </c>
      <c r="J19" s="42" t="s">
        <v>36</v>
      </c>
      <c r="K19" s="43" t="n">
        <v>4850</v>
      </c>
      <c r="L19" s="44" t="str">
        <f aca="false">IF(J19="mm","m","pi")</f>
        <v>pi</v>
      </c>
      <c r="M19" s="15" t="n">
        <f aca="false">IF(J19="mm",F19*I19/1000*K19*1.55,F19*I19*12*K19/1000)</f>
        <v>552.9</v>
      </c>
      <c r="N19" s="5" t="n">
        <f aca="false">_xlfn.xlookup(A19,'[1]Prix MP'!$A$1:$A$1048576,'[1]Prix MP'!$T$1:$T$1048576)</f>
        <v>0.326284886247867</v>
      </c>
      <c r="O19" s="5" t="n">
        <f aca="false">_xlfn.xlookup(A19,'[1]Prix MP'!$A$1:$A$1048576,'[1]Prix MP'!$U$1:$U$1048576)</f>
        <v>0.326284886247867</v>
      </c>
      <c r="P19" s="6" t="n">
        <f aca="false">M19*N19</f>
        <v>180.402913606446</v>
      </c>
      <c r="Q19" s="45" t="n">
        <f aca="false">M19*O19</f>
        <v>180.402913606446</v>
      </c>
      <c r="R19" s="42" t="s">
        <v>59</v>
      </c>
      <c r="S19" s="6" t="n">
        <f aca="false">ROUND(IF(E19="I",0,IF(J19="po",I19,I19/25.4)),2)</f>
        <v>0</v>
      </c>
      <c r="T19" s="15" t="n">
        <f aca="false">ROUND(IF(E19="I",0,IF(J19="po",K19,K19*3.280839895)),0)</f>
        <v>0</v>
      </c>
      <c r="V19" s="46" t="str">
        <f aca="false">IF(J19="mm",I19*K19/1000,"")</f>
        <v/>
      </c>
      <c r="W19" s="47"/>
    </row>
    <row r="20" customFormat="false" ht="15" hidden="true" customHeight="false" outlineLevel="0" collapsed="false">
      <c r="A20" s="0" t="n">
        <v>30017</v>
      </c>
      <c r="B20" s="1" t="s">
        <v>56</v>
      </c>
      <c r="C20" s="37" t="n">
        <v>45568</v>
      </c>
      <c r="D20" s="38" t="s">
        <v>38</v>
      </c>
      <c r="E20" s="17" t="s">
        <v>33</v>
      </c>
      <c r="F20" s="39" t="n">
        <f aca="false">IF(D20="in",1,-1)</f>
        <v>-1</v>
      </c>
      <c r="G20" s="40" t="s">
        <v>57</v>
      </c>
      <c r="H20" s="41" t="s">
        <v>58</v>
      </c>
      <c r="I20" s="16" t="n">
        <v>9.5</v>
      </c>
      <c r="J20" s="42" t="s">
        <v>36</v>
      </c>
      <c r="K20" s="43" t="n">
        <v>4850</v>
      </c>
      <c r="L20" s="44" t="str">
        <f aca="false">IF(J20="mm","m","pi")</f>
        <v>pi</v>
      </c>
      <c r="M20" s="15" t="n">
        <f aca="false">IF(J20="mm",F20*I20/1000*K20*1.55,F20*I20*12*K20/1000)</f>
        <v>-552.9</v>
      </c>
      <c r="N20" s="5" t="n">
        <f aca="false">_xlfn.xlookup(A20,'[1]Prix MP'!$A$1:$A$1048576,'[1]Prix MP'!$T$1:$T$1048576)</f>
        <v>0.326284886247867</v>
      </c>
      <c r="O20" s="5" t="n">
        <f aca="false">_xlfn.xlookup(A20,'[1]Prix MP'!$A$1:$A$1048576,'[1]Prix MP'!$U$1:$U$1048576)</f>
        <v>0.326284886247867</v>
      </c>
      <c r="P20" s="6" t="n">
        <f aca="false">M20*N20</f>
        <v>-180.402913606446</v>
      </c>
      <c r="Q20" s="45" t="n">
        <f aca="false">M20*O20</f>
        <v>-180.402913606446</v>
      </c>
      <c r="R20" s="42" t="s">
        <v>59</v>
      </c>
      <c r="S20" s="6" t="n">
        <f aca="false">ROUND(IF(E20="I",0,IF(J20="po",I20,I20/25.4)),2)</f>
        <v>0</v>
      </c>
      <c r="T20" s="15" t="n">
        <f aca="false">ROUND(IF(E20="I",0,IF(J20="po",K20,K20*3.280839895)),0)</f>
        <v>0</v>
      </c>
      <c r="V20" s="46" t="str">
        <f aca="false">IF(J20="mm",I20*K20/1000,"")</f>
        <v/>
      </c>
      <c r="W20" s="47"/>
    </row>
    <row r="21" customFormat="false" ht="15" hidden="true" customHeight="false" outlineLevel="0" collapsed="false">
      <c r="A21" s="0" t="n">
        <v>30017</v>
      </c>
      <c r="B21" s="1" t="s">
        <v>56</v>
      </c>
      <c r="C21" s="37" t="n">
        <v>45568</v>
      </c>
      <c r="D21" s="38" t="s">
        <v>32</v>
      </c>
      <c r="E21" s="17" t="s">
        <v>33</v>
      </c>
      <c r="F21" s="39" t="n">
        <f aca="false">IF(D21="in",1,-1)</f>
        <v>1</v>
      </c>
      <c r="G21" s="40" t="s">
        <v>57</v>
      </c>
      <c r="H21" s="41" t="s">
        <v>60</v>
      </c>
      <c r="I21" s="16" t="n">
        <v>9.5</v>
      </c>
      <c r="J21" s="42" t="s">
        <v>36</v>
      </c>
      <c r="K21" s="43" t="n">
        <v>2500</v>
      </c>
      <c r="L21" s="44" t="str">
        <f aca="false">IF(J21="mm","m","pi")</f>
        <v>pi</v>
      </c>
      <c r="M21" s="15" t="n">
        <f aca="false">IF(J21="mm",F21*I21/1000*K21*1.55,F21*I21*12*K21/1000)</f>
        <v>285</v>
      </c>
      <c r="N21" s="5" t="n">
        <f aca="false">_xlfn.xlookup(A21,'[1]Prix MP'!$A$1:$A$1048576,'[1]Prix MP'!$T$1:$T$1048576)</f>
        <v>0.326284886247867</v>
      </c>
      <c r="O21" s="5" t="n">
        <f aca="false">_xlfn.xlookup(A21,'[1]Prix MP'!$A$1:$A$1048576,'[1]Prix MP'!$U$1:$U$1048576)</f>
        <v>0.326284886247867</v>
      </c>
      <c r="P21" s="6" t="n">
        <f aca="false">M21*N21</f>
        <v>92.991192580642</v>
      </c>
      <c r="Q21" s="45" t="n">
        <f aca="false">M21*O21</f>
        <v>92.991192580642</v>
      </c>
      <c r="R21" s="42" t="s">
        <v>59</v>
      </c>
      <c r="S21" s="6" t="n">
        <f aca="false">ROUND(IF(E21="I",0,IF(J21="po",I21,I21/25.4)),2)</f>
        <v>0</v>
      </c>
      <c r="T21" s="15" t="n">
        <f aca="false">ROUND(IF(E21="I",0,IF(J21="po",K21,K21*3.280839895)),0)</f>
        <v>0</v>
      </c>
      <c r="V21" s="46"/>
      <c r="W21" s="47"/>
    </row>
    <row r="22" customFormat="false" ht="15" hidden="true" customHeight="false" outlineLevel="0" collapsed="false">
      <c r="A22" s="0" t="n">
        <v>30017</v>
      </c>
      <c r="B22" s="1" t="s">
        <v>56</v>
      </c>
      <c r="C22" s="37" t="n">
        <v>45632</v>
      </c>
      <c r="D22" s="38" t="s">
        <v>44</v>
      </c>
      <c r="E22" s="17" t="s">
        <v>33</v>
      </c>
      <c r="F22" s="39" t="n">
        <v>-1</v>
      </c>
      <c r="G22" s="40" t="s">
        <v>61</v>
      </c>
      <c r="H22" s="41" t="s">
        <v>62</v>
      </c>
      <c r="I22" s="16" t="n">
        <v>9.5</v>
      </c>
      <c r="J22" s="42" t="s">
        <v>36</v>
      </c>
      <c r="K22" s="43" t="n">
        <v>2500</v>
      </c>
      <c r="L22" s="44" t="s">
        <v>47</v>
      </c>
      <c r="M22" s="15" t="n">
        <f aca="false">IF(J22="mm",F22*I22/1000*K22*1.55,F22*I22*12*K22/1000)</f>
        <v>-285</v>
      </c>
      <c r="N22" s="5" t="n">
        <f aca="false">_xlfn.xlookup(A22,'[1]Prix MP'!$A$1:$A$1048576,'[1]Prix MP'!$T$1:$T$1048576)</f>
        <v>0.326284886247867</v>
      </c>
      <c r="O22" s="5" t="n">
        <f aca="false">_xlfn.xlookup(A22,'[1]Prix MP'!$A$1:$A$1048576,'[1]Prix MP'!$U$1:$U$1048576)</f>
        <v>0.326284886247867</v>
      </c>
      <c r="P22" s="6" t="n">
        <f aca="false">M22*N22</f>
        <v>-92.991192580642</v>
      </c>
      <c r="Q22" s="45" t="n">
        <f aca="false">M22*O22</f>
        <v>-92.991192580642</v>
      </c>
      <c r="R22" s="42" t="s">
        <v>59</v>
      </c>
      <c r="S22" s="6" t="n">
        <f aca="false">ROUND(IF(E22="I",0,IF(J22="po",I22,I22/25.4)),2)</f>
        <v>0</v>
      </c>
      <c r="T22" s="15" t="n">
        <f aca="false">ROUND(IF(E22="I",0,IF(J22="po",K22,K22*3.280839895)),0)</f>
        <v>0</v>
      </c>
      <c r="V22" s="46" t="str">
        <f aca="false">IF(J22="mm",I22*K22/1000,"")</f>
        <v/>
      </c>
      <c r="W22" s="47"/>
    </row>
    <row r="23" customFormat="false" ht="15" hidden="true" customHeight="false" outlineLevel="0" collapsed="false">
      <c r="A23" s="0" t="n">
        <v>30013</v>
      </c>
      <c r="B23" s="1" t="s">
        <v>63</v>
      </c>
      <c r="C23" s="37" t="n">
        <v>45532</v>
      </c>
      <c r="D23" s="38" t="s">
        <v>32</v>
      </c>
      <c r="E23" s="17" t="s">
        <v>49</v>
      </c>
      <c r="F23" s="39" t="n">
        <f aca="false">IF(D23="in",1,-1)</f>
        <v>1</v>
      </c>
      <c r="G23" s="40" t="n">
        <v>2024099</v>
      </c>
      <c r="H23" s="41" t="s">
        <v>64</v>
      </c>
      <c r="I23" s="16" t="n">
        <v>4</v>
      </c>
      <c r="J23" s="42" t="s">
        <v>36</v>
      </c>
      <c r="K23" s="43" t="n">
        <v>5000</v>
      </c>
      <c r="L23" s="44" t="str">
        <f aca="false">IF(J23="mm","m","pi")</f>
        <v>pi</v>
      </c>
      <c r="M23" s="15" t="n">
        <f aca="false">IF(J23="mm",F23*I23/1000*K23*1.55,F23*I23*12*K23/1000)</f>
        <v>240</v>
      </c>
      <c r="N23" s="5" t="n">
        <f aca="false">_xlfn.xlookup(A23,'[1]Prix MP'!$A$1:$A$1048576,'[1]Prix MP'!$T$1:$T$1048576)</f>
        <v>0</v>
      </c>
      <c r="O23" s="5" t="n">
        <f aca="false">_xlfn.xlookup(A23,'[1]Prix MP'!$A$1:$A$1048576,'[1]Prix MP'!$U$1:$U$1048576)</f>
        <v>0.358173933722525</v>
      </c>
      <c r="P23" s="6" t="n">
        <f aca="false">M23*N23</f>
        <v>0</v>
      </c>
      <c r="Q23" s="45" t="n">
        <f aca="false">M23*O23</f>
        <v>85.961744093406</v>
      </c>
      <c r="R23" s="42" t="s">
        <v>65</v>
      </c>
      <c r="S23" s="6" t="n">
        <f aca="false">ROUND(IF(E23="I",0,IF(J23="po",I23,I23/25.4)),2)</f>
        <v>4</v>
      </c>
      <c r="T23" s="15" t="n">
        <f aca="false">ROUND(IF(E23="I",0,IF(J23="po",K23,K23*3.280839895)),0)</f>
        <v>5000</v>
      </c>
      <c r="V23" s="46" t="str">
        <f aca="false">IF(J23="mm",I23*K23/1000,"")</f>
        <v/>
      </c>
      <c r="W23" s="47"/>
    </row>
    <row r="24" customFormat="false" ht="15" hidden="true" customHeight="false" outlineLevel="0" collapsed="false">
      <c r="A24" s="0" t="n">
        <v>30013</v>
      </c>
      <c r="B24" s="1" t="s">
        <v>63</v>
      </c>
      <c r="C24" s="37" t="n">
        <v>45532</v>
      </c>
      <c r="D24" s="38" t="s">
        <v>32</v>
      </c>
      <c r="E24" s="17" t="s">
        <v>49</v>
      </c>
      <c r="F24" s="39" t="n">
        <f aca="false">IF(D24="in",1,-1)</f>
        <v>1</v>
      </c>
      <c r="G24" s="40" t="n">
        <v>2024099</v>
      </c>
      <c r="H24" s="41" t="s">
        <v>66</v>
      </c>
      <c r="I24" s="16" t="n">
        <v>4</v>
      </c>
      <c r="J24" s="42" t="s">
        <v>36</v>
      </c>
      <c r="K24" s="43" t="n">
        <v>4750</v>
      </c>
      <c r="L24" s="44" t="str">
        <f aca="false">IF(J24="mm","m","pi")</f>
        <v>pi</v>
      </c>
      <c r="M24" s="15" t="n">
        <f aca="false">IF(J24="mm",F24*I24/1000*K24*1.55,F24*I24*12*K24/1000)</f>
        <v>228</v>
      </c>
      <c r="N24" s="5" t="n">
        <f aca="false">_xlfn.xlookup(A24,'[1]Prix MP'!$A$1:$A$1048576,'[1]Prix MP'!$T$1:$T$1048576)</f>
        <v>0</v>
      </c>
      <c r="O24" s="5" t="n">
        <f aca="false">_xlfn.xlookup(A24,'[1]Prix MP'!$A$1:$A$1048576,'[1]Prix MP'!$U$1:$U$1048576)</f>
        <v>0.358173933722525</v>
      </c>
      <c r="P24" s="6" t="n">
        <f aca="false">M24*N24</f>
        <v>0</v>
      </c>
      <c r="Q24" s="45" t="n">
        <f aca="false">M24*O24</f>
        <v>81.6636568887357</v>
      </c>
      <c r="R24" s="42" t="s">
        <v>65</v>
      </c>
      <c r="S24" s="6" t="n">
        <f aca="false">ROUND(IF(E24="I",0,IF(J24="po",I24,I24/25.4)),2)</f>
        <v>4</v>
      </c>
      <c r="T24" s="15" t="n">
        <f aca="false">ROUND(IF(E24="I",0,IF(J24="po",K24,K24*3.280839895)),0)</f>
        <v>4750</v>
      </c>
      <c r="V24" s="46" t="str">
        <f aca="false">IF(J24="mm",I24*K24/1000,"")</f>
        <v/>
      </c>
      <c r="W24" s="47"/>
    </row>
    <row r="25" customFormat="false" ht="15" hidden="true" customHeight="false" outlineLevel="0" collapsed="false">
      <c r="A25" s="0" t="n">
        <v>30013</v>
      </c>
      <c r="B25" s="1" t="s">
        <v>63</v>
      </c>
      <c r="C25" s="37" t="n">
        <v>45532</v>
      </c>
      <c r="D25" s="38" t="s">
        <v>32</v>
      </c>
      <c r="E25" s="17" t="s">
        <v>49</v>
      </c>
      <c r="F25" s="39" t="n">
        <f aca="false">IF(D25="in",1,-1)</f>
        <v>1</v>
      </c>
      <c r="G25" s="40" t="n">
        <v>2024099</v>
      </c>
      <c r="H25" s="41" t="s">
        <v>67</v>
      </c>
      <c r="I25" s="16" t="n">
        <v>4</v>
      </c>
      <c r="J25" s="42" t="s">
        <v>36</v>
      </c>
      <c r="K25" s="43" t="n">
        <v>5000</v>
      </c>
      <c r="L25" s="44" t="str">
        <f aca="false">IF(J25="mm","m","pi")</f>
        <v>pi</v>
      </c>
      <c r="M25" s="15" t="n">
        <f aca="false">IF(J25="mm",F25*I25/1000*K25*1.55,F25*I25*12*K25/1000)</f>
        <v>240</v>
      </c>
      <c r="N25" s="5" t="n">
        <f aca="false">_xlfn.xlookup(A25,'[1]Prix MP'!$A$1:$A$1048576,'[1]Prix MP'!$T$1:$T$1048576)</f>
        <v>0</v>
      </c>
      <c r="O25" s="5" t="n">
        <f aca="false">_xlfn.xlookup(A25,'[1]Prix MP'!$A$1:$A$1048576,'[1]Prix MP'!$U$1:$U$1048576)</f>
        <v>0.358173933722525</v>
      </c>
      <c r="P25" s="6" t="n">
        <f aca="false">M25*N25</f>
        <v>0</v>
      </c>
      <c r="Q25" s="45" t="n">
        <f aca="false">M25*O25</f>
        <v>85.961744093406</v>
      </c>
      <c r="R25" s="42" t="s">
        <v>65</v>
      </c>
      <c r="S25" s="6" t="n">
        <f aca="false">ROUND(IF(E25="I",0,IF(J25="po",I25,I25/25.4)),2)</f>
        <v>4</v>
      </c>
      <c r="T25" s="15" t="n">
        <f aca="false">ROUND(IF(E25="I",0,IF(J25="po",K25,K25*3.280839895)),0)</f>
        <v>5000</v>
      </c>
      <c r="V25" s="46" t="str">
        <f aca="false">IF(J25="mm",I25*K25/1000,"")</f>
        <v/>
      </c>
      <c r="W25" s="47"/>
    </row>
    <row r="26" customFormat="false" ht="15" hidden="true" customHeight="false" outlineLevel="0" collapsed="false">
      <c r="A26" s="0" t="n">
        <v>30013</v>
      </c>
      <c r="B26" s="1" t="s">
        <v>63</v>
      </c>
      <c r="C26" s="37" t="n">
        <v>45532</v>
      </c>
      <c r="D26" s="38" t="s">
        <v>32</v>
      </c>
      <c r="E26" s="17" t="s">
        <v>49</v>
      </c>
      <c r="F26" s="39" t="n">
        <f aca="false">IF(D26="in",1,-1)</f>
        <v>1</v>
      </c>
      <c r="G26" s="40" t="n">
        <v>2024099</v>
      </c>
      <c r="H26" s="41" t="s">
        <v>68</v>
      </c>
      <c r="I26" s="16" t="n">
        <v>4</v>
      </c>
      <c r="J26" s="42" t="s">
        <v>36</v>
      </c>
      <c r="K26" s="43" t="n">
        <v>4800</v>
      </c>
      <c r="L26" s="44" t="str">
        <f aca="false">IF(J26="mm","m","pi")</f>
        <v>pi</v>
      </c>
      <c r="M26" s="15" t="n">
        <f aca="false">IF(J26="mm",F26*I26/1000*K26*1.55,F26*I26*12*K26/1000)</f>
        <v>230.4</v>
      </c>
      <c r="N26" s="5" t="n">
        <f aca="false">_xlfn.xlookup(A26,'[1]Prix MP'!$A$1:$A$1048576,'[1]Prix MP'!$T$1:$T$1048576)</f>
        <v>0</v>
      </c>
      <c r="O26" s="5" t="n">
        <f aca="false">_xlfn.xlookup(A26,'[1]Prix MP'!$A$1:$A$1048576,'[1]Prix MP'!$U$1:$U$1048576)</f>
        <v>0.358173933722525</v>
      </c>
      <c r="P26" s="6" t="n">
        <f aca="false">M26*N26</f>
        <v>0</v>
      </c>
      <c r="Q26" s="45" t="n">
        <f aca="false">M26*O26</f>
        <v>82.5232743296698</v>
      </c>
      <c r="R26" s="42" t="s">
        <v>65</v>
      </c>
      <c r="S26" s="6" t="n">
        <f aca="false">ROUND(IF(E26="I",0,IF(J26="po",I26,I26/25.4)),2)</f>
        <v>4</v>
      </c>
      <c r="T26" s="15" t="n">
        <f aca="false">ROUND(IF(E26="I",0,IF(J26="po",K26,K26*3.280839895)),0)</f>
        <v>4800</v>
      </c>
      <c r="V26" s="46" t="str">
        <f aca="false">IF(J26="mm",I26*K26/1000,"")</f>
        <v/>
      </c>
      <c r="W26" s="47"/>
    </row>
    <row r="27" customFormat="false" ht="15" hidden="true" customHeight="false" outlineLevel="0" collapsed="false">
      <c r="A27" s="0" t="n">
        <v>30013</v>
      </c>
      <c r="B27" s="1" t="s">
        <v>63</v>
      </c>
      <c r="C27" s="37" t="n">
        <v>45532</v>
      </c>
      <c r="D27" s="38" t="s">
        <v>32</v>
      </c>
      <c r="E27" s="17" t="s">
        <v>49</v>
      </c>
      <c r="F27" s="39" t="n">
        <f aca="false">IF(D27="in",1,-1)</f>
        <v>1</v>
      </c>
      <c r="G27" s="40" t="n">
        <v>2024099</v>
      </c>
      <c r="H27" s="41" t="s">
        <v>69</v>
      </c>
      <c r="I27" s="16" t="n">
        <v>4</v>
      </c>
      <c r="J27" s="42" t="s">
        <v>36</v>
      </c>
      <c r="K27" s="43" t="n">
        <v>5000</v>
      </c>
      <c r="L27" s="44" t="str">
        <f aca="false">IF(J27="mm","m","pi")</f>
        <v>pi</v>
      </c>
      <c r="M27" s="15" t="n">
        <f aca="false">IF(J27="mm",F27*I27/1000*K27*1.55,F27*I27*12*K27/1000)</f>
        <v>240</v>
      </c>
      <c r="N27" s="5" t="n">
        <f aca="false">_xlfn.xlookup(A27,'[1]Prix MP'!$A$1:$A$1048576,'[1]Prix MP'!$T$1:$T$1048576)</f>
        <v>0</v>
      </c>
      <c r="O27" s="5" t="n">
        <f aca="false">_xlfn.xlookup(A27,'[1]Prix MP'!$A$1:$A$1048576,'[1]Prix MP'!$U$1:$U$1048576)</f>
        <v>0.358173933722525</v>
      </c>
      <c r="P27" s="6" t="n">
        <f aca="false">M27*N27</f>
        <v>0</v>
      </c>
      <c r="Q27" s="45" t="n">
        <f aca="false">M27*O27</f>
        <v>85.961744093406</v>
      </c>
      <c r="R27" s="42" t="s">
        <v>65</v>
      </c>
      <c r="S27" s="6" t="n">
        <f aca="false">ROUND(IF(E27="I",0,IF(J27="po",I27,I27/25.4)),2)</f>
        <v>4</v>
      </c>
      <c r="T27" s="15" t="n">
        <f aca="false">ROUND(IF(E27="I",0,IF(J27="po",K27,K27*3.280839895)),0)</f>
        <v>5000</v>
      </c>
      <c r="V27" s="46" t="str">
        <f aca="false">IF(J27="mm",I27*K27/1000,"")</f>
        <v/>
      </c>
      <c r="W27" s="47"/>
    </row>
    <row r="28" customFormat="false" ht="15" hidden="true" customHeight="false" outlineLevel="0" collapsed="false">
      <c r="A28" s="0" t="n">
        <v>30013</v>
      </c>
      <c r="B28" s="1" t="s">
        <v>63</v>
      </c>
      <c r="C28" s="37" t="n">
        <v>45532</v>
      </c>
      <c r="D28" s="38" t="s">
        <v>32</v>
      </c>
      <c r="E28" s="17" t="s">
        <v>49</v>
      </c>
      <c r="F28" s="39" t="n">
        <f aca="false">IF(D28="in",1,-1)</f>
        <v>1</v>
      </c>
      <c r="G28" s="40" t="n">
        <v>2024099</v>
      </c>
      <c r="H28" s="41" t="s">
        <v>70</v>
      </c>
      <c r="I28" s="16" t="n">
        <v>4</v>
      </c>
      <c r="J28" s="42" t="s">
        <v>36</v>
      </c>
      <c r="K28" s="43" t="n">
        <v>4800</v>
      </c>
      <c r="L28" s="44" t="str">
        <f aca="false">IF(J28="mm","m","pi")</f>
        <v>pi</v>
      </c>
      <c r="M28" s="15" t="n">
        <f aca="false">IF(J28="mm",F28*I28/1000*K28*1.55,F28*I28*12*K28/1000)</f>
        <v>230.4</v>
      </c>
      <c r="N28" s="5" t="n">
        <f aca="false">_xlfn.xlookup(A28,'[1]Prix MP'!$A$1:$A$1048576,'[1]Prix MP'!$T$1:$T$1048576)</f>
        <v>0</v>
      </c>
      <c r="O28" s="5" t="n">
        <f aca="false">_xlfn.xlookup(A28,'[1]Prix MP'!$A$1:$A$1048576,'[1]Prix MP'!$U$1:$U$1048576)</f>
        <v>0.358173933722525</v>
      </c>
      <c r="P28" s="6" t="n">
        <f aca="false">M28*N28</f>
        <v>0</v>
      </c>
      <c r="Q28" s="45" t="n">
        <f aca="false">M28*O28</f>
        <v>82.5232743296698</v>
      </c>
      <c r="R28" s="42" t="s">
        <v>65</v>
      </c>
      <c r="S28" s="6" t="n">
        <f aca="false">ROUND(IF(E28="I",0,IF(J28="po",I28,I28/25.4)),2)</f>
        <v>4</v>
      </c>
      <c r="T28" s="15" t="n">
        <f aca="false">ROUND(IF(E28="I",0,IF(J28="po",K28,K28*3.280839895)),0)</f>
        <v>4800</v>
      </c>
      <c r="V28" s="46" t="str">
        <f aca="false">IF(J28="mm",I28*K28/1000,"")</f>
        <v/>
      </c>
      <c r="W28" s="47"/>
    </row>
    <row r="29" customFormat="false" ht="15" hidden="true" customHeight="false" outlineLevel="0" collapsed="false">
      <c r="A29" s="0" t="n">
        <v>30013</v>
      </c>
      <c r="B29" s="1" t="s">
        <v>63</v>
      </c>
      <c r="C29" s="37" t="n">
        <v>45532</v>
      </c>
      <c r="D29" s="38" t="s">
        <v>32</v>
      </c>
      <c r="E29" s="17" t="s">
        <v>49</v>
      </c>
      <c r="F29" s="39" t="n">
        <f aca="false">IF(D29="in",1,-1)</f>
        <v>1</v>
      </c>
      <c r="G29" s="40" t="n">
        <v>2024099</v>
      </c>
      <c r="H29" s="41" t="s">
        <v>71</v>
      </c>
      <c r="I29" s="16" t="n">
        <v>4</v>
      </c>
      <c r="J29" s="42" t="s">
        <v>36</v>
      </c>
      <c r="K29" s="43" t="n">
        <v>5000</v>
      </c>
      <c r="L29" s="44" t="str">
        <f aca="false">IF(J29="mm","m","pi")</f>
        <v>pi</v>
      </c>
      <c r="M29" s="15" t="n">
        <f aca="false">IF(J29="mm",F29*I29/1000*K29*1.55,F29*I29*12*K29/1000)</f>
        <v>240</v>
      </c>
      <c r="N29" s="5" t="n">
        <f aca="false">_xlfn.xlookup(A29,'[1]Prix MP'!$A$1:$A$1048576,'[1]Prix MP'!$T$1:$T$1048576)</f>
        <v>0</v>
      </c>
      <c r="O29" s="5" t="n">
        <f aca="false">_xlfn.xlookup(A29,'[1]Prix MP'!$A$1:$A$1048576,'[1]Prix MP'!$U$1:$U$1048576)</f>
        <v>0.358173933722525</v>
      </c>
      <c r="P29" s="6" t="n">
        <f aca="false">M29*N29</f>
        <v>0</v>
      </c>
      <c r="Q29" s="45" t="n">
        <f aca="false">M29*O29</f>
        <v>85.961744093406</v>
      </c>
      <c r="R29" s="42" t="s">
        <v>65</v>
      </c>
      <c r="S29" s="6" t="n">
        <f aca="false">ROUND(IF(E29="I",0,IF(J29="po",I29,I29/25.4)),2)</f>
        <v>4</v>
      </c>
      <c r="T29" s="15" t="n">
        <f aca="false">ROUND(IF(E29="I",0,IF(J29="po",K29,K29*3.280839895)),0)</f>
        <v>5000</v>
      </c>
      <c r="V29" s="46" t="str">
        <f aca="false">IF(J29="mm",I29*K29/1000,"")</f>
        <v/>
      </c>
      <c r="W29" s="47"/>
    </row>
    <row r="30" customFormat="false" ht="15" hidden="true" customHeight="false" outlineLevel="0" collapsed="false">
      <c r="A30" s="0" t="n">
        <v>30013</v>
      </c>
      <c r="B30" s="1" t="s">
        <v>63</v>
      </c>
      <c r="C30" s="37" t="n">
        <v>45532</v>
      </c>
      <c r="D30" s="38" t="s">
        <v>32</v>
      </c>
      <c r="E30" s="17" t="s">
        <v>49</v>
      </c>
      <c r="F30" s="39" t="n">
        <f aca="false">IF(D30="in",1,-1)</f>
        <v>1</v>
      </c>
      <c r="G30" s="40" t="n">
        <v>2024099</v>
      </c>
      <c r="H30" s="41" t="s">
        <v>72</v>
      </c>
      <c r="I30" s="16" t="n">
        <v>4</v>
      </c>
      <c r="J30" s="42" t="s">
        <v>36</v>
      </c>
      <c r="K30" s="43" t="n">
        <v>4550</v>
      </c>
      <c r="L30" s="44" t="str">
        <f aca="false">IF(J30="mm","m","pi")</f>
        <v>pi</v>
      </c>
      <c r="M30" s="15" t="n">
        <f aca="false">IF(J30="mm",F30*I30/1000*K30*1.55,F30*I30*12*K30/1000)</f>
        <v>218.4</v>
      </c>
      <c r="N30" s="5" t="n">
        <f aca="false">_xlfn.xlookup(A30,'[1]Prix MP'!$A$1:$A$1048576,'[1]Prix MP'!$T$1:$T$1048576)</f>
        <v>0</v>
      </c>
      <c r="O30" s="5" t="n">
        <f aca="false">_xlfn.xlookup(A30,'[1]Prix MP'!$A$1:$A$1048576,'[1]Prix MP'!$U$1:$U$1048576)</f>
        <v>0.358173933722525</v>
      </c>
      <c r="P30" s="6" t="n">
        <f aca="false">M30*N30</f>
        <v>0</v>
      </c>
      <c r="Q30" s="45" t="n">
        <f aca="false">M30*O30</f>
        <v>78.2251871249995</v>
      </c>
      <c r="R30" s="42" t="s">
        <v>65</v>
      </c>
      <c r="S30" s="6" t="n">
        <f aca="false">ROUND(IF(E30="I",0,IF(J30="po",I30,I30/25.4)),2)</f>
        <v>4</v>
      </c>
      <c r="T30" s="15" t="n">
        <f aca="false">ROUND(IF(E30="I",0,IF(J30="po",K30,K30*3.280839895)),0)</f>
        <v>4550</v>
      </c>
      <c r="V30" s="46" t="str">
        <f aca="false">IF(J30="mm",I30*K30/1000,"")</f>
        <v/>
      </c>
      <c r="W30" s="47"/>
    </row>
    <row r="31" customFormat="false" ht="15" hidden="true" customHeight="false" outlineLevel="0" collapsed="false">
      <c r="A31" s="0" t="n">
        <v>30013</v>
      </c>
      <c r="B31" s="1" t="s">
        <v>63</v>
      </c>
      <c r="C31" s="37" t="n">
        <v>45532</v>
      </c>
      <c r="D31" s="38" t="s">
        <v>32</v>
      </c>
      <c r="E31" s="17" t="s">
        <v>49</v>
      </c>
      <c r="F31" s="39" t="n">
        <f aca="false">IF(D31="in",1,-1)</f>
        <v>1</v>
      </c>
      <c r="G31" s="40" t="n">
        <v>2024099</v>
      </c>
      <c r="H31" s="41" t="s">
        <v>73</v>
      </c>
      <c r="I31" s="16" t="n">
        <v>4</v>
      </c>
      <c r="J31" s="42" t="s">
        <v>36</v>
      </c>
      <c r="K31" s="43" t="n">
        <v>5000</v>
      </c>
      <c r="L31" s="44" t="str">
        <f aca="false">IF(J31="mm","m","pi")</f>
        <v>pi</v>
      </c>
      <c r="M31" s="15" t="n">
        <f aca="false">IF(J31="mm",F31*I31/1000*K31*1.55,F31*I31*12*K31/1000)</f>
        <v>240</v>
      </c>
      <c r="N31" s="5" t="n">
        <f aca="false">_xlfn.xlookup(A31,'[1]Prix MP'!$A$1:$A$1048576,'[1]Prix MP'!$T$1:$T$1048576)</f>
        <v>0</v>
      </c>
      <c r="O31" s="5" t="n">
        <f aca="false">_xlfn.xlookup(A31,'[1]Prix MP'!$A$1:$A$1048576,'[1]Prix MP'!$U$1:$U$1048576)</f>
        <v>0.358173933722525</v>
      </c>
      <c r="P31" s="6" t="n">
        <f aca="false">M31*N31</f>
        <v>0</v>
      </c>
      <c r="Q31" s="45" t="n">
        <f aca="false">M31*O31</f>
        <v>85.961744093406</v>
      </c>
      <c r="R31" s="42" t="s">
        <v>65</v>
      </c>
      <c r="S31" s="6" t="n">
        <f aca="false">ROUND(IF(E31="I",0,IF(J31="po",I31,I31/25.4)),2)</f>
        <v>4</v>
      </c>
      <c r="T31" s="15" t="n">
        <f aca="false">ROUND(IF(E31="I",0,IF(J31="po",K31,K31*3.280839895)),0)</f>
        <v>5000</v>
      </c>
      <c r="V31" s="46" t="str">
        <f aca="false">IF(J31="mm",I31*K31/1000,"")</f>
        <v/>
      </c>
      <c r="W31" s="47"/>
    </row>
    <row r="32" customFormat="false" ht="15" hidden="true" customHeight="false" outlineLevel="0" collapsed="false">
      <c r="A32" s="0" t="n">
        <v>30013</v>
      </c>
      <c r="B32" s="1" t="s">
        <v>63</v>
      </c>
      <c r="C32" s="37" t="n">
        <v>45532</v>
      </c>
      <c r="D32" s="38" t="s">
        <v>32</v>
      </c>
      <c r="E32" s="17" t="s">
        <v>49</v>
      </c>
      <c r="F32" s="39" t="n">
        <f aca="false">IF(D32="in",1,-1)</f>
        <v>1</v>
      </c>
      <c r="G32" s="40" t="n">
        <v>2024099</v>
      </c>
      <c r="H32" s="41" t="s">
        <v>74</v>
      </c>
      <c r="I32" s="16" t="n">
        <v>4</v>
      </c>
      <c r="J32" s="42" t="s">
        <v>36</v>
      </c>
      <c r="K32" s="43" t="n">
        <v>4500</v>
      </c>
      <c r="L32" s="44" t="str">
        <f aca="false">IF(J32="mm","m","pi")</f>
        <v>pi</v>
      </c>
      <c r="M32" s="15" t="n">
        <f aca="false">IF(J32="mm",F32*I32/1000*K32*1.55,F32*I32*12*K32/1000)</f>
        <v>216</v>
      </c>
      <c r="N32" s="5" t="n">
        <f aca="false">_xlfn.xlookup(A32,'[1]Prix MP'!$A$1:$A$1048576,'[1]Prix MP'!$T$1:$T$1048576)</f>
        <v>0</v>
      </c>
      <c r="O32" s="5" t="n">
        <f aca="false">_xlfn.xlookup(A32,'[1]Prix MP'!$A$1:$A$1048576,'[1]Prix MP'!$U$1:$U$1048576)</f>
        <v>0.358173933722525</v>
      </c>
      <c r="P32" s="6" t="n">
        <f aca="false">M32*N32</f>
        <v>0</v>
      </c>
      <c r="Q32" s="45" t="n">
        <f aca="false">M32*O32</f>
        <v>77.3655696840654</v>
      </c>
      <c r="R32" s="42" t="s">
        <v>65</v>
      </c>
      <c r="S32" s="6" t="n">
        <f aca="false">ROUND(IF(E32="I",0,IF(J32="po",I32,I32/25.4)),2)</f>
        <v>4</v>
      </c>
      <c r="T32" s="15" t="n">
        <f aca="false">ROUND(IF(E32="I",0,IF(J32="po",K32,K32*3.280839895)),0)</f>
        <v>4500</v>
      </c>
      <c r="V32" s="46" t="str">
        <f aca="false">IF(J32="mm",I32*K32/1000,"")</f>
        <v/>
      </c>
      <c r="W32" s="47"/>
    </row>
    <row r="33" customFormat="false" ht="15" hidden="true" customHeight="false" outlineLevel="0" collapsed="false">
      <c r="A33" s="0" t="n">
        <v>30013</v>
      </c>
      <c r="B33" s="1" t="s">
        <v>63</v>
      </c>
      <c r="C33" s="37" t="n">
        <v>45532</v>
      </c>
      <c r="D33" s="38" t="s">
        <v>32</v>
      </c>
      <c r="E33" s="17" t="s">
        <v>49</v>
      </c>
      <c r="F33" s="39" t="n">
        <f aca="false">IF(D33="in",1,-1)</f>
        <v>1</v>
      </c>
      <c r="G33" s="40" t="n">
        <v>2024099</v>
      </c>
      <c r="H33" s="41" t="s">
        <v>75</v>
      </c>
      <c r="I33" s="16" t="n">
        <v>4</v>
      </c>
      <c r="J33" s="42" t="s">
        <v>36</v>
      </c>
      <c r="K33" s="43" t="n">
        <v>5000</v>
      </c>
      <c r="L33" s="44" t="str">
        <f aca="false">IF(J33="mm","m","pi")</f>
        <v>pi</v>
      </c>
      <c r="M33" s="15" t="n">
        <f aca="false">IF(J33="mm",F33*I33/1000*K33*1.55,F33*I33*12*K33/1000)</f>
        <v>240</v>
      </c>
      <c r="N33" s="5" t="n">
        <f aca="false">_xlfn.xlookup(A33,'[1]Prix MP'!$A$1:$A$1048576,'[1]Prix MP'!$T$1:$T$1048576)</f>
        <v>0</v>
      </c>
      <c r="O33" s="5" t="n">
        <f aca="false">_xlfn.xlookup(A33,'[1]Prix MP'!$A$1:$A$1048576,'[1]Prix MP'!$U$1:$U$1048576)</f>
        <v>0.358173933722525</v>
      </c>
      <c r="P33" s="6" t="n">
        <f aca="false">M33*N33</f>
        <v>0</v>
      </c>
      <c r="Q33" s="45" t="n">
        <f aca="false">M33*O33</f>
        <v>85.961744093406</v>
      </c>
      <c r="R33" s="42" t="s">
        <v>65</v>
      </c>
      <c r="S33" s="6" t="n">
        <f aca="false">ROUND(IF(E33="I",0,IF(J33="po",I33,I33/25.4)),2)</f>
        <v>4</v>
      </c>
      <c r="T33" s="15" t="n">
        <f aca="false">ROUND(IF(E33="I",0,IF(J33="po",K33,K33*3.280839895)),0)</f>
        <v>5000</v>
      </c>
      <c r="V33" s="46" t="str">
        <f aca="false">IF(J33="mm",I33*K33/1000,"")</f>
        <v/>
      </c>
      <c r="W33" s="47"/>
    </row>
    <row r="34" customFormat="false" ht="15" hidden="true" customHeight="false" outlineLevel="0" collapsed="false">
      <c r="A34" s="0" t="n">
        <v>30013</v>
      </c>
      <c r="B34" s="1" t="s">
        <v>63</v>
      </c>
      <c r="C34" s="37" t="n">
        <v>45532</v>
      </c>
      <c r="D34" s="38" t="s">
        <v>32</v>
      </c>
      <c r="E34" s="17" t="s">
        <v>49</v>
      </c>
      <c r="F34" s="39" t="n">
        <f aca="false">IF(D34="in",1,-1)</f>
        <v>1</v>
      </c>
      <c r="G34" s="40" t="n">
        <v>2024099</v>
      </c>
      <c r="H34" s="41" t="s">
        <v>76</v>
      </c>
      <c r="I34" s="16" t="n">
        <v>4</v>
      </c>
      <c r="J34" s="42" t="s">
        <v>36</v>
      </c>
      <c r="K34" s="43" t="n">
        <v>4500</v>
      </c>
      <c r="L34" s="44" t="str">
        <f aca="false">IF(J34="mm","m","pi")</f>
        <v>pi</v>
      </c>
      <c r="M34" s="15" t="n">
        <f aca="false">IF(J34="mm",F34*I34/1000*K34*1.55,F34*I34*12*K34/1000)</f>
        <v>216</v>
      </c>
      <c r="N34" s="5" t="n">
        <f aca="false">_xlfn.xlookup(A34,'[1]Prix MP'!$A$1:$A$1048576,'[1]Prix MP'!$T$1:$T$1048576)</f>
        <v>0</v>
      </c>
      <c r="O34" s="5" t="n">
        <f aca="false">_xlfn.xlookup(A34,'[1]Prix MP'!$A$1:$A$1048576,'[1]Prix MP'!$U$1:$U$1048576)</f>
        <v>0.358173933722525</v>
      </c>
      <c r="P34" s="6" t="n">
        <f aca="false">M34*N34</f>
        <v>0</v>
      </c>
      <c r="Q34" s="45" t="n">
        <f aca="false">M34*O34</f>
        <v>77.3655696840654</v>
      </c>
      <c r="R34" s="42" t="s">
        <v>65</v>
      </c>
      <c r="S34" s="6" t="n">
        <f aca="false">ROUND(IF(E34="I",0,IF(J34="po",I34,I34/25.4)),2)</f>
        <v>4</v>
      </c>
      <c r="T34" s="15" t="n">
        <f aca="false">ROUND(IF(E34="I",0,IF(J34="po",K34,K34*3.280839895)),0)</f>
        <v>4500</v>
      </c>
      <c r="V34" s="46" t="str">
        <f aca="false">IF(J34="mm",I34*K34/1000,"")</f>
        <v/>
      </c>
      <c r="W34" s="47"/>
    </row>
    <row r="35" customFormat="false" ht="15" hidden="true" customHeight="false" outlineLevel="0" collapsed="false">
      <c r="A35" s="0" t="n">
        <v>30013</v>
      </c>
      <c r="B35" s="1" t="s">
        <v>63</v>
      </c>
      <c r="C35" s="37" t="n">
        <v>45532</v>
      </c>
      <c r="D35" s="38" t="s">
        <v>32</v>
      </c>
      <c r="E35" s="17" t="s">
        <v>49</v>
      </c>
      <c r="F35" s="39" t="n">
        <f aca="false">IF(D35="in",1,-1)</f>
        <v>1</v>
      </c>
      <c r="G35" s="40" t="n">
        <v>2024099</v>
      </c>
      <c r="H35" s="41" t="s">
        <v>77</v>
      </c>
      <c r="I35" s="16" t="n">
        <v>4</v>
      </c>
      <c r="J35" s="42" t="s">
        <v>36</v>
      </c>
      <c r="K35" s="43" t="n">
        <v>5000</v>
      </c>
      <c r="L35" s="44" t="str">
        <f aca="false">IF(J35="mm","m","pi")</f>
        <v>pi</v>
      </c>
      <c r="M35" s="15" t="n">
        <f aca="false">IF(J35="mm",F35*I35/1000*K35*1.55,F35*I35*12*K35/1000)</f>
        <v>240</v>
      </c>
      <c r="N35" s="5" t="n">
        <f aca="false">_xlfn.xlookup(A35,'[1]Prix MP'!$A$1:$A$1048576,'[1]Prix MP'!$T$1:$T$1048576)</f>
        <v>0</v>
      </c>
      <c r="O35" s="5" t="n">
        <f aca="false">_xlfn.xlookup(A35,'[1]Prix MP'!$A$1:$A$1048576,'[1]Prix MP'!$U$1:$U$1048576)</f>
        <v>0.358173933722525</v>
      </c>
      <c r="P35" s="6" t="n">
        <f aca="false">M35*N35</f>
        <v>0</v>
      </c>
      <c r="Q35" s="45" t="n">
        <f aca="false">M35*O35</f>
        <v>85.961744093406</v>
      </c>
      <c r="R35" s="42" t="s">
        <v>65</v>
      </c>
      <c r="S35" s="6" t="n">
        <f aca="false">ROUND(IF(E35="I",0,IF(J35="po",I35,I35/25.4)),2)</f>
        <v>4</v>
      </c>
      <c r="T35" s="15" t="n">
        <f aca="false">ROUND(IF(E35="I",0,IF(J35="po",K35,K35*3.280839895)),0)</f>
        <v>5000</v>
      </c>
      <c r="V35" s="46" t="str">
        <f aca="false">IF(J35="mm",I35*K35/1000,"")</f>
        <v/>
      </c>
      <c r="W35" s="47"/>
    </row>
    <row r="36" customFormat="false" ht="15" hidden="true" customHeight="false" outlineLevel="0" collapsed="false">
      <c r="A36" s="51" t="n">
        <v>30013</v>
      </c>
      <c r="B36" s="1" t="s">
        <v>63</v>
      </c>
      <c r="C36" s="37" t="n">
        <v>45532</v>
      </c>
      <c r="D36" s="38" t="s">
        <v>32</v>
      </c>
      <c r="E36" s="17" t="s">
        <v>49</v>
      </c>
      <c r="F36" s="39" t="n">
        <f aca="false">IF(D36="in",1,-1)</f>
        <v>1</v>
      </c>
      <c r="G36" s="40" t="n">
        <v>2024099</v>
      </c>
      <c r="H36" s="41" t="s">
        <v>78</v>
      </c>
      <c r="I36" s="16" t="n">
        <v>4</v>
      </c>
      <c r="J36" s="42" t="s">
        <v>36</v>
      </c>
      <c r="K36" s="43" t="n">
        <v>4850</v>
      </c>
      <c r="L36" s="44" t="str">
        <f aca="false">IF(J36="mm","m","pi")</f>
        <v>pi</v>
      </c>
      <c r="M36" s="15" t="n">
        <f aca="false">IF(J36="mm",F36*I36/1000*K36*1.55,F36*I36*12*K36/1000)</f>
        <v>232.8</v>
      </c>
      <c r="N36" s="5" t="n">
        <f aca="false">_xlfn.xlookup(A36,'[1]Prix MP'!$A$1:$A$1048576,'[1]Prix MP'!$T$1:$T$1048576)</f>
        <v>0</v>
      </c>
      <c r="O36" s="5" t="n">
        <f aca="false">_xlfn.xlookup(A36,'[1]Prix MP'!$A$1:$A$1048576,'[1]Prix MP'!$U$1:$U$1048576)</f>
        <v>0.358173933722525</v>
      </c>
      <c r="P36" s="6" t="n">
        <f aca="false">M36*N36</f>
        <v>0</v>
      </c>
      <c r="Q36" s="45" t="n">
        <f aca="false">M36*O36</f>
        <v>83.3828917706038</v>
      </c>
      <c r="R36" s="42" t="s">
        <v>65</v>
      </c>
      <c r="S36" s="6" t="n">
        <f aca="false">ROUND(IF(E36="I",0,IF(J36="po",I36,I36/25.4)),2)</f>
        <v>4</v>
      </c>
      <c r="T36" s="15" t="n">
        <f aca="false">ROUND(IF(E36="I",0,IF(J36="po",K36,K36*3.280839895)),0)</f>
        <v>4850</v>
      </c>
      <c r="V36" s="46" t="str">
        <f aca="false">IF(J36="mm",I36*K36/1000,"")</f>
        <v/>
      </c>
      <c r="W36" s="47"/>
    </row>
    <row r="37" customFormat="false" ht="15" hidden="true" customHeight="false" outlineLevel="0" collapsed="false">
      <c r="A37" s="51" t="n">
        <v>30013</v>
      </c>
      <c r="B37" s="1" t="s">
        <v>63</v>
      </c>
      <c r="C37" s="37" t="n">
        <v>45532</v>
      </c>
      <c r="D37" s="38" t="s">
        <v>32</v>
      </c>
      <c r="E37" s="17" t="s">
        <v>49</v>
      </c>
      <c r="F37" s="39" t="n">
        <f aca="false">IF(D37="in",1,-1)</f>
        <v>1</v>
      </c>
      <c r="G37" s="40" t="n">
        <v>2024099</v>
      </c>
      <c r="H37" s="41" t="s">
        <v>79</v>
      </c>
      <c r="I37" s="16" t="n">
        <v>4</v>
      </c>
      <c r="J37" s="42" t="s">
        <v>36</v>
      </c>
      <c r="K37" s="43" t="n">
        <v>5000</v>
      </c>
      <c r="L37" s="44" t="str">
        <f aca="false">IF(J37="mm","m","pi")</f>
        <v>pi</v>
      </c>
      <c r="M37" s="15" t="n">
        <f aca="false">IF(J37="mm",F37*I37/1000*K37*1.55,F37*I37*12*K37/1000)</f>
        <v>240</v>
      </c>
      <c r="N37" s="5" t="n">
        <f aca="false">_xlfn.xlookup(A37,'[1]Prix MP'!$A$1:$A$1048576,'[1]Prix MP'!$T$1:$T$1048576)</f>
        <v>0</v>
      </c>
      <c r="O37" s="5" t="n">
        <f aca="false">_xlfn.xlookup(A37,'[1]Prix MP'!$A$1:$A$1048576,'[1]Prix MP'!$U$1:$U$1048576)</f>
        <v>0.358173933722525</v>
      </c>
      <c r="P37" s="6" t="n">
        <f aca="false">M37*N37</f>
        <v>0</v>
      </c>
      <c r="Q37" s="45" t="n">
        <f aca="false">M37*O37</f>
        <v>85.961744093406</v>
      </c>
      <c r="R37" s="42" t="s">
        <v>65</v>
      </c>
      <c r="S37" s="6" t="n">
        <f aca="false">ROUND(IF(E37="I",0,IF(J37="po",I37,I37/25.4)),2)</f>
        <v>4</v>
      </c>
      <c r="T37" s="15" t="n">
        <f aca="false">ROUND(IF(E37="I",0,IF(J37="po",K37,K37*3.280839895)),0)</f>
        <v>5000</v>
      </c>
      <c r="V37" s="46" t="str">
        <f aca="false">IF(J37="mm",I37*K37/1000,"")</f>
        <v/>
      </c>
      <c r="W37" s="47"/>
    </row>
    <row r="38" customFormat="false" ht="15" hidden="true" customHeight="false" outlineLevel="0" collapsed="false">
      <c r="A38" s="51" t="n">
        <v>30013</v>
      </c>
      <c r="B38" s="1" t="s">
        <v>63</v>
      </c>
      <c r="C38" s="37" t="n">
        <v>45532</v>
      </c>
      <c r="D38" s="38" t="s">
        <v>32</v>
      </c>
      <c r="E38" s="17" t="s">
        <v>49</v>
      </c>
      <c r="F38" s="39" t="n">
        <f aca="false">IF(D38="in",1,-1)</f>
        <v>1</v>
      </c>
      <c r="G38" s="40" t="n">
        <v>2024099</v>
      </c>
      <c r="H38" s="41" t="s">
        <v>80</v>
      </c>
      <c r="I38" s="16" t="n">
        <v>4</v>
      </c>
      <c r="J38" s="42" t="s">
        <v>36</v>
      </c>
      <c r="K38" s="43" t="n">
        <v>4850</v>
      </c>
      <c r="L38" s="44" t="str">
        <f aca="false">IF(J38="mm","m","pi")</f>
        <v>pi</v>
      </c>
      <c r="M38" s="15" t="n">
        <f aca="false">IF(J38="mm",F38*I38/1000*K38*1.55,F38*I38*12*K38/1000)</f>
        <v>232.8</v>
      </c>
      <c r="N38" s="5" t="n">
        <f aca="false">_xlfn.xlookup(A38,'[1]Prix MP'!$A$1:$A$1048576,'[1]Prix MP'!$T$1:$T$1048576)</f>
        <v>0</v>
      </c>
      <c r="O38" s="5" t="n">
        <f aca="false">_xlfn.xlookup(A38,'[1]Prix MP'!$A$1:$A$1048576,'[1]Prix MP'!$U$1:$U$1048576)</f>
        <v>0.358173933722525</v>
      </c>
      <c r="P38" s="6" t="n">
        <f aca="false">M38*N38</f>
        <v>0</v>
      </c>
      <c r="Q38" s="45" t="n">
        <f aca="false">M38*O38</f>
        <v>83.3828917706038</v>
      </c>
      <c r="R38" s="42" t="s">
        <v>65</v>
      </c>
      <c r="S38" s="6" t="n">
        <f aca="false">ROUND(IF(E38="I",0,IF(J38="po",I38,I38/25.4)),2)</f>
        <v>4</v>
      </c>
      <c r="T38" s="15" t="n">
        <f aca="false">ROUND(IF(E38="I",0,IF(J38="po",K38,K38*3.280839895)),0)</f>
        <v>4850</v>
      </c>
      <c r="V38" s="46" t="str">
        <f aca="false">IF(J38="mm",I38*K38/1000,"")</f>
        <v/>
      </c>
      <c r="W38" s="47"/>
    </row>
    <row r="39" customFormat="false" ht="15" hidden="true" customHeight="false" outlineLevel="0" collapsed="false">
      <c r="A39" s="51" t="n">
        <v>30013</v>
      </c>
      <c r="B39" s="1" t="s">
        <v>63</v>
      </c>
      <c r="C39" s="37" t="n">
        <v>45532</v>
      </c>
      <c r="D39" s="38" t="s">
        <v>32</v>
      </c>
      <c r="E39" s="17" t="s">
        <v>49</v>
      </c>
      <c r="F39" s="39" t="n">
        <f aca="false">IF(D39="in",1,-1)</f>
        <v>1</v>
      </c>
      <c r="G39" s="40" t="n">
        <v>2024099</v>
      </c>
      <c r="H39" s="41" t="s">
        <v>81</v>
      </c>
      <c r="I39" s="16" t="n">
        <v>4</v>
      </c>
      <c r="J39" s="42" t="s">
        <v>36</v>
      </c>
      <c r="K39" s="43" t="n">
        <v>5000</v>
      </c>
      <c r="L39" s="44" t="str">
        <f aca="false">IF(J39="mm","m","pi")</f>
        <v>pi</v>
      </c>
      <c r="M39" s="15" t="n">
        <f aca="false">IF(J39="mm",F39*I39/1000*K39*1.55,F39*I39*12*K39/1000)</f>
        <v>240</v>
      </c>
      <c r="N39" s="5" t="n">
        <f aca="false">_xlfn.xlookup(A39,'[1]Prix MP'!$A$1:$A$1048576,'[1]Prix MP'!$T$1:$T$1048576)</f>
        <v>0</v>
      </c>
      <c r="O39" s="5" t="n">
        <f aca="false">_xlfn.xlookup(A39,'[1]Prix MP'!$A$1:$A$1048576,'[1]Prix MP'!$U$1:$U$1048576)</f>
        <v>0.358173933722525</v>
      </c>
      <c r="P39" s="6" t="n">
        <f aca="false">M39*N39</f>
        <v>0</v>
      </c>
      <c r="Q39" s="45" t="n">
        <f aca="false">M39*O39</f>
        <v>85.961744093406</v>
      </c>
      <c r="R39" s="42" t="s">
        <v>65</v>
      </c>
      <c r="S39" s="6" t="n">
        <f aca="false">ROUND(IF(E39="I",0,IF(J39="po",I39,I39/25.4)),2)</f>
        <v>4</v>
      </c>
      <c r="T39" s="15" t="n">
        <f aca="false">ROUND(IF(E39="I",0,IF(J39="po",K39,K39*3.280839895)),0)</f>
        <v>5000</v>
      </c>
      <c r="V39" s="46" t="str">
        <f aca="false">IF(J39="mm",I39*K39/1000,"")</f>
        <v/>
      </c>
      <c r="W39" s="47"/>
    </row>
    <row r="40" customFormat="false" ht="15" hidden="true" customHeight="false" outlineLevel="0" collapsed="false">
      <c r="A40" s="51" t="n">
        <v>30013</v>
      </c>
      <c r="B40" s="1" t="s">
        <v>63</v>
      </c>
      <c r="C40" s="37" t="n">
        <v>45532</v>
      </c>
      <c r="D40" s="38" t="s">
        <v>32</v>
      </c>
      <c r="E40" s="17" t="s">
        <v>49</v>
      </c>
      <c r="F40" s="39" t="n">
        <f aca="false">IF(D40="in",1,-1)</f>
        <v>1</v>
      </c>
      <c r="G40" s="40" t="n">
        <v>2024099</v>
      </c>
      <c r="H40" s="41" t="s">
        <v>82</v>
      </c>
      <c r="I40" s="16" t="n">
        <v>4</v>
      </c>
      <c r="J40" s="42" t="s">
        <v>36</v>
      </c>
      <c r="K40" s="43" t="n">
        <v>4850</v>
      </c>
      <c r="L40" s="44" t="str">
        <f aca="false">IF(J40="mm","m","pi")</f>
        <v>pi</v>
      </c>
      <c r="M40" s="15" t="n">
        <f aca="false">IF(J40="mm",F40*I40/1000*K40*1.55,F40*I40*12*K40/1000)</f>
        <v>232.8</v>
      </c>
      <c r="N40" s="5" t="n">
        <f aca="false">_xlfn.xlookup(A40,'[1]Prix MP'!$A$1:$A$1048576,'[1]Prix MP'!$T$1:$T$1048576)</f>
        <v>0</v>
      </c>
      <c r="O40" s="5" t="n">
        <f aca="false">_xlfn.xlookup(A40,'[1]Prix MP'!$A$1:$A$1048576,'[1]Prix MP'!$U$1:$U$1048576)</f>
        <v>0.358173933722525</v>
      </c>
      <c r="P40" s="6" t="n">
        <f aca="false">M40*N40</f>
        <v>0</v>
      </c>
      <c r="Q40" s="45" t="n">
        <f aca="false">M40*O40</f>
        <v>83.3828917706038</v>
      </c>
      <c r="R40" s="42" t="s">
        <v>65</v>
      </c>
      <c r="S40" s="6" t="n">
        <f aca="false">ROUND(IF(E40="I",0,IF(J40="po",I40,I40/25.4)),2)</f>
        <v>4</v>
      </c>
      <c r="T40" s="15" t="n">
        <f aca="false">ROUND(IF(E40="I",0,IF(J40="po",K40,K40*3.280839895)),0)</f>
        <v>4850</v>
      </c>
      <c r="V40" s="46" t="str">
        <f aca="false">IF(J40="mm",I40*K40/1000,"")</f>
        <v/>
      </c>
      <c r="W40" s="47"/>
    </row>
    <row r="41" customFormat="false" ht="15" hidden="true" customHeight="false" outlineLevel="0" collapsed="false">
      <c r="A41" s="51" t="n">
        <v>30013</v>
      </c>
      <c r="B41" s="1" t="s">
        <v>63</v>
      </c>
      <c r="C41" s="37" t="n">
        <v>45532</v>
      </c>
      <c r="D41" s="38" t="s">
        <v>32</v>
      </c>
      <c r="E41" s="17" t="s">
        <v>33</v>
      </c>
      <c r="F41" s="39" t="n">
        <f aca="false">IF(D41="in",1,-1)</f>
        <v>1</v>
      </c>
      <c r="G41" s="40" t="n">
        <v>2024099</v>
      </c>
      <c r="H41" s="41" t="s">
        <v>83</v>
      </c>
      <c r="I41" s="16" t="n">
        <v>9.4</v>
      </c>
      <c r="J41" s="42" t="s">
        <v>36</v>
      </c>
      <c r="K41" s="43" t="n">
        <v>5000</v>
      </c>
      <c r="L41" s="44" t="str">
        <f aca="false">IF(J41="mm","m","pi")</f>
        <v>pi</v>
      </c>
      <c r="M41" s="15" t="n">
        <f aca="false">IF(J41="mm",F41*I41/1000*K41*1.55,F41*I41*12*K41/1000)</f>
        <v>564</v>
      </c>
      <c r="N41" s="5" t="n">
        <f aca="false">_xlfn.xlookup(A41,'[1]Prix MP'!$A$1:$A$1048576,'[1]Prix MP'!$T$1:$T$1048576)</f>
        <v>0</v>
      </c>
      <c r="O41" s="5" t="n">
        <f aca="false">_xlfn.xlookup(A41,'[1]Prix MP'!$A$1:$A$1048576,'[1]Prix MP'!$U$1:$U$1048576)</f>
        <v>0.358173933722525</v>
      </c>
      <c r="P41" s="6" t="n">
        <f aca="false">M41*N41</f>
        <v>0</v>
      </c>
      <c r="Q41" s="45" t="n">
        <f aca="false">M41*O41</f>
        <v>202.010098619504</v>
      </c>
      <c r="R41" s="42" t="s">
        <v>65</v>
      </c>
      <c r="S41" s="6" t="n">
        <f aca="false">ROUND(IF(E41="I",0,IF(J41="po",I41,I41/25.4)),2)</f>
        <v>0</v>
      </c>
      <c r="T41" s="15" t="n">
        <f aca="false">ROUND(IF(E41="I",0,IF(J41="po",K41,K41*3.280839895)),0)</f>
        <v>0</v>
      </c>
      <c r="V41" s="46" t="str">
        <f aca="false">IF(J41="mm",I41*K41/1000,"")</f>
        <v/>
      </c>
      <c r="W41" s="47"/>
    </row>
    <row r="42" customFormat="false" ht="15" hidden="true" customHeight="false" outlineLevel="0" collapsed="false">
      <c r="A42" s="51" t="n">
        <v>30013</v>
      </c>
      <c r="B42" s="1" t="s">
        <v>63</v>
      </c>
      <c r="C42" s="37" t="n">
        <v>45597</v>
      </c>
      <c r="D42" s="38" t="s">
        <v>38</v>
      </c>
      <c r="E42" s="17" t="s">
        <v>33</v>
      </c>
      <c r="F42" s="39" t="n">
        <f aca="false">IF(D42="in",1,-1)</f>
        <v>-1</v>
      </c>
      <c r="G42" s="40" t="n">
        <v>2024131</v>
      </c>
      <c r="H42" s="41" t="s">
        <v>83</v>
      </c>
      <c r="I42" s="16" t="n">
        <v>9.4</v>
      </c>
      <c r="J42" s="42" t="s">
        <v>36</v>
      </c>
      <c r="K42" s="43" t="n">
        <v>5000</v>
      </c>
      <c r="L42" s="44" t="str">
        <f aca="false">IF(J42="mm","m","pi")</f>
        <v>pi</v>
      </c>
      <c r="M42" s="15" t="n">
        <f aca="false">IF(J42="mm",F42*I42/1000*K42*1.55,F42*I42*12*K42/1000)</f>
        <v>-564</v>
      </c>
      <c r="N42" s="5" t="n">
        <f aca="false">_xlfn.xlookup(A42,'[1]Prix MP'!$A$1:$A$1048576,'[1]Prix MP'!$T$1:$T$1048576)</f>
        <v>0</v>
      </c>
      <c r="O42" s="5" t="n">
        <f aca="false">_xlfn.xlookup(A42,'[1]Prix MP'!$A$1:$A$1048576,'[1]Prix MP'!$U$1:$U$1048576)</f>
        <v>0.358173933722525</v>
      </c>
      <c r="P42" s="6" t="n">
        <f aca="false">M42*N42</f>
        <v>0</v>
      </c>
      <c r="Q42" s="45" t="n">
        <f aca="false">M42*O42</f>
        <v>-202.010098619504</v>
      </c>
      <c r="R42" s="42" t="s">
        <v>65</v>
      </c>
      <c r="S42" s="6" t="n">
        <f aca="false">ROUND(IF(E42="I",0,IF(J42="po",I42,I42/25.4)),2)</f>
        <v>0</v>
      </c>
      <c r="T42" s="15" t="n">
        <f aca="false">ROUND(IF(E42="I",0,IF(J42="po",K42,K42*3.280839895)),0)</f>
        <v>0</v>
      </c>
      <c r="V42" s="46" t="str">
        <f aca="false">IF(J42="mm",I42*K42/1000,"")</f>
        <v/>
      </c>
      <c r="W42" s="47"/>
    </row>
    <row r="43" customFormat="false" ht="15" hidden="true" customHeight="false" outlineLevel="0" collapsed="false">
      <c r="A43" s="51" t="n">
        <v>30013</v>
      </c>
      <c r="B43" s="1" t="s">
        <v>63</v>
      </c>
      <c r="C43" s="37" t="n">
        <v>45532</v>
      </c>
      <c r="D43" s="38" t="s">
        <v>32</v>
      </c>
      <c r="E43" s="17" t="s">
        <v>33</v>
      </c>
      <c r="F43" s="39" t="n">
        <f aca="false">IF(D43="in",1,-1)</f>
        <v>1</v>
      </c>
      <c r="G43" s="40" t="s">
        <v>84</v>
      </c>
      <c r="H43" s="41" t="s">
        <v>85</v>
      </c>
      <c r="I43" s="16" t="n">
        <v>9.4</v>
      </c>
      <c r="J43" s="42" t="s">
        <v>36</v>
      </c>
      <c r="K43" s="43" t="n">
        <v>4500</v>
      </c>
      <c r="L43" s="44" t="str">
        <f aca="false">IF(J43="mm","m","pi")</f>
        <v>pi</v>
      </c>
      <c r="M43" s="15" t="n">
        <f aca="false">IF(J43="mm",F43*I43/1000*K43*1.55,F43*I43*12*K43/1000)</f>
        <v>507.6</v>
      </c>
      <c r="N43" s="5" t="n">
        <f aca="false">_xlfn.xlookup(A43,'[1]Prix MP'!$A$1:$A$1048576,'[1]Prix MP'!$T$1:$T$1048576)</f>
        <v>0</v>
      </c>
      <c r="O43" s="5" t="n">
        <f aca="false">_xlfn.xlookup(A43,'[1]Prix MP'!$A$1:$A$1048576,'[1]Prix MP'!$U$1:$U$1048576)</f>
        <v>0.358173933722525</v>
      </c>
      <c r="P43" s="6" t="n">
        <f aca="false">M43*N43</f>
        <v>0</v>
      </c>
      <c r="Q43" s="45" t="n">
        <f aca="false">M43*O43</f>
        <v>181.809088757554</v>
      </c>
      <c r="R43" s="42" t="s">
        <v>65</v>
      </c>
      <c r="S43" s="6" t="n">
        <f aca="false">ROUND(IF(E43="I",0,IF(J43="po",I43,I43/25.4)),2)</f>
        <v>0</v>
      </c>
      <c r="T43" s="15" t="n">
        <f aca="false">ROUND(IF(E43="I",0,IF(J43="po",K43,K43*3.280839895)),0)</f>
        <v>0</v>
      </c>
      <c r="V43" s="46" t="str">
        <f aca="false">IF(J43="mm",I43*K43/1000,"")</f>
        <v/>
      </c>
      <c r="W43" s="47"/>
    </row>
    <row r="44" customFormat="false" ht="15" hidden="true" customHeight="false" outlineLevel="0" collapsed="false">
      <c r="A44" s="51" t="n">
        <v>30013</v>
      </c>
      <c r="B44" s="1" t="s">
        <v>63</v>
      </c>
      <c r="C44" s="37" t="n">
        <v>45569</v>
      </c>
      <c r="D44" s="38" t="s">
        <v>38</v>
      </c>
      <c r="E44" s="17" t="s">
        <v>33</v>
      </c>
      <c r="F44" s="39" t="n">
        <f aca="false">IF(D44="in",1,-1)</f>
        <v>-1</v>
      </c>
      <c r="G44" s="40" t="s">
        <v>84</v>
      </c>
      <c r="H44" s="41" t="s">
        <v>85</v>
      </c>
      <c r="I44" s="16" t="n">
        <v>9.4</v>
      </c>
      <c r="J44" s="42" t="s">
        <v>36</v>
      </c>
      <c r="K44" s="43" t="n">
        <v>4500</v>
      </c>
      <c r="L44" s="44" t="str">
        <f aca="false">IF(J44="mm","m","pi")</f>
        <v>pi</v>
      </c>
      <c r="M44" s="15" t="n">
        <f aca="false">IF(J44="mm",F44*I44/1000*K44*1.55,F44*I44*12*K44/1000)</f>
        <v>-507.6</v>
      </c>
      <c r="N44" s="5" t="n">
        <f aca="false">_xlfn.xlookup(A44,'[1]Prix MP'!$A$1:$A$1048576,'[1]Prix MP'!$T$1:$T$1048576)</f>
        <v>0</v>
      </c>
      <c r="O44" s="5" t="n">
        <f aca="false">_xlfn.xlookup(A44,'[1]Prix MP'!$A$1:$A$1048576,'[1]Prix MP'!$U$1:$U$1048576)</f>
        <v>0.358173933722525</v>
      </c>
      <c r="P44" s="6" t="n">
        <f aca="false">M44*N44</f>
        <v>-0</v>
      </c>
      <c r="Q44" s="45" t="n">
        <f aca="false">M44*O44</f>
        <v>-181.809088757554</v>
      </c>
      <c r="R44" s="42" t="s">
        <v>65</v>
      </c>
      <c r="S44" s="6" t="n">
        <f aca="false">ROUND(IF(E44="I",0,IF(J44="po",I44,I44/25.4)),2)</f>
        <v>0</v>
      </c>
      <c r="T44" s="15" t="n">
        <f aca="false">ROUND(IF(E44="I",0,IF(J44="po",K44,K44*3.280839895)),0)</f>
        <v>0</v>
      </c>
      <c r="V44" s="46" t="str">
        <f aca="false">IF(J44="mm",I44*K44/1000,"")</f>
        <v/>
      </c>
      <c r="W44" s="47"/>
    </row>
    <row r="45" customFormat="false" ht="15" hidden="true" customHeight="false" outlineLevel="0" collapsed="false">
      <c r="A45" s="51" t="n">
        <v>30013</v>
      </c>
      <c r="B45" s="1" t="s">
        <v>63</v>
      </c>
      <c r="C45" s="37" t="n">
        <v>45569</v>
      </c>
      <c r="D45" s="38" t="s">
        <v>32</v>
      </c>
      <c r="E45" s="17" t="s">
        <v>33</v>
      </c>
      <c r="F45" s="39" t="n">
        <f aca="false">IF(D45="in",1,-1)</f>
        <v>1</v>
      </c>
      <c r="G45" s="40" t="s">
        <v>86</v>
      </c>
      <c r="H45" s="41" t="s">
        <v>87</v>
      </c>
      <c r="I45" s="16" t="n">
        <v>9.4</v>
      </c>
      <c r="J45" s="42" t="s">
        <v>36</v>
      </c>
      <c r="K45" s="43" t="n">
        <v>2000</v>
      </c>
      <c r="L45" s="44" t="str">
        <f aca="false">IF(J45="mm","m","pi")</f>
        <v>pi</v>
      </c>
      <c r="M45" s="15" t="n">
        <f aca="false">IF(J45="mm",F45*I45/1000*K45*1.55,F45*I45*12*K45/1000)</f>
        <v>225.6</v>
      </c>
      <c r="N45" s="5" t="n">
        <f aca="false">_xlfn.xlookup(A45,'[1]Prix MP'!$A$1:$A$1048576,'[1]Prix MP'!$T$1:$T$1048576)</f>
        <v>0</v>
      </c>
      <c r="O45" s="5" t="n">
        <f aca="false">_xlfn.xlookup(A45,'[1]Prix MP'!$A$1:$A$1048576,'[1]Prix MP'!$U$1:$U$1048576)</f>
        <v>0.358173933722525</v>
      </c>
      <c r="P45" s="6" t="n">
        <f aca="false">M45*N45</f>
        <v>0</v>
      </c>
      <c r="Q45" s="45" t="n">
        <f aca="false">M45*O45</f>
        <v>80.8040394478016</v>
      </c>
      <c r="R45" s="42" t="s">
        <v>65</v>
      </c>
      <c r="S45" s="6" t="n">
        <f aca="false">ROUND(IF(E45="I",0,IF(J45="po",I45,I45/25.4)),2)</f>
        <v>0</v>
      </c>
      <c r="T45" s="15" t="n">
        <f aca="false">ROUND(IF(E45="I",0,IF(J45="po",K45,K45*3.280839895)),0)</f>
        <v>0</v>
      </c>
      <c r="V45" s="46" t="str">
        <f aca="false">IF(J45="mm",I45*K45/1000,"")</f>
        <v/>
      </c>
      <c r="W45" s="47"/>
    </row>
    <row r="46" customFormat="false" ht="15" hidden="true" customHeight="false" outlineLevel="0" collapsed="false">
      <c r="A46" s="51" t="n">
        <v>30013</v>
      </c>
      <c r="B46" s="1" t="s">
        <v>63</v>
      </c>
      <c r="C46" s="37" t="n">
        <v>45589</v>
      </c>
      <c r="D46" s="38" t="s">
        <v>38</v>
      </c>
      <c r="E46" s="17" t="s">
        <v>33</v>
      </c>
      <c r="F46" s="39" t="n">
        <f aca="false">IF(D46="in",1,-1)</f>
        <v>-1</v>
      </c>
      <c r="G46" s="40" t="s">
        <v>86</v>
      </c>
      <c r="H46" s="41" t="s">
        <v>87</v>
      </c>
      <c r="I46" s="16" t="n">
        <v>9.4</v>
      </c>
      <c r="J46" s="42" t="s">
        <v>36</v>
      </c>
      <c r="K46" s="43" t="n">
        <v>2000</v>
      </c>
      <c r="L46" s="44" t="str">
        <f aca="false">IF(J46="mm","m","pi")</f>
        <v>pi</v>
      </c>
      <c r="M46" s="15" t="n">
        <f aca="false">IF(J46="mm",F46*I46/1000*K46*1.55,F46*I46*12*K46/1000)</f>
        <v>-225.6</v>
      </c>
      <c r="N46" s="5" t="n">
        <f aca="false">_xlfn.xlookup(A46,'[1]Prix MP'!$A$1:$A$1048576,'[1]Prix MP'!$T$1:$T$1048576)</f>
        <v>0</v>
      </c>
      <c r="O46" s="5" t="n">
        <f aca="false">_xlfn.xlookup(A46,'[1]Prix MP'!$A$1:$A$1048576,'[1]Prix MP'!$U$1:$U$1048576)</f>
        <v>0.358173933722525</v>
      </c>
      <c r="P46" s="6" t="n">
        <f aca="false">M46*N46</f>
        <v>0</v>
      </c>
      <c r="Q46" s="45" t="n">
        <f aca="false">M46*O46</f>
        <v>-80.8040394478016</v>
      </c>
      <c r="R46" s="42" t="s">
        <v>65</v>
      </c>
      <c r="S46" s="6" t="n">
        <f aca="false">ROUND(IF(E46="I",0,IF(J46="po",I46,I46/25.4)),2)</f>
        <v>0</v>
      </c>
      <c r="T46" s="15" t="n">
        <f aca="false">ROUND(IF(E46="I",0,IF(J46="po",K46,K46*3.280839895)),0)</f>
        <v>0</v>
      </c>
      <c r="V46" s="46" t="str">
        <f aca="false">IF(J46="mm",I46*K46/1000,"")</f>
        <v/>
      </c>
      <c r="W46" s="47"/>
    </row>
    <row r="47" customFormat="false" ht="15" hidden="true" customHeight="false" outlineLevel="0" collapsed="false">
      <c r="A47" s="0" t="n">
        <v>30019</v>
      </c>
      <c r="B47" s="48" t="s">
        <v>88</v>
      </c>
      <c r="C47" s="37" t="n">
        <v>45565</v>
      </c>
      <c r="D47" s="38" t="s">
        <v>32</v>
      </c>
      <c r="E47" s="17" t="s">
        <v>33</v>
      </c>
      <c r="F47" s="39" t="n">
        <f aca="false">IF(D47="in",1,-1)</f>
        <v>1</v>
      </c>
      <c r="G47" s="50"/>
      <c r="H47" s="40" t="s">
        <v>89</v>
      </c>
      <c r="I47" s="16" t="n">
        <v>1525</v>
      </c>
      <c r="J47" s="42" t="s">
        <v>2</v>
      </c>
      <c r="K47" s="43" t="n">
        <v>3000</v>
      </c>
      <c r="L47" s="44" t="str">
        <f aca="false">IF(J47="mm","m","pi")</f>
        <v>m</v>
      </c>
      <c r="M47" s="15" t="n">
        <f aca="false">IF(J47="mm",F47*I47/1000*K47*1.55,F47*I47*12*K47/1000)</f>
        <v>7091.25</v>
      </c>
      <c r="N47" s="5" t="n">
        <f aca="false">_xlfn.xlookup(A47,'[1]Prix MP'!$A$1:$A$1048576,'[1]Prix MP'!$T$1:$T$1048576)</f>
        <v>0.378144584023772</v>
      </c>
      <c r="O47" s="5" t="n">
        <f aca="false">_xlfn.xlookup(A47,'[1]Prix MP'!$A$1:$A$1048576,'[1]Prix MP'!$U$1:$U$1048576)</f>
        <v>0.378144584023772</v>
      </c>
      <c r="P47" s="6" t="n">
        <f aca="false">M47*N47</f>
        <v>2681.51778145858</v>
      </c>
      <c r="Q47" s="45" t="n">
        <f aca="false">M47*O47</f>
        <v>2681.51778145858</v>
      </c>
      <c r="R47" s="42" t="s">
        <v>90</v>
      </c>
      <c r="S47" s="6" t="n">
        <f aca="false">ROUND(IF(E47="I",0,IF(J47="po",I47,I47/25.4)),2)</f>
        <v>0</v>
      </c>
      <c r="T47" s="15" t="n">
        <f aca="false">ROUND(IF(E47="I",0,IF(J47="po",K47,K47*3.280839895)),0)</f>
        <v>0</v>
      </c>
      <c r="V47" s="46" t="n">
        <f aca="false">IF(J47="mm",I47*K47/1000,"")</f>
        <v>4575</v>
      </c>
      <c r="W47" s="47"/>
    </row>
    <row r="48" customFormat="false" ht="15" hidden="true" customHeight="false" outlineLevel="0" collapsed="false">
      <c r="A48" s="0" t="n">
        <v>30019</v>
      </c>
      <c r="B48" s="48" t="s">
        <v>88</v>
      </c>
      <c r="C48" s="37" t="n">
        <v>45597</v>
      </c>
      <c r="D48" s="38" t="s">
        <v>44</v>
      </c>
      <c r="E48" s="17" t="s">
        <v>33</v>
      </c>
      <c r="F48" s="49" t="n">
        <v>-1</v>
      </c>
      <c r="G48" s="50" t="s">
        <v>91</v>
      </c>
      <c r="H48" s="40" t="s">
        <v>89</v>
      </c>
      <c r="I48" s="16" t="n">
        <v>1525</v>
      </c>
      <c r="J48" s="42" t="s">
        <v>2</v>
      </c>
      <c r="K48" s="43" t="n">
        <v>3000</v>
      </c>
      <c r="L48" s="44" t="str">
        <f aca="false">IF(J48="mm","m","pi")</f>
        <v>m</v>
      </c>
      <c r="M48" s="15" t="n">
        <f aca="false">IF(J48="mm",F48*I48/1000*K48*1.55,F48*I48*12*K48/1000)</f>
        <v>-7091.25</v>
      </c>
      <c r="N48" s="5" t="n">
        <f aca="false">_xlfn.xlookup(A48,'[1]Prix MP'!$A$1:$A$1048576,'[1]Prix MP'!$T$1:$T$1048576)</f>
        <v>0.378144584023772</v>
      </c>
      <c r="O48" s="5" t="n">
        <f aca="false">_xlfn.xlookup(A48,'[1]Prix MP'!$A$1:$A$1048576,'[1]Prix MP'!$U$1:$U$1048576)</f>
        <v>0.378144584023772</v>
      </c>
      <c r="P48" s="6" t="n">
        <f aca="false">M48*N48</f>
        <v>-2681.51778145858</v>
      </c>
      <c r="Q48" s="45" t="n">
        <f aca="false">M48*O48</f>
        <v>-2681.51778145858</v>
      </c>
      <c r="R48" s="42" t="s">
        <v>90</v>
      </c>
      <c r="S48" s="6" t="n">
        <f aca="false">ROUND(IF(E48="I",0,IF(J48="po",I48,I48/25.4)),2)</f>
        <v>0</v>
      </c>
      <c r="T48" s="15" t="n">
        <f aca="false">ROUND(IF(E48="I",0,IF(J48="po",K48,K48*3.280839895)),0)</f>
        <v>0</v>
      </c>
      <c r="V48" s="46" t="n">
        <f aca="false">IF(J48="mm",I48*K48/1000,"")</f>
        <v>4575</v>
      </c>
      <c r="W48" s="47"/>
    </row>
    <row r="49" customFormat="false" ht="15" hidden="true" customHeight="false" outlineLevel="0" collapsed="false">
      <c r="A49" s="0" t="n">
        <v>30019</v>
      </c>
      <c r="B49" s="48" t="s">
        <v>88</v>
      </c>
      <c r="C49" s="37" t="n">
        <v>45597</v>
      </c>
      <c r="D49" s="38" t="s">
        <v>48</v>
      </c>
      <c r="E49" s="17" t="s">
        <v>33</v>
      </c>
      <c r="F49" s="49" t="n">
        <v>1</v>
      </c>
      <c r="G49" s="50" t="s">
        <v>91</v>
      </c>
      <c r="H49" s="40" t="s">
        <v>92</v>
      </c>
      <c r="I49" s="16" t="n">
        <v>9.5</v>
      </c>
      <c r="J49" s="42" t="s">
        <v>36</v>
      </c>
      <c r="K49" s="43" t="n">
        <v>4680</v>
      </c>
      <c r="L49" s="44" t="s">
        <v>47</v>
      </c>
      <c r="M49" s="15" t="n">
        <f aca="false">IF(J49="mm",F49*I49/1000*K49*1.55,F49*I49*12*K49/1000)</f>
        <v>533.52</v>
      </c>
      <c r="N49" s="5" t="n">
        <f aca="false">_xlfn.xlookup(A49,'[1]Prix MP'!$A$1:$A$1048576,'[1]Prix MP'!$T$1:$T$1048576)</f>
        <v>0.378144584023772</v>
      </c>
      <c r="O49" s="5" t="n">
        <f aca="false">_xlfn.xlookup(A49,'[1]Prix MP'!$A$1:$A$1048576,'[1]Prix MP'!$U$1:$U$1048576)</f>
        <v>0.378144584023772</v>
      </c>
      <c r="P49" s="6" t="n">
        <f aca="false">M49*N49</f>
        <v>201.747698468363</v>
      </c>
      <c r="Q49" s="45" t="n">
        <f aca="false">M49*O49</f>
        <v>201.747698468363</v>
      </c>
      <c r="R49" s="42" t="s">
        <v>90</v>
      </c>
      <c r="S49" s="6" t="n">
        <f aca="false">ROUND(IF(E49="I",0,IF(J49="po",I49,I49/25.4)),2)</f>
        <v>0</v>
      </c>
      <c r="T49" s="15" t="n">
        <f aca="false">ROUND(IF(E49="I",0,IF(J49="po",K49,K49*3.280839895)),0)</f>
        <v>0</v>
      </c>
      <c r="V49" s="46"/>
      <c r="W49" s="47"/>
    </row>
    <row r="50" customFormat="false" ht="15" hidden="true" customHeight="false" outlineLevel="0" collapsed="false">
      <c r="A50" s="0" t="n">
        <v>30019</v>
      </c>
      <c r="B50" s="48" t="s">
        <v>88</v>
      </c>
      <c r="C50" s="37" t="n">
        <v>45631</v>
      </c>
      <c r="D50" s="38" t="s">
        <v>93</v>
      </c>
      <c r="E50" s="17" t="s">
        <v>33</v>
      </c>
      <c r="F50" s="49" t="n">
        <v>-1</v>
      </c>
      <c r="G50" s="50" t="s">
        <v>94</v>
      </c>
      <c r="H50" s="40" t="s">
        <v>92</v>
      </c>
      <c r="I50" s="16" t="n">
        <v>9.5</v>
      </c>
      <c r="J50" s="42" t="s">
        <v>36</v>
      </c>
      <c r="K50" s="43" t="n">
        <v>4680</v>
      </c>
      <c r="L50" s="44" t="s">
        <v>47</v>
      </c>
      <c r="M50" s="15" t="n">
        <f aca="false">IF(J50="mm",F50*I50/1000*K50*1.55,F50*I50*12*K50/1000)</f>
        <v>-533.52</v>
      </c>
      <c r="N50" s="5" t="n">
        <f aca="false">_xlfn.xlookup(A50,'[1]Prix MP'!$A$1:$A$1048576,'[1]Prix MP'!$T$1:$T$1048576)</f>
        <v>0.378144584023772</v>
      </c>
      <c r="O50" s="5" t="n">
        <f aca="false">_xlfn.xlookup(A50,'[1]Prix MP'!$A$1:$A$1048576,'[1]Prix MP'!$U$1:$U$1048576)</f>
        <v>0.378144584023772</v>
      </c>
      <c r="P50" s="6" t="n">
        <f aca="false">M50*N50</f>
        <v>-201.747698468363</v>
      </c>
      <c r="Q50" s="45" t="n">
        <f aca="false">M50*O50</f>
        <v>-201.747698468363</v>
      </c>
      <c r="R50" s="42" t="s">
        <v>90</v>
      </c>
      <c r="S50" s="6" t="n">
        <f aca="false">ROUND(IF(E50="I",0,IF(J50="po",I50,I50/25.4)),2)</f>
        <v>0</v>
      </c>
      <c r="T50" s="15" t="n">
        <f aca="false">ROUND(IF(E50="I",0,IF(J50="po",K50,K50*3.280839895)),0)</f>
        <v>0</v>
      </c>
      <c r="V50" s="46" t="str">
        <f aca="false">IF(J50="mm",I50*K50/1000,"")</f>
        <v/>
      </c>
      <c r="W50" s="47"/>
    </row>
    <row r="51" customFormat="false" ht="15" hidden="true" customHeight="false" outlineLevel="0" collapsed="false">
      <c r="A51" s="0" t="n">
        <v>30019</v>
      </c>
      <c r="B51" s="48" t="s">
        <v>88</v>
      </c>
      <c r="C51" s="37" t="n">
        <v>45565</v>
      </c>
      <c r="D51" s="38" t="s">
        <v>32</v>
      </c>
      <c r="E51" s="17" t="s">
        <v>33</v>
      </c>
      <c r="F51" s="39" t="n">
        <f aca="false">IF(D51="in",1,-1)</f>
        <v>1</v>
      </c>
      <c r="G51" s="50"/>
      <c r="H51" s="40" t="s">
        <v>95</v>
      </c>
      <c r="I51" s="16" t="n">
        <v>1525</v>
      </c>
      <c r="J51" s="42" t="s">
        <v>2</v>
      </c>
      <c r="K51" s="43" t="n">
        <v>3000</v>
      </c>
      <c r="L51" s="44" t="str">
        <f aca="false">IF(J51="mm","m","pi")</f>
        <v>m</v>
      </c>
      <c r="M51" s="15" t="n">
        <f aca="false">IF(J51="mm",F51*I51/1000*K51*1.55,F51*I51*12*K51/1000)</f>
        <v>7091.25</v>
      </c>
      <c r="N51" s="5" t="n">
        <f aca="false">_xlfn.xlookup(A51,'[1]Prix MP'!$A$1:$A$1048576,'[1]Prix MP'!$T$1:$T$1048576)</f>
        <v>0.378144584023772</v>
      </c>
      <c r="O51" s="5" t="n">
        <f aca="false">_xlfn.xlookup(A51,'[1]Prix MP'!$A$1:$A$1048576,'[1]Prix MP'!$U$1:$U$1048576)</f>
        <v>0.378144584023772</v>
      </c>
      <c r="P51" s="6" t="n">
        <f aca="false">M51*N51</f>
        <v>2681.51778145858</v>
      </c>
      <c r="Q51" s="45" t="n">
        <f aca="false">M51*O51</f>
        <v>2681.51778145858</v>
      </c>
      <c r="R51" s="42" t="s">
        <v>90</v>
      </c>
      <c r="S51" s="6" t="n">
        <f aca="false">ROUND(IF(E51="I",0,IF(J51="po",I51,I51/25.4)),2)</f>
        <v>0</v>
      </c>
      <c r="T51" s="15" t="n">
        <f aca="false">ROUND(IF(E51="I",0,IF(J51="po",K51,K51*3.280839895)),0)</f>
        <v>0</v>
      </c>
      <c r="V51" s="46" t="n">
        <f aca="false">IF(J51="mm",I51*K51/1000,"")</f>
        <v>4575</v>
      </c>
      <c r="W51" s="47"/>
    </row>
    <row r="52" customFormat="false" ht="15" hidden="true" customHeight="false" outlineLevel="0" collapsed="false">
      <c r="A52" s="0" t="n">
        <v>30019</v>
      </c>
      <c r="B52" s="48" t="s">
        <v>88</v>
      </c>
      <c r="C52" s="37" t="n">
        <v>45597</v>
      </c>
      <c r="D52" s="38" t="s">
        <v>44</v>
      </c>
      <c r="E52" s="17" t="s">
        <v>33</v>
      </c>
      <c r="F52" s="49" t="n">
        <v>-1</v>
      </c>
      <c r="G52" s="50" t="s">
        <v>91</v>
      </c>
      <c r="H52" s="40" t="s">
        <v>95</v>
      </c>
      <c r="I52" s="16" t="n">
        <v>1525</v>
      </c>
      <c r="J52" s="42" t="s">
        <v>2</v>
      </c>
      <c r="K52" s="43" t="n">
        <v>3000</v>
      </c>
      <c r="L52" s="44" t="str">
        <f aca="false">IF(J52="mm","m","pi")</f>
        <v>m</v>
      </c>
      <c r="M52" s="15" t="n">
        <f aca="false">IF(J52="mm",F52*I52/1000*K52*1.55,F52*I52*12*K52/1000)</f>
        <v>-7091.25</v>
      </c>
      <c r="N52" s="5" t="n">
        <f aca="false">_xlfn.xlookup(A52,'[1]Prix MP'!$A$1:$A$1048576,'[1]Prix MP'!$T$1:$T$1048576)</f>
        <v>0.378144584023772</v>
      </c>
      <c r="O52" s="5" t="n">
        <f aca="false">_xlfn.xlookup(A52,'[1]Prix MP'!$A$1:$A$1048576,'[1]Prix MP'!$U$1:$U$1048576)</f>
        <v>0.378144584023772</v>
      </c>
      <c r="P52" s="6" t="n">
        <f aca="false">M52*N52</f>
        <v>-2681.51778145858</v>
      </c>
      <c r="Q52" s="45" t="n">
        <f aca="false">M52*O52</f>
        <v>-2681.51778145858</v>
      </c>
      <c r="R52" s="42" t="s">
        <v>90</v>
      </c>
      <c r="S52" s="6" t="n">
        <f aca="false">ROUND(IF(E52="I",0,IF(J52="po",I52,I52/25.4)),2)</f>
        <v>0</v>
      </c>
      <c r="T52" s="15" t="n">
        <f aca="false">ROUND(IF(E52="I",0,IF(J52="po",K52,K52*3.280839895)),0)</f>
        <v>0</v>
      </c>
      <c r="V52" s="46" t="n">
        <f aca="false">IF(J52="mm",I52*K52/1000,"")</f>
        <v>4575</v>
      </c>
      <c r="W52" s="47"/>
    </row>
    <row r="53" customFormat="false" ht="15" hidden="true" customHeight="false" outlineLevel="0" collapsed="false">
      <c r="A53" s="0" t="n">
        <v>30019</v>
      </c>
      <c r="B53" s="48" t="s">
        <v>88</v>
      </c>
      <c r="C53" s="37" t="n">
        <v>45597</v>
      </c>
      <c r="D53" s="38" t="s">
        <v>48</v>
      </c>
      <c r="E53" s="17" t="s">
        <v>33</v>
      </c>
      <c r="F53" s="49" t="n">
        <v>1</v>
      </c>
      <c r="G53" s="50" t="s">
        <v>91</v>
      </c>
      <c r="H53" s="40" t="s">
        <v>96</v>
      </c>
      <c r="I53" s="16" t="n">
        <v>9.5</v>
      </c>
      <c r="J53" s="42" t="s">
        <v>36</v>
      </c>
      <c r="K53" s="43" t="n">
        <v>5000</v>
      </c>
      <c r="L53" s="44" t="s">
        <v>47</v>
      </c>
      <c r="M53" s="15" t="n">
        <f aca="false">IF(J53="mm",F53*I53/1000*K53*1.55,F53*I53*12*K53/1000)</f>
        <v>570</v>
      </c>
      <c r="N53" s="5" t="n">
        <f aca="false">_xlfn.xlookup(A53,'[1]Prix MP'!$A$1:$A$1048576,'[1]Prix MP'!$T$1:$T$1048576)</f>
        <v>0.378144584023772</v>
      </c>
      <c r="O53" s="5" t="n">
        <f aca="false">_xlfn.xlookup(A53,'[1]Prix MP'!$A$1:$A$1048576,'[1]Prix MP'!$U$1:$U$1048576)</f>
        <v>0.378144584023772</v>
      </c>
      <c r="P53" s="6" t="n">
        <f aca="false">M53*N53</f>
        <v>215.54241289355</v>
      </c>
      <c r="Q53" s="45" t="n">
        <f aca="false">M53*O53</f>
        <v>215.54241289355</v>
      </c>
      <c r="R53" s="42" t="s">
        <v>90</v>
      </c>
      <c r="S53" s="6" t="n">
        <f aca="false">ROUND(IF(E53="I",0,IF(J53="po",I53,I53/25.4)),2)</f>
        <v>0</v>
      </c>
      <c r="T53" s="15" t="n">
        <f aca="false">ROUND(IF(E53="I",0,IF(J53="po",K53,K53*3.280839895)),0)</f>
        <v>0</v>
      </c>
      <c r="V53" s="46"/>
      <c r="W53" s="47"/>
    </row>
    <row r="54" customFormat="false" ht="15" hidden="true" customHeight="false" outlineLevel="0" collapsed="false">
      <c r="A54" s="0" t="n">
        <v>30019</v>
      </c>
      <c r="B54" s="48" t="s">
        <v>88</v>
      </c>
      <c r="C54" s="37" t="n">
        <v>45631</v>
      </c>
      <c r="D54" s="38" t="s">
        <v>93</v>
      </c>
      <c r="E54" s="17" t="s">
        <v>33</v>
      </c>
      <c r="F54" s="49" t="n">
        <v>-1</v>
      </c>
      <c r="G54" s="50" t="s">
        <v>94</v>
      </c>
      <c r="H54" s="40" t="s">
        <v>96</v>
      </c>
      <c r="I54" s="16" t="n">
        <v>9.5</v>
      </c>
      <c r="J54" s="42" t="s">
        <v>36</v>
      </c>
      <c r="K54" s="43" t="n">
        <v>5000</v>
      </c>
      <c r="L54" s="44" t="s">
        <v>47</v>
      </c>
      <c r="M54" s="15" t="n">
        <f aca="false">IF(J54="mm",F54*I54/1000*K54*1.55,F54*I54*12*K54/1000)</f>
        <v>-570</v>
      </c>
      <c r="N54" s="5" t="n">
        <f aca="false">_xlfn.xlookup(A54,'[1]Prix MP'!$A$1:$A$1048576,'[1]Prix MP'!$T$1:$T$1048576)</f>
        <v>0.378144584023772</v>
      </c>
      <c r="O54" s="5" t="n">
        <f aca="false">_xlfn.xlookup(A54,'[1]Prix MP'!$A$1:$A$1048576,'[1]Prix MP'!$U$1:$U$1048576)</f>
        <v>0.378144584023772</v>
      </c>
      <c r="P54" s="6" t="n">
        <f aca="false">M54*N54</f>
        <v>-215.54241289355</v>
      </c>
      <c r="Q54" s="45" t="n">
        <f aca="false">M54*O54</f>
        <v>-215.54241289355</v>
      </c>
      <c r="R54" s="42" t="s">
        <v>90</v>
      </c>
      <c r="S54" s="6" t="n">
        <f aca="false">ROUND(IF(E54="I",0,IF(J54="po",I54,I54/25.4)),2)</f>
        <v>0</v>
      </c>
      <c r="T54" s="15" t="n">
        <f aca="false">ROUND(IF(E54="I",0,IF(J54="po",K54,K54*3.280839895)),0)</f>
        <v>0</v>
      </c>
      <c r="V54" s="46" t="str">
        <f aca="false">IF(J54="mm",I54*K54/1000,"")</f>
        <v/>
      </c>
      <c r="W54" s="47"/>
    </row>
    <row r="55" customFormat="false" ht="15" hidden="true" customHeight="false" outlineLevel="0" collapsed="false">
      <c r="A55" s="0" t="n">
        <v>30019</v>
      </c>
      <c r="B55" s="48" t="s">
        <v>88</v>
      </c>
      <c r="C55" s="37" t="n">
        <v>45565</v>
      </c>
      <c r="D55" s="38" t="s">
        <v>32</v>
      </c>
      <c r="E55" s="17" t="s">
        <v>33</v>
      </c>
      <c r="F55" s="49" t="n">
        <f aca="false">IF(D55="in",1,-1)</f>
        <v>1</v>
      </c>
      <c r="G55" s="50"/>
      <c r="H55" s="40" t="s">
        <v>97</v>
      </c>
      <c r="I55" s="16" t="n">
        <v>1525</v>
      </c>
      <c r="J55" s="42" t="s">
        <v>2</v>
      </c>
      <c r="K55" s="43" t="n">
        <v>3000</v>
      </c>
      <c r="L55" s="44" t="str">
        <f aca="false">IF(J55="mm","m","pi")</f>
        <v>m</v>
      </c>
      <c r="M55" s="15" t="n">
        <f aca="false">IF(J55="mm",F55*I55/1000*K55*1.55,F55*I55*12*K55/1000)</f>
        <v>7091.25</v>
      </c>
      <c r="N55" s="5" t="n">
        <f aca="false">_xlfn.xlookup(A55,'[1]Prix MP'!$A$1:$A$1048576,'[1]Prix MP'!$T$1:$T$1048576)</f>
        <v>0.378144584023772</v>
      </c>
      <c r="O55" s="5" t="n">
        <f aca="false">_xlfn.xlookup(A55,'[1]Prix MP'!$A$1:$A$1048576,'[1]Prix MP'!$U$1:$U$1048576)</f>
        <v>0.378144584023772</v>
      </c>
      <c r="P55" s="6" t="n">
        <f aca="false">M55*N55</f>
        <v>2681.51778145858</v>
      </c>
      <c r="Q55" s="45" t="n">
        <f aca="false">M55*O55</f>
        <v>2681.51778145858</v>
      </c>
      <c r="R55" s="42" t="s">
        <v>90</v>
      </c>
      <c r="S55" s="6" t="n">
        <f aca="false">ROUND(IF(E55="I",0,IF(J55="po",I55,I55/25.4)),2)</f>
        <v>0</v>
      </c>
      <c r="T55" s="15" t="n">
        <f aca="false">ROUND(IF(E55="I",0,IF(J55="po",K55,K55*3.280839895)),0)</f>
        <v>0</v>
      </c>
      <c r="V55" s="46" t="n">
        <f aca="false">IF(J55="mm",I55*K55/1000,"")</f>
        <v>4575</v>
      </c>
      <c r="W55" s="47"/>
    </row>
    <row r="56" customFormat="false" ht="15" hidden="true" customHeight="false" outlineLevel="0" collapsed="false">
      <c r="A56" s="0" t="n">
        <v>30019</v>
      </c>
      <c r="B56" s="48" t="s">
        <v>88</v>
      </c>
      <c r="C56" s="37" t="n">
        <v>45608</v>
      </c>
      <c r="D56" s="38" t="s">
        <v>44</v>
      </c>
      <c r="E56" s="17" t="s">
        <v>33</v>
      </c>
      <c r="F56" s="49" t="n">
        <v>-1</v>
      </c>
      <c r="G56" s="50" t="s">
        <v>98</v>
      </c>
      <c r="H56" s="40" t="s">
        <v>97</v>
      </c>
      <c r="I56" s="16" t="n">
        <v>60.039</v>
      </c>
      <c r="J56" s="42" t="s">
        <v>36</v>
      </c>
      <c r="K56" s="43" t="n">
        <v>9843</v>
      </c>
      <c r="L56" s="44" t="s">
        <v>47</v>
      </c>
      <c r="M56" s="15" t="n">
        <f aca="false">IF(J56="mm",F56*I56/1000*K56*1.55,F56*I56*12*K56/1000)</f>
        <v>-7091.566524</v>
      </c>
      <c r="N56" s="5" t="n">
        <f aca="false">_xlfn.xlookup(A56,'[1]Prix MP'!$A$1:$A$1048576,'[1]Prix MP'!$T$1:$T$1048576)</f>
        <v>0.378144584023772</v>
      </c>
      <c r="O56" s="5" t="n">
        <f aca="false">_xlfn.xlookup(A56,'[1]Prix MP'!$A$1:$A$1048576,'[1]Prix MP'!$U$1:$U$1048576)</f>
        <v>0.378144584023772</v>
      </c>
      <c r="P56" s="6" t="n">
        <f aca="false">M56*N56</f>
        <v>-2681.63747329489</v>
      </c>
      <c r="Q56" s="45" t="n">
        <f aca="false">M56*O56</f>
        <v>-2681.63747329489</v>
      </c>
      <c r="R56" s="42" t="s">
        <v>90</v>
      </c>
      <c r="S56" s="6" t="n">
        <f aca="false">ROUND(IF(E56="I",0,IF(J56="po",I56,I56/25.4)),2)</f>
        <v>0</v>
      </c>
      <c r="T56" s="15" t="n">
        <f aca="false">ROUND(IF(E56="I",0,IF(J56="po",K56,K56*3.280839895)),0)</f>
        <v>0</v>
      </c>
      <c r="V56" s="46" t="str">
        <f aca="false">IF(J56="mm",I56*K56/1000,"")</f>
        <v/>
      </c>
      <c r="W56" s="47"/>
    </row>
    <row r="57" customFormat="false" ht="15" hidden="true" customHeight="false" outlineLevel="0" collapsed="false">
      <c r="A57" s="0" t="n">
        <v>30019</v>
      </c>
      <c r="B57" s="48" t="s">
        <v>88</v>
      </c>
      <c r="C57" s="37" t="n">
        <v>45608</v>
      </c>
      <c r="D57" s="38" t="s">
        <v>48</v>
      </c>
      <c r="E57" s="17" t="s">
        <v>33</v>
      </c>
      <c r="F57" s="49" t="n">
        <v>1</v>
      </c>
      <c r="G57" s="50" t="s">
        <v>98</v>
      </c>
      <c r="H57" s="40" t="s">
        <v>99</v>
      </c>
      <c r="I57" s="16" t="n">
        <v>9.5</v>
      </c>
      <c r="J57" s="42" t="s">
        <v>36</v>
      </c>
      <c r="K57" s="43" t="n">
        <v>4950</v>
      </c>
      <c r="L57" s="44" t="s">
        <v>47</v>
      </c>
      <c r="M57" s="15" t="n">
        <f aca="false">IF(J57="mm",F57*I57/1000*K57*1.55,F57*I57*12*K57/1000)</f>
        <v>564.3</v>
      </c>
      <c r="N57" s="5" t="n">
        <f aca="false">_xlfn.xlookup(A57,'[1]Prix MP'!$A$1:$A$1048576,'[1]Prix MP'!$T$1:$T$1048576)</f>
        <v>0.378144584023772</v>
      </c>
      <c r="O57" s="5" t="n">
        <f aca="false">_xlfn.xlookup(A57,'[1]Prix MP'!$A$1:$A$1048576,'[1]Prix MP'!$U$1:$U$1048576)</f>
        <v>0.378144584023772</v>
      </c>
      <c r="P57" s="6" t="n">
        <f aca="false">M57*N57</f>
        <v>213.386988764615</v>
      </c>
      <c r="Q57" s="45" t="n">
        <f aca="false">M57*O57</f>
        <v>213.386988764615</v>
      </c>
      <c r="R57" s="42" t="s">
        <v>90</v>
      </c>
      <c r="S57" s="6" t="n">
        <f aca="false">ROUND(IF(E57="I",0,IF(J57="po",I57,I57/25.4)),2)</f>
        <v>0</v>
      </c>
      <c r="T57" s="15" t="n">
        <f aca="false">ROUND(IF(E57="I",0,IF(J57="po",K57,K57*3.280839895)),0)</f>
        <v>0</v>
      </c>
      <c r="V57" s="46"/>
      <c r="W57" s="47"/>
    </row>
    <row r="58" customFormat="false" ht="15" hidden="true" customHeight="false" outlineLevel="0" collapsed="false">
      <c r="A58" s="0" t="n">
        <v>30019</v>
      </c>
      <c r="B58" s="48" t="s">
        <v>88</v>
      </c>
      <c r="C58" s="37" t="n">
        <v>45631</v>
      </c>
      <c r="D58" s="38" t="s">
        <v>93</v>
      </c>
      <c r="E58" s="17" t="s">
        <v>33</v>
      </c>
      <c r="F58" s="49" t="n">
        <v>-1</v>
      </c>
      <c r="G58" s="50" t="s">
        <v>94</v>
      </c>
      <c r="H58" s="40" t="s">
        <v>99</v>
      </c>
      <c r="I58" s="16" t="n">
        <v>9.5</v>
      </c>
      <c r="J58" s="42" t="s">
        <v>36</v>
      </c>
      <c r="K58" s="43" t="n">
        <v>4950</v>
      </c>
      <c r="L58" s="44" t="s">
        <v>47</v>
      </c>
      <c r="M58" s="15" t="n">
        <f aca="false">IF(J58="mm",F58*I58/1000*K58*1.55,F58*I58*12*K58/1000)</f>
        <v>-564.3</v>
      </c>
      <c r="N58" s="5" t="n">
        <f aca="false">_xlfn.xlookup(A58,'[1]Prix MP'!$A$1:$A$1048576,'[1]Prix MP'!$T$1:$T$1048576)</f>
        <v>0.378144584023772</v>
      </c>
      <c r="O58" s="5" t="n">
        <f aca="false">_xlfn.xlookup(A58,'[1]Prix MP'!$A$1:$A$1048576,'[1]Prix MP'!$U$1:$U$1048576)</f>
        <v>0.378144584023772</v>
      </c>
      <c r="P58" s="6" t="n">
        <f aca="false">M58*N58</f>
        <v>-213.386988764615</v>
      </c>
      <c r="Q58" s="45" t="n">
        <f aca="false">M58*O58</f>
        <v>-213.386988764615</v>
      </c>
      <c r="R58" s="42" t="s">
        <v>90</v>
      </c>
      <c r="S58" s="6" t="n">
        <f aca="false">ROUND(IF(E58="I",0,IF(J58="po",I58,I58/25.4)),2)</f>
        <v>0</v>
      </c>
      <c r="T58" s="15" t="n">
        <f aca="false">ROUND(IF(E58="I",0,IF(J58="po",K58,K58*3.280839895)),0)</f>
        <v>0</v>
      </c>
      <c r="V58" s="46" t="str">
        <f aca="false">IF(J58="mm",I58*K58/1000,"")</f>
        <v/>
      </c>
      <c r="W58" s="47"/>
    </row>
    <row r="59" customFormat="false" ht="15" hidden="true" customHeight="false" outlineLevel="0" collapsed="false">
      <c r="A59" s="0" t="n">
        <v>30019</v>
      </c>
      <c r="B59" s="48" t="s">
        <v>88</v>
      </c>
      <c r="C59" s="37" t="n">
        <v>45608</v>
      </c>
      <c r="D59" s="38" t="s">
        <v>48</v>
      </c>
      <c r="E59" s="17" t="s">
        <v>33</v>
      </c>
      <c r="F59" s="49" t="n">
        <v>1</v>
      </c>
      <c r="G59" s="50" t="s">
        <v>98</v>
      </c>
      <c r="H59" s="40" t="s">
        <v>100</v>
      </c>
      <c r="I59" s="16" t="n">
        <v>9.5</v>
      </c>
      <c r="J59" s="42" t="s">
        <v>36</v>
      </c>
      <c r="K59" s="43" t="n">
        <v>4750</v>
      </c>
      <c r="L59" s="44" t="s">
        <v>47</v>
      </c>
      <c r="M59" s="15" t="n">
        <f aca="false">IF(J59="mm",F59*I59/1000*K59*1.55,F59*I59*12*K59/1000)</f>
        <v>541.5</v>
      </c>
      <c r="N59" s="5" t="n">
        <f aca="false">_xlfn.xlookup(A59,'[1]Prix MP'!$A$1:$A$1048576,'[1]Prix MP'!$T$1:$T$1048576)</f>
        <v>0.378144584023772</v>
      </c>
      <c r="O59" s="5" t="n">
        <f aca="false">_xlfn.xlookup(A59,'[1]Prix MP'!$A$1:$A$1048576,'[1]Prix MP'!$U$1:$U$1048576)</f>
        <v>0.378144584023772</v>
      </c>
      <c r="P59" s="6" t="n">
        <f aca="false">M59*N59</f>
        <v>204.765292248873</v>
      </c>
      <c r="Q59" s="45" t="n">
        <f aca="false">M59*O59</f>
        <v>204.765292248873</v>
      </c>
      <c r="R59" s="42" t="s">
        <v>90</v>
      </c>
      <c r="S59" s="6" t="n">
        <f aca="false">ROUND(IF(E59="I",0,IF(J59="po",I59,I59/25.4)),2)</f>
        <v>0</v>
      </c>
      <c r="T59" s="15" t="n">
        <f aca="false">ROUND(IF(E59="I",0,IF(J59="po",K59,K59*3.280839895)),0)</f>
        <v>0</v>
      </c>
      <c r="V59" s="46"/>
      <c r="W59" s="47"/>
    </row>
    <row r="60" customFormat="false" ht="15" hidden="true" customHeight="false" outlineLevel="0" collapsed="false">
      <c r="A60" s="0" t="n">
        <v>30019</v>
      </c>
      <c r="B60" s="48" t="s">
        <v>88</v>
      </c>
      <c r="C60" s="37" t="n">
        <v>45631</v>
      </c>
      <c r="D60" s="38" t="s">
        <v>93</v>
      </c>
      <c r="E60" s="17" t="s">
        <v>33</v>
      </c>
      <c r="F60" s="49" t="n">
        <v>-1</v>
      </c>
      <c r="G60" s="50" t="s">
        <v>94</v>
      </c>
      <c r="H60" s="40" t="s">
        <v>100</v>
      </c>
      <c r="I60" s="16" t="n">
        <v>9.5</v>
      </c>
      <c r="J60" s="42" t="s">
        <v>36</v>
      </c>
      <c r="K60" s="43" t="n">
        <v>4750</v>
      </c>
      <c r="L60" s="44" t="s">
        <v>47</v>
      </c>
      <c r="M60" s="15" t="n">
        <f aca="false">IF(J60="mm",F60*I60/1000*K60*1.55,F60*I60*12*K60/1000)</f>
        <v>-541.5</v>
      </c>
      <c r="N60" s="5" t="n">
        <f aca="false">_xlfn.xlookup(A60,'[1]Prix MP'!$A$1:$A$1048576,'[1]Prix MP'!$T$1:$T$1048576)</f>
        <v>0.378144584023772</v>
      </c>
      <c r="O60" s="5" t="n">
        <f aca="false">_xlfn.xlookup(A60,'[1]Prix MP'!$A$1:$A$1048576,'[1]Prix MP'!$U$1:$U$1048576)</f>
        <v>0.378144584023772</v>
      </c>
      <c r="P60" s="6" t="n">
        <f aca="false">M60*N60</f>
        <v>-204.765292248873</v>
      </c>
      <c r="Q60" s="45" t="n">
        <f aca="false">M60*O60</f>
        <v>-204.765292248873</v>
      </c>
      <c r="R60" s="42" t="s">
        <v>90</v>
      </c>
      <c r="S60" s="6" t="n">
        <f aca="false">ROUND(IF(E60="I",0,IF(J60="po",I60,I60/25.4)),2)</f>
        <v>0</v>
      </c>
      <c r="T60" s="15" t="n">
        <f aca="false">ROUND(IF(E60="I",0,IF(J60="po",K60,K60*3.280839895)),0)</f>
        <v>0</v>
      </c>
      <c r="V60" s="46" t="str">
        <f aca="false">IF(J60="mm",I60*K60/1000,"")</f>
        <v/>
      </c>
      <c r="W60" s="47"/>
    </row>
    <row r="61" customFormat="false" ht="15" hidden="true" customHeight="false" outlineLevel="0" collapsed="false">
      <c r="A61" s="0" t="n">
        <v>30019</v>
      </c>
      <c r="B61" s="48" t="s">
        <v>88</v>
      </c>
      <c r="C61" s="37" t="n">
        <v>45565</v>
      </c>
      <c r="D61" s="38" t="s">
        <v>32</v>
      </c>
      <c r="E61" s="17" t="s">
        <v>33</v>
      </c>
      <c r="F61" s="39" t="n">
        <f aca="false">IF(D61="in",1,-1)</f>
        <v>1</v>
      </c>
      <c r="G61" s="50"/>
      <c r="H61" s="40" t="s">
        <v>101</v>
      </c>
      <c r="I61" s="16" t="n">
        <v>1525</v>
      </c>
      <c r="J61" s="42" t="s">
        <v>2</v>
      </c>
      <c r="K61" s="43" t="n">
        <v>3000</v>
      </c>
      <c r="L61" s="44" t="str">
        <f aca="false">IF(J61="mm","m","pi")</f>
        <v>m</v>
      </c>
      <c r="M61" s="15" t="n">
        <f aca="false">IF(J61="mm",F61*I61/1000*K61*1.55,F61*I61*12*K61/1000)</f>
        <v>7091.25</v>
      </c>
      <c r="N61" s="5" t="n">
        <f aca="false">_xlfn.xlookup(A61,'[1]Prix MP'!$A$1:$A$1048576,'[1]Prix MP'!$T$1:$T$1048576)</f>
        <v>0.378144584023772</v>
      </c>
      <c r="O61" s="5" t="n">
        <f aca="false">_xlfn.xlookup(A61,'[1]Prix MP'!$A$1:$A$1048576,'[1]Prix MP'!$U$1:$U$1048576)</f>
        <v>0.378144584023772</v>
      </c>
      <c r="P61" s="6" t="n">
        <f aca="false">M61*N61</f>
        <v>2681.51778145858</v>
      </c>
      <c r="Q61" s="45" t="n">
        <f aca="false">M61*O61</f>
        <v>2681.51778145858</v>
      </c>
      <c r="R61" s="42" t="s">
        <v>90</v>
      </c>
      <c r="S61" s="6" t="n">
        <f aca="false">ROUND(IF(E61="I",0,IF(J61="po",I61,I61/25.4)),2)</f>
        <v>0</v>
      </c>
      <c r="T61" s="15" t="n">
        <f aca="false">ROUND(IF(E61="I",0,IF(J61="po",K61,K61*3.280839895)),0)</f>
        <v>0</v>
      </c>
      <c r="V61" s="46" t="n">
        <f aca="false">IF(J61="mm",I61*K61/1000,"")</f>
        <v>4575</v>
      </c>
      <c r="W61" s="47"/>
    </row>
    <row r="62" customFormat="false" ht="15" hidden="true" customHeight="false" outlineLevel="0" collapsed="false">
      <c r="A62" s="0" t="n">
        <v>30019</v>
      </c>
      <c r="B62" s="48" t="s">
        <v>88</v>
      </c>
      <c r="C62" s="37" t="n">
        <v>45608</v>
      </c>
      <c r="D62" s="38" t="s">
        <v>44</v>
      </c>
      <c r="E62" s="17" t="s">
        <v>33</v>
      </c>
      <c r="F62" s="49" t="n">
        <v>-1</v>
      </c>
      <c r="G62" s="50" t="s">
        <v>98</v>
      </c>
      <c r="H62" s="40" t="s">
        <v>101</v>
      </c>
      <c r="I62" s="16" t="n">
        <v>60.039</v>
      </c>
      <c r="J62" s="42" t="s">
        <v>36</v>
      </c>
      <c r="K62" s="43" t="n">
        <v>9843</v>
      </c>
      <c r="L62" s="44" t="s">
        <v>47</v>
      </c>
      <c r="M62" s="15" t="n">
        <f aca="false">IF(J62="mm",F62*I62/1000*K62*1.55,F62*I62*12*K62/1000)</f>
        <v>-7091.566524</v>
      </c>
      <c r="N62" s="5" t="n">
        <f aca="false">_xlfn.xlookup(A62,'[1]Prix MP'!$A$1:$A$1048576,'[1]Prix MP'!$T$1:$T$1048576)</f>
        <v>0.378144584023772</v>
      </c>
      <c r="O62" s="5" t="n">
        <f aca="false">_xlfn.xlookup(A62,'[1]Prix MP'!$A$1:$A$1048576,'[1]Prix MP'!$U$1:$U$1048576)</f>
        <v>0.378144584023772</v>
      </c>
      <c r="P62" s="6" t="n">
        <f aca="false">M62*N62</f>
        <v>-2681.63747329489</v>
      </c>
      <c r="Q62" s="45" t="n">
        <f aca="false">M62*O62</f>
        <v>-2681.63747329489</v>
      </c>
      <c r="R62" s="42" t="s">
        <v>90</v>
      </c>
      <c r="S62" s="6" t="n">
        <f aca="false">ROUND(IF(E62="I",0,IF(J62="po",I62,I62/25.4)),2)</f>
        <v>0</v>
      </c>
      <c r="T62" s="15" t="n">
        <f aca="false">ROUND(IF(E62="I",0,IF(J62="po",K62,K62*3.280839895)),0)</f>
        <v>0</v>
      </c>
      <c r="V62" s="46" t="str">
        <f aca="false">IF(J62="mm",I62*K62/1000,"")</f>
        <v/>
      </c>
      <c r="W62" s="47"/>
    </row>
    <row r="63" customFormat="false" ht="15" hidden="true" customHeight="false" outlineLevel="0" collapsed="false">
      <c r="A63" s="0" t="n">
        <v>30019</v>
      </c>
      <c r="B63" s="48" t="s">
        <v>88</v>
      </c>
      <c r="C63" s="37" t="n">
        <v>45608</v>
      </c>
      <c r="D63" s="38" t="s">
        <v>48</v>
      </c>
      <c r="E63" s="17" t="s">
        <v>33</v>
      </c>
      <c r="F63" s="49" t="n">
        <v>1</v>
      </c>
      <c r="G63" s="50" t="s">
        <v>98</v>
      </c>
      <c r="H63" s="40" t="s">
        <v>102</v>
      </c>
      <c r="I63" s="16" t="n">
        <v>9.5</v>
      </c>
      <c r="J63" s="42" t="s">
        <v>36</v>
      </c>
      <c r="K63" s="43" t="n">
        <v>4950</v>
      </c>
      <c r="L63" s="44" t="s">
        <v>47</v>
      </c>
      <c r="M63" s="15" t="n">
        <f aca="false">IF(J63="mm",F63*I63/1000*K63*1.55,F63*I63*12*K63/1000)</f>
        <v>564.3</v>
      </c>
      <c r="N63" s="5" t="n">
        <f aca="false">_xlfn.xlookup(A63,'[1]Prix MP'!$A$1:$A$1048576,'[1]Prix MP'!$T$1:$T$1048576)</f>
        <v>0.378144584023772</v>
      </c>
      <c r="O63" s="5" t="n">
        <f aca="false">_xlfn.xlookup(A63,'[1]Prix MP'!$A$1:$A$1048576,'[1]Prix MP'!$U$1:$U$1048576)</f>
        <v>0.378144584023772</v>
      </c>
      <c r="P63" s="6" t="n">
        <f aca="false">M63*N63</f>
        <v>213.386988764615</v>
      </c>
      <c r="Q63" s="45" t="n">
        <f aca="false">M63*O63</f>
        <v>213.386988764615</v>
      </c>
      <c r="R63" s="42" t="s">
        <v>90</v>
      </c>
      <c r="S63" s="6" t="n">
        <f aca="false">ROUND(IF(E63="I",0,IF(J63="po",I63,I63/25.4)),2)</f>
        <v>0</v>
      </c>
      <c r="T63" s="15" t="n">
        <f aca="false">ROUND(IF(E63="I",0,IF(J63="po",K63,K63*3.280839895)),0)</f>
        <v>0</v>
      </c>
      <c r="V63" s="46"/>
      <c r="W63" s="47"/>
    </row>
    <row r="64" customFormat="false" ht="15" hidden="true" customHeight="false" outlineLevel="0" collapsed="false">
      <c r="A64" s="0" t="n">
        <v>30019</v>
      </c>
      <c r="B64" s="48" t="s">
        <v>88</v>
      </c>
      <c r="C64" s="37" t="n">
        <v>45631</v>
      </c>
      <c r="D64" s="38" t="s">
        <v>93</v>
      </c>
      <c r="E64" s="17" t="s">
        <v>33</v>
      </c>
      <c r="F64" s="49" t="n">
        <v>-1</v>
      </c>
      <c r="G64" s="50" t="s">
        <v>94</v>
      </c>
      <c r="H64" s="40" t="s">
        <v>102</v>
      </c>
      <c r="I64" s="16" t="n">
        <v>9.5</v>
      </c>
      <c r="J64" s="42" t="s">
        <v>36</v>
      </c>
      <c r="K64" s="43" t="n">
        <v>4950</v>
      </c>
      <c r="L64" s="44" t="s">
        <v>47</v>
      </c>
      <c r="M64" s="15" t="n">
        <f aca="false">IF(J64="mm",F64*I64/1000*K64*1.55,F64*I64*12*K64/1000)</f>
        <v>-564.3</v>
      </c>
      <c r="N64" s="5" t="n">
        <f aca="false">_xlfn.xlookup(A64,'[1]Prix MP'!$A$1:$A$1048576,'[1]Prix MP'!$T$1:$T$1048576)</f>
        <v>0.378144584023772</v>
      </c>
      <c r="O64" s="5" t="n">
        <f aca="false">_xlfn.xlookup(A64,'[1]Prix MP'!$A$1:$A$1048576,'[1]Prix MP'!$U$1:$U$1048576)</f>
        <v>0.378144584023772</v>
      </c>
      <c r="P64" s="6" t="n">
        <f aca="false">M64*N64</f>
        <v>-213.386988764615</v>
      </c>
      <c r="Q64" s="45" t="n">
        <f aca="false">M64*O64</f>
        <v>-213.386988764615</v>
      </c>
      <c r="R64" s="42" t="s">
        <v>90</v>
      </c>
      <c r="S64" s="6" t="n">
        <f aca="false">ROUND(IF(E64="I",0,IF(J64="po",I64,I64/25.4)),2)</f>
        <v>0</v>
      </c>
      <c r="T64" s="15" t="n">
        <f aca="false">ROUND(IF(E64="I",0,IF(J64="po",K64,K64*3.280839895)),0)</f>
        <v>0</v>
      </c>
      <c r="V64" s="46" t="str">
        <f aca="false">IF(J64="mm",I64*K64/1000,"")</f>
        <v/>
      </c>
      <c r="W64" s="47"/>
    </row>
    <row r="65" customFormat="false" ht="15" hidden="true" customHeight="false" outlineLevel="0" collapsed="false">
      <c r="A65" s="0" t="n">
        <v>30019</v>
      </c>
      <c r="B65" s="48" t="s">
        <v>88</v>
      </c>
      <c r="C65" s="37" t="n">
        <v>45608</v>
      </c>
      <c r="D65" s="38" t="s">
        <v>48</v>
      </c>
      <c r="E65" s="17" t="s">
        <v>33</v>
      </c>
      <c r="F65" s="49" t="n">
        <v>1</v>
      </c>
      <c r="G65" s="50" t="s">
        <v>98</v>
      </c>
      <c r="H65" s="40" t="s">
        <v>103</v>
      </c>
      <c r="I65" s="16" t="n">
        <v>9.5</v>
      </c>
      <c r="J65" s="42" t="s">
        <v>36</v>
      </c>
      <c r="K65" s="43" t="n">
        <v>4750</v>
      </c>
      <c r="L65" s="44" t="s">
        <v>47</v>
      </c>
      <c r="M65" s="15" t="n">
        <f aca="false">IF(J65="mm",F65*I65/1000*K65*1.55,F65*I65*12*K65/1000)</f>
        <v>541.5</v>
      </c>
      <c r="N65" s="5" t="n">
        <f aca="false">_xlfn.xlookup(A65,'[1]Prix MP'!$A$1:$A$1048576,'[1]Prix MP'!$T$1:$T$1048576)</f>
        <v>0.378144584023772</v>
      </c>
      <c r="O65" s="5" t="n">
        <f aca="false">_xlfn.xlookup(A65,'[1]Prix MP'!$A$1:$A$1048576,'[1]Prix MP'!$U$1:$U$1048576)</f>
        <v>0.378144584023772</v>
      </c>
      <c r="P65" s="6" t="n">
        <f aca="false">M65*N65</f>
        <v>204.765292248873</v>
      </c>
      <c r="Q65" s="45" t="n">
        <f aca="false">M65*O65</f>
        <v>204.765292248873</v>
      </c>
      <c r="R65" s="42" t="s">
        <v>90</v>
      </c>
      <c r="S65" s="6" t="n">
        <f aca="false">ROUND(IF(E65="I",0,IF(J65="po",I65,I65/25.4)),2)</f>
        <v>0</v>
      </c>
      <c r="T65" s="15" t="n">
        <f aca="false">ROUND(IF(E65="I",0,IF(J65="po",K65,K65*3.280839895)),0)</f>
        <v>0</v>
      </c>
      <c r="V65" s="46"/>
      <c r="W65" s="47"/>
    </row>
    <row r="66" customFormat="false" ht="15" hidden="true" customHeight="false" outlineLevel="0" collapsed="false">
      <c r="A66" s="0" t="n">
        <v>30019</v>
      </c>
      <c r="B66" s="48" t="s">
        <v>88</v>
      </c>
      <c r="C66" s="37" t="n">
        <v>45631</v>
      </c>
      <c r="D66" s="38" t="s">
        <v>93</v>
      </c>
      <c r="E66" s="17" t="s">
        <v>33</v>
      </c>
      <c r="F66" s="49" t="n">
        <v>-1</v>
      </c>
      <c r="G66" s="50" t="s">
        <v>94</v>
      </c>
      <c r="H66" s="40" t="s">
        <v>103</v>
      </c>
      <c r="I66" s="16" t="n">
        <v>9.5</v>
      </c>
      <c r="J66" s="42" t="s">
        <v>36</v>
      </c>
      <c r="K66" s="43" t="n">
        <v>4750</v>
      </c>
      <c r="L66" s="44" t="s">
        <v>47</v>
      </c>
      <c r="M66" s="15" t="n">
        <f aca="false">IF(J66="mm",F66*I66/1000*K66*1.55,F66*I66*12*K66/1000)</f>
        <v>-541.5</v>
      </c>
      <c r="N66" s="5" t="n">
        <f aca="false">_xlfn.xlookup(A66,'[1]Prix MP'!$A$1:$A$1048576,'[1]Prix MP'!$T$1:$T$1048576)</f>
        <v>0.378144584023772</v>
      </c>
      <c r="O66" s="5" t="n">
        <f aca="false">_xlfn.xlookup(A66,'[1]Prix MP'!$A$1:$A$1048576,'[1]Prix MP'!$U$1:$U$1048576)</f>
        <v>0.378144584023772</v>
      </c>
      <c r="P66" s="6" t="n">
        <f aca="false">M66*N66</f>
        <v>-204.765292248873</v>
      </c>
      <c r="Q66" s="45" t="n">
        <f aca="false">M66*O66</f>
        <v>-204.765292248873</v>
      </c>
      <c r="R66" s="42" t="s">
        <v>90</v>
      </c>
      <c r="S66" s="6" t="n">
        <f aca="false">ROUND(IF(E66="I",0,IF(J66="po",I66,I66/25.4)),2)</f>
        <v>0</v>
      </c>
      <c r="T66" s="15" t="n">
        <f aca="false">ROUND(IF(E66="I",0,IF(J66="po",K66,K66*3.280839895)),0)</f>
        <v>0</v>
      </c>
      <c r="V66" s="46" t="str">
        <f aca="false">IF(J66="mm",I66*K66/1000,"")</f>
        <v/>
      </c>
      <c r="W66" s="47"/>
    </row>
    <row r="67" customFormat="false" ht="15" hidden="true" customHeight="false" outlineLevel="0" collapsed="false">
      <c r="A67" s="0" t="n">
        <v>30019</v>
      </c>
      <c r="B67" s="48" t="s">
        <v>88</v>
      </c>
      <c r="C67" s="37" t="n">
        <v>45565</v>
      </c>
      <c r="D67" s="38" t="s">
        <v>32</v>
      </c>
      <c r="E67" s="17" t="s">
        <v>33</v>
      </c>
      <c r="F67" s="39" t="n">
        <f aca="false">IF(D67="in",1,-1)</f>
        <v>1</v>
      </c>
      <c r="G67" s="50"/>
      <c r="H67" s="40" t="s">
        <v>104</v>
      </c>
      <c r="I67" s="16" t="n">
        <v>1525</v>
      </c>
      <c r="J67" s="42" t="s">
        <v>2</v>
      </c>
      <c r="K67" s="43" t="n">
        <v>3000</v>
      </c>
      <c r="L67" s="44" t="str">
        <f aca="false">IF(J67="mm","m","pi")</f>
        <v>m</v>
      </c>
      <c r="M67" s="15" t="n">
        <f aca="false">IF(J67="mm",F67*I67/1000*K67*1.55,F67*I67*12*K67/1000)</f>
        <v>7091.25</v>
      </c>
      <c r="N67" s="5" t="n">
        <f aca="false">_xlfn.xlookup(A67,'[1]Prix MP'!$A$1:$A$1048576,'[1]Prix MP'!$T$1:$T$1048576)</f>
        <v>0.378144584023772</v>
      </c>
      <c r="O67" s="5" t="n">
        <f aca="false">_xlfn.xlookup(A67,'[1]Prix MP'!$A$1:$A$1048576,'[1]Prix MP'!$U$1:$U$1048576)</f>
        <v>0.378144584023772</v>
      </c>
      <c r="P67" s="6" t="n">
        <f aca="false">M67*N67</f>
        <v>2681.51778145858</v>
      </c>
      <c r="Q67" s="45" t="n">
        <f aca="false">M67*O67</f>
        <v>2681.51778145858</v>
      </c>
      <c r="R67" s="42" t="s">
        <v>90</v>
      </c>
      <c r="S67" s="6" t="n">
        <f aca="false">ROUND(IF(E67="I",0,IF(J67="po",I67,I67/25.4)),2)</f>
        <v>0</v>
      </c>
      <c r="T67" s="15" t="n">
        <f aca="false">ROUND(IF(E67="I",0,IF(J67="po",K67,K67*3.280839895)),0)</f>
        <v>0</v>
      </c>
      <c r="V67" s="46" t="n">
        <f aca="false">IF(J67="mm",I67*K67/1000,"")</f>
        <v>4575</v>
      </c>
      <c r="W67" s="47"/>
    </row>
    <row r="68" customFormat="false" ht="15" hidden="true" customHeight="false" outlineLevel="0" collapsed="false">
      <c r="A68" s="0" t="n">
        <v>30019</v>
      </c>
      <c r="B68" s="48" t="s">
        <v>88</v>
      </c>
      <c r="C68" s="37" t="n">
        <v>45597</v>
      </c>
      <c r="D68" s="38" t="s">
        <v>44</v>
      </c>
      <c r="E68" s="17" t="s">
        <v>33</v>
      </c>
      <c r="F68" s="49" t="n">
        <v>-1</v>
      </c>
      <c r="G68" s="50" t="s">
        <v>91</v>
      </c>
      <c r="H68" s="40" t="s">
        <v>104</v>
      </c>
      <c r="I68" s="16" t="n">
        <v>1525</v>
      </c>
      <c r="J68" s="42" t="s">
        <v>2</v>
      </c>
      <c r="K68" s="43" t="n">
        <v>3000</v>
      </c>
      <c r="L68" s="44" t="str">
        <f aca="false">IF(J68="mm","m","pi")</f>
        <v>m</v>
      </c>
      <c r="M68" s="15" t="n">
        <f aca="false">IF(J68="mm",F68*I68/1000*K68*1.55,F68*I68*12*K68/1000)</f>
        <v>-7091.25</v>
      </c>
      <c r="N68" s="5" t="n">
        <f aca="false">_xlfn.xlookup(A68,'[1]Prix MP'!$A$1:$A$1048576,'[1]Prix MP'!$T$1:$T$1048576)</f>
        <v>0.378144584023772</v>
      </c>
      <c r="O68" s="5" t="n">
        <f aca="false">_xlfn.xlookup(A68,'[1]Prix MP'!$A$1:$A$1048576,'[1]Prix MP'!$U$1:$U$1048576)</f>
        <v>0.378144584023772</v>
      </c>
      <c r="P68" s="6" t="n">
        <f aca="false">M68*N68</f>
        <v>-2681.51778145858</v>
      </c>
      <c r="Q68" s="45" t="n">
        <f aca="false">M68*O68</f>
        <v>-2681.51778145858</v>
      </c>
      <c r="R68" s="42" t="s">
        <v>90</v>
      </c>
      <c r="S68" s="6" t="n">
        <f aca="false">ROUND(IF(E68="I",0,IF(J68="po",I68,I68/25.4)),2)</f>
        <v>0</v>
      </c>
      <c r="T68" s="15" t="n">
        <f aca="false">ROUND(IF(E68="I",0,IF(J68="po",K68,K68*3.280839895)),0)</f>
        <v>0</v>
      </c>
      <c r="V68" s="46" t="n">
        <f aca="false">IF(J68="mm",I68*K68/1000,"")</f>
        <v>4575</v>
      </c>
      <c r="W68" s="47"/>
    </row>
    <row r="69" customFormat="false" ht="15" hidden="true" customHeight="false" outlineLevel="0" collapsed="false">
      <c r="A69" s="0" t="n">
        <v>30019</v>
      </c>
      <c r="B69" s="48" t="s">
        <v>88</v>
      </c>
      <c r="C69" s="37" t="n">
        <v>45597</v>
      </c>
      <c r="D69" s="38" t="s">
        <v>48</v>
      </c>
      <c r="E69" s="17" t="s">
        <v>33</v>
      </c>
      <c r="F69" s="49" t="n">
        <v>1</v>
      </c>
      <c r="G69" s="50" t="s">
        <v>91</v>
      </c>
      <c r="H69" s="40" t="s">
        <v>105</v>
      </c>
      <c r="I69" s="16" t="n">
        <v>9.5</v>
      </c>
      <c r="J69" s="42" t="s">
        <v>36</v>
      </c>
      <c r="K69" s="43" t="n">
        <v>4900</v>
      </c>
      <c r="L69" s="44" t="s">
        <v>47</v>
      </c>
      <c r="M69" s="15" t="n">
        <f aca="false">IF(J69="mm",F69*I69/1000*K69*1.55,F69*I69*12*K69/1000)</f>
        <v>558.6</v>
      </c>
      <c r="N69" s="5" t="n">
        <f aca="false">_xlfn.xlookup(A69,'[1]Prix MP'!$A$1:$A$1048576,'[1]Prix MP'!$T$1:$T$1048576)</f>
        <v>0.378144584023772</v>
      </c>
      <c r="O69" s="5" t="n">
        <f aca="false">_xlfn.xlookup(A69,'[1]Prix MP'!$A$1:$A$1048576,'[1]Prix MP'!$U$1:$U$1048576)</f>
        <v>0.378144584023772</v>
      </c>
      <c r="P69" s="6" t="n">
        <f aca="false">M69*N69</f>
        <v>211.231564635679</v>
      </c>
      <c r="Q69" s="45" t="n">
        <f aca="false">M69*O69</f>
        <v>211.231564635679</v>
      </c>
      <c r="R69" s="42" t="s">
        <v>90</v>
      </c>
      <c r="S69" s="6" t="n">
        <f aca="false">ROUND(IF(E69="I",0,IF(J69="po",I69,I69/25.4)),2)</f>
        <v>0</v>
      </c>
      <c r="T69" s="15" t="n">
        <f aca="false">ROUND(IF(E69="I",0,IF(J69="po",K69,K69*3.280839895)),0)</f>
        <v>0</v>
      </c>
      <c r="V69" s="46"/>
      <c r="W69" s="47"/>
    </row>
    <row r="70" customFormat="false" ht="15" hidden="true" customHeight="false" outlineLevel="0" collapsed="false">
      <c r="A70" s="0" t="n">
        <v>30019</v>
      </c>
      <c r="B70" s="48" t="s">
        <v>88</v>
      </c>
      <c r="C70" s="37" t="n">
        <v>45631</v>
      </c>
      <c r="D70" s="38" t="s">
        <v>93</v>
      </c>
      <c r="E70" s="17" t="s">
        <v>33</v>
      </c>
      <c r="F70" s="49" t="n">
        <v>-1</v>
      </c>
      <c r="G70" s="50" t="s">
        <v>94</v>
      </c>
      <c r="H70" s="40" t="s">
        <v>105</v>
      </c>
      <c r="I70" s="16" t="n">
        <v>9.5</v>
      </c>
      <c r="J70" s="42" t="s">
        <v>36</v>
      </c>
      <c r="K70" s="43" t="n">
        <v>4900</v>
      </c>
      <c r="L70" s="44" t="s">
        <v>47</v>
      </c>
      <c r="M70" s="15" t="n">
        <f aca="false">IF(J70="mm",F70*I70/1000*K70*1.55,F70*I70*12*K70/1000)</f>
        <v>-558.6</v>
      </c>
      <c r="N70" s="5" t="n">
        <f aca="false">_xlfn.xlookup(A70,'[1]Prix MP'!$A$1:$A$1048576,'[1]Prix MP'!$T$1:$T$1048576)</f>
        <v>0.378144584023772</v>
      </c>
      <c r="O70" s="5" t="n">
        <f aca="false">_xlfn.xlookup(A70,'[1]Prix MP'!$A$1:$A$1048576,'[1]Prix MP'!$U$1:$U$1048576)</f>
        <v>0.378144584023772</v>
      </c>
      <c r="P70" s="6" t="n">
        <f aca="false">M70*N70</f>
        <v>-211.231564635679</v>
      </c>
      <c r="Q70" s="45" t="n">
        <f aca="false">M70*O70</f>
        <v>-211.231564635679</v>
      </c>
      <c r="R70" s="42" t="s">
        <v>90</v>
      </c>
      <c r="S70" s="6" t="n">
        <f aca="false">ROUND(IF(E70="I",0,IF(J70="po",I70,I70/25.4)),2)</f>
        <v>0</v>
      </c>
      <c r="T70" s="15" t="n">
        <f aca="false">ROUND(IF(E70="I",0,IF(J70="po",K70,K70*3.280839895)),0)</f>
        <v>0</v>
      </c>
      <c r="V70" s="46" t="str">
        <f aca="false">IF(J70="mm",I70*K70/1000,"")</f>
        <v/>
      </c>
      <c r="W70" s="47"/>
    </row>
    <row r="71" customFormat="false" ht="15" hidden="true" customHeight="false" outlineLevel="0" collapsed="false">
      <c r="A71" s="0" t="n">
        <v>30019</v>
      </c>
      <c r="B71" s="48" t="s">
        <v>88</v>
      </c>
      <c r="C71" s="37" t="n">
        <v>45597</v>
      </c>
      <c r="D71" s="38" t="s">
        <v>48</v>
      </c>
      <c r="E71" s="17" t="s">
        <v>33</v>
      </c>
      <c r="F71" s="49" t="n">
        <v>1</v>
      </c>
      <c r="G71" s="50" t="s">
        <v>91</v>
      </c>
      <c r="H71" s="40" t="s">
        <v>106</v>
      </c>
      <c r="I71" s="16" t="n">
        <v>60.039</v>
      </c>
      <c r="J71" s="42" t="s">
        <v>36</v>
      </c>
      <c r="K71" s="43" t="n">
        <v>4900</v>
      </c>
      <c r="L71" s="44" t="s">
        <v>47</v>
      </c>
      <c r="M71" s="15" t="n">
        <f aca="false">IF(J71="mm",F71*I71/1000*K71*1.55,F71*I71*12*K71/1000)</f>
        <v>3530.2932</v>
      </c>
      <c r="N71" s="5" t="n">
        <f aca="false">_xlfn.xlookup(A71,'[1]Prix MP'!$A$1:$A$1048576,'[1]Prix MP'!$T$1:$T$1048576)</f>
        <v>0.378144584023772</v>
      </c>
      <c r="O71" s="5" t="n">
        <f aca="false">_xlfn.xlookup(A71,'[1]Prix MP'!$A$1:$A$1048576,'[1]Prix MP'!$U$1:$U$1048576)</f>
        <v>0.378144584023772</v>
      </c>
      <c r="P71" s="6" t="n">
        <f aca="false">M71*N71</f>
        <v>1334.96125359595</v>
      </c>
      <c r="Q71" s="45" t="n">
        <f aca="false">M71*O71</f>
        <v>1334.96125359595</v>
      </c>
      <c r="R71" s="42" t="s">
        <v>90</v>
      </c>
      <c r="S71" s="6" t="n">
        <f aca="false">ROUND(IF(E71="I",0,IF(J71="po",I71,I71/25.4)),2)</f>
        <v>0</v>
      </c>
      <c r="T71" s="15" t="n">
        <f aca="false">ROUND(IF(E71="I",0,IF(J71="po",K71,K71*3.280839895)),0)</f>
        <v>0</v>
      </c>
      <c r="V71" s="46" t="str">
        <f aca="false">IF(J71="mm",I71*K71/1000,"")</f>
        <v/>
      </c>
      <c r="W71" s="47"/>
    </row>
    <row r="72" customFormat="false" ht="15" hidden="true" customHeight="false" outlineLevel="0" collapsed="false">
      <c r="A72" s="0" t="n">
        <v>30019</v>
      </c>
      <c r="B72" s="48" t="s">
        <v>88</v>
      </c>
      <c r="C72" s="37" t="n">
        <v>45608</v>
      </c>
      <c r="D72" s="38" t="s">
        <v>44</v>
      </c>
      <c r="E72" s="17" t="s">
        <v>33</v>
      </c>
      <c r="F72" s="49" t="n">
        <v>-1</v>
      </c>
      <c r="G72" s="50" t="s">
        <v>98</v>
      </c>
      <c r="H72" s="40" t="s">
        <v>106</v>
      </c>
      <c r="I72" s="16" t="n">
        <v>60.039</v>
      </c>
      <c r="J72" s="42" t="s">
        <v>36</v>
      </c>
      <c r="K72" s="43" t="n">
        <v>4900</v>
      </c>
      <c r="L72" s="44" t="s">
        <v>47</v>
      </c>
      <c r="M72" s="15" t="n">
        <f aca="false">IF(J72="mm",F72*I72/1000*K72*1.55,F72*I72*12*K72/1000)</f>
        <v>-3530.2932</v>
      </c>
      <c r="N72" s="5" t="n">
        <f aca="false">_xlfn.xlookup(A72,'[1]Prix MP'!$A$1:$A$1048576,'[1]Prix MP'!$T$1:$T$1048576)</f>
        <v>0.378144584023772</v>
      </c>
      <c r="O72" s="5" t="n">
        <f aca="false">_xlfn.xlookup(A72,'[1]Prix MP'!$A$1:$A$1048576,'[1]Prix MP'!$U$1:$U$1048576)</f>
        <v>0.378144584023772</v>
      </c>
      <c r="P72" s="6" t="n">
        <f aca="false">M72*N72</f>
        <v>-1334.96125359595</v>
      </c>
      <c r="Q72" s="45" t="n">
        <f aca="false">M72*O72</f>
        <v>-1334.96125359595</v>
      </c>
      <c r="R72" s="42" t="s">
        <v>90</v>
      </c>
      <c r="S72" s="6" t="n">
        <f aca="false">ROUND(IF(E72="I",0,IF(J72="po",I72,I72/25.4)),2)</f>
        <v>0</v>
      </c>
      <c r="T72" s="15" t="n">
        <f aca="false">ROUND(IF(E72="I",0,IF(J72="po",K72,K72*3.280839895)),0)</f>
        <v>0</v>
      </c>
      <c r="V72" s="46" t="str">
        <f aca="false">IF(J72="mm",I72*K72/1000,"")</f>
        <v/>
      </c>
      <c r="W72" s="47"/>
    </row>
    <row r="73" customFormat="false" ht="15" hidden="true" customHeight="false" outlineLevel="0" collapsed="false">
      <c r="A73" s="0" t="n">
        <v>30019</v>
      </c>
      <c r="B73" s="48" t="s">
        <v>88</v>
      </c>
      <c r="C73" s="37" t="n">
        <v>45608</v>
      </c>
      <c r="D73" s="38" t="s">
        <v>48</v>
      </c>
      <c r="E73" s="17" t="s">
        <v>33</v>
      </c>
      <c r="F73" s="49" t="n">
        <v>1</v>
      </c>
      <c r="G73" s="50" t="s">
        <v>98</v>
      </c>
      <c r="H73" s="40" t="s">
        <v>107</v>
      </c>
      <c r="I73" s="16" t="n">
        <v>9.5</v>
      </c>
      <c r="J73" s="42" t="s">
        <v>36</v>
      </c>
      <c r="K73" s="43" t="n">
        <v>4850</v>
      </c>
      <c r="L73" s="44" t="s">
        <v>47</v>
      </c>
      <c r="M73" s="15" t="n">
        <f aca="false">IF(J73="mm",F73*I73/1000*K73*1.55,F73*I73*12*K73/1000)</f>
        <v>552.9</v>
      </c>
      <c r="N73" s="5" t="n">
        <f aca="false">_xlfn.xlookup(A73,'[1]Prix MP'!$A$1:$A$1048576,'[1]Prix MP'!$T$1:$T$1048576)</f>
        <v>0.378144584023772</v>
      </c>
      <c r="O73" s="5" t="n">
        <f aca="false">_xlfn.xlookup(A73,'[1]Prix MP'!$A$1:$A$1048576,'[1]Prix MP'!$U$1:$U$1048576)</f>
        <v>0.378144584023772</v>
      </c>
      <c r="P73" s="6" t="n">
        <f aca="false">M73*N73</f>
        <v>209.076140506744</v>
      </c>
      <c r="Q73" s="45" t="n">
        <f aca="false">M73*O73</f>
        <v>209.076140506744</v>
      </c>
      <c r="R73" s="42" t="s">
        <v>90</v>
      </c>
      <c r="S73" s="6" t="n">
        <f aca="false">ROUND(IF(E73="I",0,IF(J73="po",I73,I73/25.4)),2)</f>
        <v>0</v>
      </c>
      <c r="T73" s="15" t="n">
        <f aca="false">ROUND(IF(E73="I",0,IF(J73="po",K73,K73*3.280839895)),0)</f>
        <v>0</v>
      </c>
      <c r="V73" s="46"/>
      <c r="W73" s="47"/>
    </row>
    <row r="74" customFormat="false" ht="15" hidden="true" customHeight="false" outlineLevel="0" collapsed="false">
      <c r="A74" s="0" t="n">
        <v>30019</v>
      </c>
      <c r="B74" s="48" t="s">
        <v>88</v>
      </c>
      <c r="C74" s="37" t="n">
        <v>45631</v>
      </c>
      <c r="D74" s="38" t="s">
        <v>93</v>
      </c>
      <c r="E74" s="17" t="s">
        <v>33</v>
      </c>
      <c r="F74" s="49" t="n">
        <v>-1</v>
      </c>
      <c r="G74" s="50" t="s">
        <v>94</v>
      </c>
      <c r="H74" s="40" t="s">
        <v>107</v>
      </c>
      <c r="I74" s="16" t="n">
        <v>9.5</v>
      </c>
      <c r="J74" s="42" t="s">
        <v>36</v>
      </c>
      <c r="K74" s="43" t="n">
        <v>4850</v>
      </c>
      <c r="L74" s="44" t="s">
        <v>47</v>
      </c>
      <c r="M74" s="15" t="n">
        <f aca="false">IF(J74="mm",F74*I74/1000*K74*1.55,F74*I74*12*K74/1000)</f>
        <v>-552.9</v>
      </c>
      <c r="N74" s="5" t="n">
        <f aca="false">_xlfn.xlookup(A74,'[1]Prix MP'!$A$1:$A$1048576,'[1]Prix MP'!$T$1:$T$1048576)</f>
        <v>0.378144584023772</v>
      </c>
      <c r="O74" s="5" t="n">
        <f aca="false">_xlfn.xlookup(A74,'[1]Prix MP'!$A$1:$A$1048576,'[1]Prix MP'!$U$1:$U$1048576)</f>
        <v>0.378144584023772</v>
      </c>
      <c r="P74" s="6" t="n">
        <f aca="false">M74*N74</f>
        <v>-209.076140506744</v>
      </c>
      <c r="Q74" s="45" t="n">
        <f aca="false">M74*O74</f>
        <v>-209.076140506744</v>
      </c>
      <c r="R74" s="42" t="s">
        <v>90</v>
      </c>
      <c r="S74" s="6" t="n">
        <f aca="false">ROUND(IF(E74="I",0,IF(J74="po",I74,I74/25.4)),2)</f>
        <v>0</v>
      </c>
      <c r="T74" s="15" t="n">
        <f aca="false">ROUND(IF(E74="I",0,IF(J74="po",K74,K74*3.280839895)),0)</f>
        <v>0</v>
      </c>
      <c r="V74" s="46" t="str">
        <f aca="false">IF(J74="mm",I74*K74/1000,"")</f>
        <v/>
      </c>
      <c r="W74" s="47"/>
    </row>
    <row r="75" customFormat="false" ht="15" hidden="true" customHeight="false" outlineLevel="0" collapsed="false">
      <c r="A75" s="0" t="n">
        <v>30019</v>
      </c>
      <c r="B75" s="48" t="s">
        <v>88</v>
      </c>
      <c r="C75" s="37" t="n">
        <v>45565</v>
      </c>
      <c r="D75" s="38" t="s">
        <v>32</v>
      </c>
      <c r="E75" s="17" t="s">
        <v>33</v>
      </c>
      <c r="F75" s="39" t="n">
        <f aca="false">IF(D75="in",1,-1)</f>
        <v>1</v>
      </c>
      <c r="G75" s="50"/>
      <c r="H75" s="40" t="s">
        <v>108</v>
      </c>
      <c r="I75" s="16" t="n">
        <v>1525</v>
      </c>
      <c r="J75" s="42" t="s">
        <v>2</v>
      </c>
      <c r="K75" s="43" t="n">
        <v>3000</v>
      </c>
      <c r="L75" s="44" t="str">
        <f aca="false">IF(J75="mm","m","pi")</f>
        <v>m</v>
      </c>
      <c r="M75" s="15" t="n">
        <f aca="false">IF(J75="mm",F75*I75/1000*K75*1.55,F75*I75*12*K75/1000)</f>
        <v>7091.25</v>
      </c>
      <c r="N75" s="5" t="n">
        <f aca="false">_xlfn.xlookup(A75,'[1]Prix MP'!$A$1:$A$1048576,'[1]Prix MP'!$T$1:$T$1048576)</f>
        <v>0.378144584023772</v>
      </c>
      <c r="O75" s="5" t="n">
        <f aca="false">_xlfn.xlookup(A75,'[1]Prix MP'!$A$1:$A$1048576,'[1]Prix MP'!$U$1:$U$1048576)</f>
        <v>0.378144584023772</v>
      </c>
      <c r="P75" s="6" t="n">
        <f aca="false">M75*N75</f>
        <v>2681.51778145858</v>
      </c>
      <c r="Q75" s="45" t="n">
        <f aca="false">M75*O75</f>
        <v>2681.51778145858</v>
      </c>
      <c r="R75" s="42" t="s">
        <v>90</v>
      </c>
      <c r="S75" s="6" t="n">
        <f aca="false">ROUND(IF(E75="I",0,IF(J75="po",I75,I75/25.4)),2)</f>
        <v>0</v>
      </c>
      <c r="T75" s="15" t="n">
        <f aca="false">ROUND(IF(E75="I",0,IF(J75="po",K75,K75*3.280839895)),0)</f>
        <v>0</v>
      </c>
      <c r="V75" s="46" t="n">
        <f aca="false">IF(J75="mm",I75*K75/1000,"")</f>
        <v>4575</v>
      </c>
      <c r="W75" s="47"/>
    </row>
    <row r="76" customFormat="false" ht="15" hidden="true" customHeight="false" outlineLevel="0" collapsed="false">
      <c r="A76" s="0" t="n">
        <v>30019</v>
      </c>
      <c r="B76" s="48" t="s">
        <v>88</v>
      </c>
      <c r="C76" s="37" t="n">
        <v>45608</v>
      </c>
      <c r="D76" s="38" t="s">
        <v>44</v>
      </c>
      <c r="E76" s="17" t="s">
        <v>33</v>
      </c>
      <c r="F76" s="49" t="n">
        <v>-1</v>
      </c>
      <c r="G76" s="50" t="s">
        <v>98</v>
      </c>
      <c r="H76" s="40" t="s">
        <v>108</v>
      </c>
      <c r="I76" s="16" t="n">
        <v>60.039</v>
      </c>
      <c r="J76" s="42" t="s">
        <v>36</v>
      </c>
      <c r="K76" s="43" t="n">
        <v>9843</v>
      </c>
      <c r="L76" s="44" t="s">
        <v>47</v>
      </c>
      <c r="M76" s="15" t="n">
        <f aca="false">IF(J76="mm",F76*I76/1000*K76*1.55,F76*I76*12*K76/1000)</f>
        <v>-7091.566524</v>
      </c>
      <c r="N76" s="5" t="n">
        <f aca="false">_xlfn.xlookup(A76,'[1]Prix MP'!$A$1:$A$1048576,'[1]Prix MP'!$T$1:$T$1048576)</f>
        <v>0.378144584023772</v>
      </c>
      <c r="O76" s="5" t="n">
        <f aca="false">_xlfn.xlookup(A76,'[1]Prix MP'!$A$1:$A$1048576,'[1]Prix MP'!$U$1:$U$1048576)</f>
        <v>0.378144584023772</v>
      </c>
      <c r="P76" s="6" t="n">
        <f aca="false">M76*N76</f>
        <v>-2681.63747329489</v>
      </c>
      <c r="Q76" s="45" t="n">
        <f aca="false">M76*O76</f>
        <v>-2681.63747329489</v>
      </c>
      <c r="R76" s="42" t="s">
        <v>90</v>
      </c>
      <c r="S76" s="6" t="n">
        <f aca="false">ROUND(IF(E76="I",0,IF(J76="po",I76,I76/25.4)),2)</f>
        <v>0</v>
      </c>
      <c r="T76" s="15" t="n">
        <f aca="false">ROUND(IF(E76="I",0,IF(J76="po",K76,K76*3.280839895)),0)</f>
        <v>0</v>
      </c>
      <c r="V76" s="46" t="str">
        <f aca="false">IF(J76="mm",I76*K76/1000,"")</f>
        <v/>
      </c>
      <c r="W76" s="47"/>
    </row>
    <row r="77" customFormat="false" ht="15" hidden="true" customHeight="false" outlineLevel="0" collapsed="false">
      <c r="A77" s="0" t="n">
        <v>30019</v>
      </c>
      <c r="B77" s="48" t="s">
        <v>88</v>
      </c>
      <c r="C77" s="37" t="n">
        <v>45608</v>
      </c>
      <c r="D77" s="38" t="s">
        <v>48</v>
      </c>
      <c r="E77" s="17" t="s">
        <v>33</v>
      </c>
      <c r="F77" s="49" t="n">
        <v>1</v>
      </c>
      <c r="G77" s="50" t="s">
        <v>98</v>
      </c>
      <c r="H77" s="40" t="s">
        <v>109</v>
      </c>
      <c r="I77" s="16" t="n">
        <v>9.5</v>
      </c>
      <c r="J77" s="42" t="s">
        <v>36</v>
      </c>
      <c r="K77" s="43" t="n">
        <v>4950</v>
      </c>
      <c r="L77" s="44" t="s">
        <v>47</v>
      </c>
      <c r="M77" s="15" t="n">
        <f aca="false">IF(J77="mm",F77*I77/1000*K77*1.55,F77*I77*12*K77/1000)</f>
        <v>564.3</v>
      </c>
      <c r="N77" s="5" t="n">
        <f aca="false">_xlfn.xlookup(A77,'[1]Prix MP'!$A$1:$A$1048576,'[1]Prix MP'!$T$1:$T$1048576)</f>
        <v>0.378144584023772</v>
      </c>
      <c r="O77" s="5" t="n">
        <f aca="false">_xlfn.xlookup(A77,'[1]Prix MP'!$A$1:$A$1048576,'[1]Prix MP'!$U$1:$U$1048576)</f>
        <v>0.378144584023772</v>
      </c>
      <c r="P77" s="6" t="n">
        <f aca="false">M77*N77</f>
        <v>213.386988764615</v>
      </c>
      <c r="Q77" s="45" t="n">
        <f aca="false">M77*O77</f>
        <v>213.386988764615</v>
      </c>
      <c r="R77" s="42" t="s">
        <v>90</v>
      </c>
      <c r="S77" s="6" t="n">
        <f aca="false">ROUND(IF(E77="I",0,IF(J77="po",I77,I77/25.4)),2)</f>
        <v>0</v>
      </c>
      <c r="T77" s="15" t="n">
        <f aca="false">ROUND(IF(E77="I",0,IF(J77="po",K77,K77*3.280839895)),0)</f>
        <v>0</v>
      </c>
      <c r="V77" s="46"/>
      <c r="W77" s="47"/>
    </row>
    <row r="78" customFormat="false" ht="15" hidden="true" customHeight="false" outlineLevel="0" collapsed="false">
      <c r="A78" s="0" t="n">
        <v>30019</v>
      </c>
      <c r="B78" s="48" t="s">
        <v>88</v>
      </c>
      <c r="C78" s="37" t="n">
        <v>45631</v>
      </c>
      <c r="D78" s="38" t="s">
        <v>93</v>
      </c>
      <c r="E78" s="17" t="s">
        <v>33</v>
      </c>
      <c r="F78" s="49" t="n">
        <v>-1</v>
      </c>
      <c r="G78" s="50" t="s">
        <v>94</v>
      </c>
      <c r="H78" s="40" t="s">
        <v>109</v>
      </c>
      <c r="I78" s="16" t="n">
        <v>9.5</v>
      </c>
      <c r="J78" s="42" t="s">
        <v>36</v>
      </c>
      <c r="K78" s="43" t="n">
        <v>4950</v>
      </c>
      <c r="L78" s="44" t="s">
        <v>47</v>
      </c>
      <c r="M78" s="15" t="n">
        <f aca="false">IF(J78="mm",F78*I78/1000*K78*1.55,F78*I78*12*K78/1000)</f>
        <v>-564.3</v>
      </c>
      <c r="N78" s="5" t="n">
        <f aca="false">_xlfn.xlookup(A78,'[1]Prix MP'!$A$1:$A$1048576,'[1]Prix MP'!$T$1:$T$1048576)</f>
        <v>0.378144584023772</v>
      </c>
      <c r="O78" s="5" t="n">
        <f aca="false">_xlfn.xlookup(A78,'[1]Prix MP'!$A$1:$A$1048576,'[1]Prix MP'!$U$1:$U$1048576)</f>
        <v>0.378144584023772</v>
      </c>
      <c r="P78" s="6" t="n">
        <f aca="false">M78*N78</f>
        <v>-213.386988764615</v>
      </c>
      <c r="Q78" s="45" t="n">
        <f aca="false">M78*O78</f>
        <v>-213.386988764615</v>
      </c>
      <c r="R78" s="42" t="s">
        <v>90</v>
      </c>
      <c r="S78" s="6" t="n">
        <f aca="false">ROUND(IF(E78="I",0,IF(J78="po",I78,I78/25.4)),2)</f>
        <v>0</v>
      </c>
      <c r="T78" s="15" t="n">
        <f aca="false">ROUND(IF(E78="I",0,IF(J78="po",K78,K78*3.280839895)),0)</f>
        <v>0</v>
      </c>
      <c r="V78" s="46" t="str">
        <f aca="false">IF(J78="mm",I78*K78/1000,"")</f>
        <v/>
      </c>
      <c r="W78" s="47"/>
    </row>
    <row r="79" customFormat="false" ht="15" hidden="true" customHeight="false" outlineLevel="0" collapsed="false">
      <c r="A79" s="0" t="n">
        <v>30019</v>
      </c>
      <c r="B79" s="48" t="s">
        <v>88</v>
      </c>
      <c r="C79" s="37" t="n">
        <v>45608</v>
      </c>
      <c r="D79" s="38" t="s">
        <v>48</v>
      </c>
      <c r="E79" s="17" t="s">
        <v>33</v>
      </c>
      <c r="F79" s="49" t="n">
        <v>1</v>
      </c>
      <c r="G79" s="50" t="s">
        <v>98</v>
      </c>
      <c r="H79" s="40" t="s">
        <v>110</v>
      </c>
      <c r="I79" s="16" t="n">
        <v>9.5</v>
      </c>
      <c r="J79" s="42" t="s">
        <v>36</v>
      </c>
      <c r="K79" s="43" t="n">
        <v>4950</v>
      </c>
      <c r="L79" s="44" t="s">
        <v>47</v>
      </c>
      <c r="M79" s="15" t="n">
        <f aca="false">IF(J79="mm",F79*I79/1000*K79*1.55,F79*I79*12*K79/1000)</f>
        <v>564.3</v>
      </c>
      <c r="N79" s="5" t="n">
        <f aca="false">_xlfn.xlookup(A79,'[1]Prix MP'!$A$1:$A$1048576,'[1]Prix MP'!$T$1:$T$1048576)</f>
        <v>0.378144584023772</v>
      </c>
      <c r="O79" s="5" t="n">
        <f aca="false">_xlfn.xlookup(A79,'[1]Prix MP'!$A$1:$A$1048576,'[1]Prix MP'!$U$1:$U$1048576)</f>
        <v>0.378144584023772</v>
      </c>
      <c r="P79" s="6" t="n">
        <f aca="false">M79*N79</f>
        <v>213.386988764615</v>
      </c>
      <c r="Q79" s="45" t="n">
        <f aca="false">M79*O79</f>
        <v>213.386988764615</v>
      </c>
      <c r="R79" s="42" t="s">
        <v>90</v>
      </c>
      <c r="S79" s="6" t="n">
        <f aca="false">ROUND(IF(E79="I",0,IF(J79="po",I79,I79/25.4)),2)</f>
        <v>0</v>
      </c>
      <c r="T79" s="15" t="n">
        <f aca="false">ROUND(IF(E79="I",0,IF(J79="po",K79,K79*3.280839895)),0)</f>
        <v>0</v>
      </c>
      <c r="V79" s="46"/>
      <c r="W79" s="47"/>
    </row>
    <row r="80" customFormat="false" ht="15" hidden="true" customHeight="false" outlineLevel="0" collapsed="false">
      <c r="A80" s="0" t="n">
        <v>30019</v>
      </c>
      <c r="B80" s="48" t="s">
        <v>88</v>
      </c>
      <c r="C80" s="37" t="n">
        <v>45631</v>
      </c>
      <c r="D80" s="38" t="s">
        <v>93</v>
      </c>
      <c r="E80" s="17" t="s">
        <v>33</v>
      </c>
      <c r="F80" s="49" t="n">
        <v>-1</v>
      </c>
      <c r="G80" s="50" t="s">
        <v>94</v>
      </c>
      <c r="H80" s="40" t="s">
        <v>110</v>
      </c>
      <c r="I80" s="16" t="n">
        <v>9.5</v>
      </c>
      <c r="J80" s="42" t="s">
        <v>36</v>
      </c>
      <c r="K80" s="43" t="n">
        <v>4950</v>
      </c>
      <c r="L80" s="44" t="s">
        <v>47</v>
      </c>
      <c r="M80" s="15" t="n">
        <f aca="false">IF(J80="mm",F80*I80/1000*K80*1.55,F80*I80*12*K80/1000)</f>
        <v>-564.3</v>
      </c>
      <c r="N80" s="5" t="n">
        <f aca="false">_xlfn.xlookup(A80,'[1]Prix MP'!$A$1:$A$1048576,'[1]Prix MP'!$T$1:$T$1048576)</f>
        <v>0.378144584023772</v>
      </c>
      <c r="O80" s="5" t="n">
        <f aca="false">_xlfn.xlookup(A80,'[1]Prix MP'!$A$1:$A$1048576,'[1]Prix MP'!$U$1:$U$1048576)</f>
        <v>0.378144584023772</v>
      </c>
      <c r="P80" s="6" t="n">
        <f aca="false">M80*N80</f>
        <v>-213.386988764615</v>
      </c>
      <c r="Q80" s="45" t="n">
        <f aca="false">M80*O80</f>
        <v>-213.386988764615</v>
      </c>
      <c r="R80" s="42" t="s">
        <v>90</v>
      </c>
      <c r="S80" s="6" t="n">
        <f aca="false">ROUND(IF(E80="I",0,IF(J80="po",I80,I80/25.4)),2)</f>
        <v>0</v>
      </c>
      <c r="T80" s="15" t="n">
        <f aca="false">ROUND(IF(E80="I",0,IF(J80="po",K80,K80*3.280839895)),0)</f>
        <v>0</v>
      </c>
      <c r="V80" s="46" t="str">
        <f aca="false">IF(J80="mm",I80*K80/1000,"")</f>
        <v/>
      </c>
      <c r="W80" s="47"/>
    </row>
    <row r="81" customFormat="false" ht="15" hidden="true" customHeight="false" outlineLevel="0" collapsed="false">
      <c r="A81" s="0" t="n">
        <v>30019</v>
      </c>
      <c r="B81" s="48" t="s">
        <v>88</v>
      </c>
      <c r="C81" s="37" t="n">
        <v>45565</v>
      </c>
      <c r="D81" s="38" t="s">
        <v>32</v>
      </c>
      <c r="E81" s="17" t="s">
        <v>33</v>
      </c>
      <c r="F81" s="39" t="n">
        <f aca="false">IF(D81="in",1,-1)</f>
        <v>1</v>
      </c>
      <c r="G81" s="50"/>
      <c r="H81" s="40" t="s">
        <v>111</v>
      </c>
      <c r="I81" s="16" t="n">
        <v>1525</v>
      </c>
      <c r="J81" s="42" t="s">
        <v>2</v>
      </c>
      <c r="K81" s="43" t="n">
        <v>3000</v>
      </c>
      <c r="L81" s="44" t="str">
        <f aca="false">IF(J81="mm","m","pi")</f>
        <v>m</v>
      </c>
      <c r="M81" s="15" t="n">
        <f aca="false">IF(J81="mm",F81*I81/1000*K81*1.55,F81*I81*12*K81/1000)</f>
        <v>7091.25</v>
      </c>
      <c r="N81" s="5" t="n">
        <f aca="false">_xlfn.xlookup(A81,'[1]Prix MP'!$A$1:$A$1048576,'[1]Prix MP'!$T$1:$T$1048576)</f>
        <v>0.378144584023772</v>
      </c>
      <c r="O81" s="5" t="n">
        <f aca="false">_xlfn.xlookup(A81,'[1]Prix MP'!$A$1:$A$1048576,'[1]Prix MP'!$U$1:$U$1048576)</f>
        <v>0.378144584023772</v>
      </c>
      <c r="P81" s="6" t="n">
        <f aca="false">M81*N81</f>
        <v>2681.51778145858</v>
      </c>
      <c r="Q81" s="45" t="n">
        <f aca="false">M81*O81</f>
        <v>2681.51778145858</v>
      </c>
      <c r="R81" s="42" t="s">
        <v>90</v>
      </c>
      <c r="S81" s="6" t="n">
        <f aca="false">ROUND(IF(E81="I",0,IF(J81="po",I81,I81/25.4)),2)</f>
        <v>0</v>
      </c>
      <c r="T81" s="15" t="n">
        <f aca="false">ROUND(IF(E81="I",0,IF(J81="po",K81,K81*3.280839895)),0)</f>
        <v>0</v>
      </c>
      <c r="V81" s="46" t="n">
        <f aca="false">IF(J81="mm",I81*K81/1000,"")</f>
        <v>4575</v>
      </c>
      <c r="W81" s="47"/>
    </row>
    <row r="82" customFormat="false" ht="15" hidden="true" customHeight="false" outlineLevel="0" collapsed="false">
      <c r="A82" s="0" t="n">
        <v>30019</v>
      </c>
      <c r="B82" s="48" t="s">
        <v>88</v>
      </c>
      <c r="C82" s="37" t="n">
        <v>45597</v>
      </c>
      <c r="D82" s="38" t="s">
        <v>44</v>
      </c>
      <c r="E82" s="17" t="s">
        <v>33</v>
      </c>
      <c r="F82" s="49" t="n">
        <v>-1</v>
      </c>
      <c r="G82" s="50" t="s">
        <v>91</v>
      </c>
      <c r="H82" s="40" t="s">
        <v>111</v>
      </c>
      <c r="I82" s="16" t="n">
        <v>1525</v>
      </c>
      <c r="J82" s="42" t="s">
        <v>2</v>
      </c>
      <c r="K82" s="43" t="n">
        <v>3000</v>
      </c>
      <c r="L82" s="44" t="str">
        <f aca="false">IF(J82="mm","m","pi")</f>
        <v>m</v>
      </c>
      <c r="M82" s="15" t="n">
        <f aca="false">IF(J82="mm",F82*I82/1000*K82*1.55,F82*I82*12*K82/1000)</f>
        <v>-7091.25</v>
      </c>
      <c r="N82" s="5" t="n">
        <f aca="false">_xlfn.xlookup(A82,'[1]Prix MP'!$A$1:$A$1048576,'[1]Prix MP'!$T$1:$T$1048576)</f>
        <v>0.378144584023772</v>
      </c>
      <c r="O82" s="5" t="n">
        <f aca="false">_xlfn.xlookup(A82,'[1]Prix MP'!$A$1:$A$1048576,'[1]Prix MP'!$U$1:$U$1048576)</f>
        <v>0.378144584023772</v>
      </c>
      <c r="P82" s="6" t="n">
        <f aca="false">M82*N82</f>
        <v>-2681.51778145858</v>
      </c>
      <c r="Q82" s="45" t="n">
        <f aca="false">M82*O82</f>
        <v>-2681.51778145858</v>
      </c>
      <c r="R82" s="42" t="s">
        <v>90</v>
      </c>
      <c r="S82" s="6" t="n">
        <f aca="false">ROUND(IF(E82="I",0,IF(J82="po",I82,I82/25.4)),2)</f>
        <v>0</v>
      </c>
      <c r="T82" s="15" t="n">
        <f aca="false">ROUND(IF(E82="I",0,IF(J82="po",K82,K82*3.280839895)),0)</f>
        <v>0</v>
      </c>
      <c r="V82" s="46" t="n">
        <f aca="false">IF(J82="mm",I82*K82/1000,"")</f>
        <v>4575</v>
      </c>
      <c r="W82" s="47"/>
    </row>
    <row r="83" customFormat="false" ht="15" hidden="true" customHeight="false" outlineLevel="0" collapsed="false">
      <c r="A83" s="0" t="n">
        <v>30019</v>
      </c>
      <c r="B83" s="48" t="s">
        <v>88</v>
      </c>
      <c r="C83" s="37" t="n">
        <v>45597</v>
      </c>
      <c r="D83" s="38" t="s">
        <v>48</v>
      </c>
      <c r="E83" s="17" t="s">
        <v>33</v>
      </c>
      <c r="F83" s="49" t="n">
        <v>1</v>
      </c>
      <c r="G83" s="50" t="s">
        <v>91</v>
      </c>
      <c r="H83" s="40" t="s">
        <v>112</v>
      </c>
      <c r="I83" s="16" t="n">
        <v>9.5</v>
      </c>
      <c r="J83" s="42" t="s">
        <v>36</v>
      </c>
      <c r="K83" s="43" t="n">
        <v>4850</v>
      </c>
      <c r="L83" s="44" t="s">
        <v>47</v>
      </c>
      <c r="M83" s="15" t="n">
        <f aca="false">IF(J83="mm",F83*I83/1000*K83*1.55,F83*I83*12*K83/1000)</f>
        <v>552.9</v>
      </c>
      <c r="N83" s="5" t="n">
        <f aca="false">_xlfn.xlookup(A83,'[1]Prix MP'!$A$1:$A$1048576,'[1]Prix MP'!$T$1:$T$1048576)</f>
        <v>0.378144584023772</v>
      </c>
      <c r="O83" s="5" t="n">
        <f aca="false">_xlfn.xlookup(A83,'[1]Prix MP'!$A$1:$A$1048576,'[1]Prix MP'!$U$1:$U$1048576)</f>
        <v>0.378144584023772</v>
      </c>
      <c r="P83" s="6" t="n">
        <f aca="false">M83*N83</f>
        <v>209.076140506744</v>
      </c>
      <c r="Q83" s="45" t="n">
        <f aca="false">M83*O83</f>
        <v>209.076140506744</v>
      </c>
      <c r="R83" s="42" t="s">
        <v>90</v>
      </c>
      <c r="S83" s="6" t="n">
        <f aca="false">ROUND(IF(E83="I",0,IF(J83="po",I83,I83/25.4)),2)</f>
        <v>0</v>
      </c>
      <c r="T83" s="15" t="n">
        <f aca="false">ROUND(IF(E83="I",0,IF(J83="po",K83,K83*3.280839895)),0)</f>
        <v>0</v>
      </c>
      <c r="V83" s="46"/>
      <c r="W83" s="47"/>
    </row>
    <row r="84" customFormat="false" ht="15" hidden="true" customHeight="false" outlineLevel="0" collapsed="false">
      <c r="A84" s="0" t="n">
        <v>30019</v>
      </c>
      <c r="B84" s="48" t="s">
        <v>88</v>
      </c>
      <c r="C84" s="37" t="n">
        <v>45631</v>
      </c>
      <c r="D84" s="38" t="s">
        <v>93</v>
      </c>
      <c r="E84" s="17" t="s">
        <v>33</v>
      </c>
      <c r="F84" s="49" t="n">
        <v>-1</v>
      </c>
      <c r="G84" s="50" t="s">
        <v>94</v>
      </c>
      <c r="H84" s="40" t="s">
        <v>112</v>
      </c>
      <c r="I84" s="16" t="n">
        <v>9.5</v>
      </c>
      <c r="J84" s="42" t="s">
        <v>36</v>
      </c>
      <c r="K84" s="43" t="n">
        <v>4850</v>
      </c>
      <c r="L84" s="44" t="s">
        <v>47</v>
      </c>
      <c r="M84" s="15" t="n">
        <f aca="false">IF(J84="mm",F84*I84/1000*K84*1.55,F84*I84*12*K84/1000)</f>
        <v>-552.9</v>
      </c>
      <c r="N84" s="5" t="n">
        <f aca="false">_xlfn.xlookup(A84,'[1]Prix MP'!$A$1:$A$1048576,'[1]Prix MP'!$T$1:$T$1048576)</f>
        <v>0.378144584023772</v>
      </c>
      <c r="O84" s="5" t="n">
        <f aca="false">_xlfn.xlookup(A84,'[1]Prix MP'!$A$1:$A$1048576,'[1]Prix MP'!$U$1:$U$1048576)</f>
        <v>0.378144584023772</v>
      </c>
      <c r="P84" s="6" t="n">
        <f aca="false">M84*N84</f>
        <v>-209.076140506744</v>
      </c>
      <c r="Q84" s="45" t="n">
        <f aca="false">M84*O84</f>
        <v>-209.076140506744</v>
      </c>
      <c r="R84" s="42" t="s">
        <v>90</v>
      </c>
      <c r="S84" s="6" t="n">
        <f aca="false">ROUND(IF(E84="I",0,IF(J84="po",I84,I84/25.4)),2)</f>
        <v>0</v>
      </c>
      <c r="T84" s="15" t="n">
        <f aca="false">ROUND(IF(E84="I",0,IF(J84="po",K84,K84*3.280839895)),0)</f>
        <v>0</v>
      </c>
      <c r="V84" s="46" t="str">
        <f aca="false">IF(J84="mm",I84*K84/1000,"")</f>
        <v/>
      </c>
      <c r="W84" s="47"/>
    </row>
    <row r="85" customFormat="false" ht="15" hidden="true" customHeight="false" outlineLevel="0" collapsed="false">
      <c r="A85" s="0" t="n">
        <v>30019</v>
      </c>
      <c r="B85" s="48" t="s">
        <v>88</v>
      </c>
      <c r="C85" s="37" t="n">
        <v>45565</v>
      </c>
      <c r="D85" s="38" t="s">
        <v>32</v>
      </c>
      <c r="E85" s="17" t="s">
        <v>33</v>
      </c>
      <c r="F85" s="39" t="n">
        <f aca="false">IF(D85="in",1,-1)</f>
        <v>1</v>
      </c>
      <c r="G85" s="50" t="n">
        <v>2024146</v>
      </c>
      <c r="H85" s="40" t="s">
        <v>113</v>
      </c>
      <c r="I85" s="16" t="n">
        <v>1530</v>
      </c>
      <c r="J85" s="42" t="s">
        <v>2</v>
      </c>
      <c r="K85" s="43" t="n">
        <v>3000</v>
      </c>
      <c r="L85" s="44" t="str">
        <f aca="false">IF(J85="mm","m","pi")</f>
        <v>m</v>
      </c>
      <c r="M85" s="15" t="n">
        <f aca="false">IF(J85="mm",F85*I85/1000*K85*1.55,F85*I85*12*K85/1000)</f>
        <v>7114.5</v>
      </c>
      <c r="N85" s="5" t="n">
        <f aca="false">_xlfn.xlookup(A85,'[1]Prix MP'!$A$1:$A$1048576,'[1]Prix MP'!$T$1:$T$1048576)</f>
        <v>0.378144584023772</v>
      </c>
      <c r="O85" s="5" t="n">
        <f aca="false">_xlfn.xlookup(A85,'[1]Prix MP'!$A$1:$A$1048576,'[1]Prix MP'!$U$1:$U$1048576)</f>
        <v>0.378144584023772</v>
      </c>
      <c r="P85" s="6" t="n">
        <f aca="false">M85*N85</f>
        <v>2690.30964303713</v>
      </c>
      <c r="Q85" s="45" t="n">
        <f aca="false">M85*O85</f>
        <v>2690.30964303713</v>
      </c>
      <c r="R85" s="42" t="s">
        <v>90</v>
      </c>
      <c r="S85" s="6" t="n">
        <f aca="false">ROUND(IF(E85="I",0,IF(J85="po",I85,I85/25.4)),2)</f>
        <v>0</v>
      </c>
      <c r="T85" s="15" t="n">
        <f aca="false">ROUND(IF(E85="I",0,IF(J85="po",K85,K85*3.280839895)),0)</f>
        <v>0</v>
      </c>
      <c r="V85" s="46" t="n">
        <f aca="false">IF(J85="mm",I85*K85/1000,"")</f>
        <v>4590</v>
      </c>
      <c r="W85" s="47"/>
    </row>
    <row r="86" customFormat="false" ht="15" hidden="true" customHeight="false" outlineLevel="0" collapsed="false">
      <c r="A86" s="0" t="n">
        <v>30019</v>
      </c>
      <c r="B86" s="48" t="s">
        <v>88</v>
      </c>
      <c r="C86" s="37" t="n">
        <v>45588</v>
      </c>
      <c r="D86" s="38" t="s">
        <v>38</v>
      </c>
      <c r="E86" s="17" t="s">
        <v>33</v>
      </c>
      <c r="F86" s="39" t="n">
        <f aca="false">IF(D86="in",1,-1)</f>
        <v>-1</v>
      </c>
      <c r="G86" s="50" t="n">
        <v>2024146</v>
      </c>
      <c r="H86" s="40" t="s">
        <v>113</v>
      </c>
      <c r="I86" s="16" t="n">
        <v>1530</v>
      </c>
      <c r="J86" s="42" t="s">
        <v>2</v>
      </c>
      <c r="K86" s="43" t="n">
        <v>3000</v>
      </c>
      <c r="L86" s="44" t="str">
        <f aca="false">IF(J86="mm","m","pi")</f>
        <v>m</v>
      </c>
      <c r="M86" s="15" t="n">
        <f aca="false">IF(J86="mm",F86*I86/1000*K86*1.55,F86*I86*12*K86/1000)</f>
        <v>-7114.5</v>
      </c>
      <c r="N86" s="5" t="n">
        <f aca="false">_xlfn.xlookup(A86,'[1]Prix MP'!$A$1:$A$1048576,'[1]Prix MP'!$T$1:$T$1048576)</f>
        <v>0.378144584023772</v>
      </c>
      <c r="O86" s="5" t="n">
        <f aca="false">_xlfn.xlookup(A86,'[1]Prix MP'!$A$1:$A$1048576,'[1]Prix MP'!$U$1:$U$1048576)</f>
        <v>0.378144584023772</v>
      </c>
      <c r="P86" s="6" t="n">
        <f aca="false">M86*N86</f>
        <v>-2690.30964303713</v>
      </c>
      <c r="Q86" s="45" t="n">
        <f aca="false">M86*O86</f>
        <v>-2690.30964303713</v>
      </c>
      <c r="R86" s="42" t="s">
        <v>90</v>
      </c>
      <c r="S86" s="6" t="n">
        <f aca="false">ROUND(IF(E86="I",0,IF(J86="po",I86,I86/25.4)),2)</f>
        <v>0</v>
      </c>
      <c r="T86" s="15" t="n">
        <f aca="false">ROUND(IF(E86="I",0,IF(J86="po",K86,K86*3.280839895)),0)</f>
        <v>0</v>
      </c>
      <c r="V86" s="46" t="n">
        <f aca="false">IF(J86="mm",I86*K86/1000,"")</f>
        <v>4590</v>
      </c>
      <c r="W86" s="47"/>
    </row>
    <row r="87" customFormat="false" ht="15" hidden="true" customHeight="false" outlineLevel="0" collapsed="false">
      <c r="A87" s="0" t="n">
        <v>30019</v>
      </c>
      <c r="B87" s="48" t="s">
        <v>88</v>
      </c>
      <c r="C87" s="37" t="n">
        <v>45565</v>
      </c>
      <c r="D87" s="38" t="s">
        <v>32</v>
      </c>
      <c r="E87" s="17" t="s">
        <v>33</v>
      </c>
      <c r="F87" s="39" t="n">
        <f aca="false">IF(D87="in",1,-1)</f>
        <v>1</v>
      </c>
      <c r="G87" s="50" t="n">
        <v>2024118</v>
      </c>
      <c r="H87" s="40" t="s">
        <v>114</v>
      </c>
      <c r="I87" s="16" t="n">
        <v>1530</v>
      </c>
      <c r="J87" s="42" t="s">
        <v>2</v>
      </c>
      <c r="K87" s="43" t="n">
        <v>3000</v>
      </c>
      <c r="L87" s="44" t="str">
        <f aca="false">IF(J87="mm","m","pi")</f>
        <v>m</v>
      </c>
      <c r="M87" s="15" t="n">
        <f aca="false">IF(J87="mm",F87*I87/1000*K87*1.55,F87*I87*12*K87/1000)</f>
        <v>7114.5</v>
      </c>
      <c r="N87" s="5" t="n">
        <f aca="false">_xlfn.xlookup(A87,'[1]Prix MP'!$A$1:$A$1048576,'[1]Prix MP'!$T$1:$T$1048576)</f>
        <v>0.378144584023772</v>
      </c>
      <c r="O87" s="5" t="n">
        <f aca="false">_xlfn.xlookup(A87,'[1]Prix MP'!$A$1:$A$1048576,'[1]Prix MP'!$U$1:$U$1048576)</f>
        <v>0.378144584023772</v>
      </c>
      <c r="P87" s="6" t="n">
        <f aca="false">M87*N87</f>
        <v>2690.30964303713</v>
      </c>
      <c r="Q87" s="45" t="n">
        <f aca="false">M87*O87</f>
        <v>2690.30964303713</v>
      </c>
      <c r="R87" s="42" t="s">
        <v>90</v>
      </c>
      <c r="S87" s="6" t="n">
        <f aca="false">ROUND(IF(E87="I",0,IF(J87="po",I87,I87/25.4)),2)</f>
        <v>0</v>
      </c>
      <c r="T87" s="15" t="n">
        <f aca="false">ROUND(IF(E87="I",0,IF(J87="po",K87,K87*3.280839895)),0)</f>
        <v>0</v>
      </c>
      <c r="V87" s="46" t="n">
        <f aca="false">IF(J87="mm",I87*K87/1000,"")</f>
        <v>4590</v>
      </c>
      <c r="W87" s="47"/>
    </row>
    <row r="88" customFormat="false" ht="15" hidden="true" customHeight="false" outlineLevel="0" collapsed="false">
      <c r="A88" s="0" t="n">
        <v>30019</v>
      </c>
      <c r="B88" s="48" t="s">
        <v>88</v>
      </c>
      <c r="C88" s="37" t="n">
        <v>45567</v>
      </c>
      <c r="D88" s="38" t="s">
        <v>44</v>
      </c>
      <c r="E88" s="17" t="s">
        <v>33</v>
      </c>
      <c r="F88" s="39" t="n">
        <f aca="false">IF(D88="in",1,-1)</f>
        <v>-1</v>
      </c>
      <c r="G88" s="50" t="n">
        <v>2024118</v>
      </c>
      <c r="H88" s="40" t="s">
        <v>114</v>
      </c>
      <c r="I88" s="16" t="n">
        <v>1530</v>
      </c>
      <c r="J88" s="42" t="s">
        <v>2</v>
      </c>
      <c r="K88" s="43" t="n">
        <v>3000</v>
      </c>
      <c r="L88" s="44" t="str">
        <f aca="false">IF(J88="mm","m","pi")</f>
        <v>m</v>
      </c>
      <c r="M88" s="15" t="n">
        <f aca="false">IF(J88="mm",F88*I88/1000*K88*1.55,F88*I88*12*K88/1000)</f>
        <v>-7114.5</v>
      </c>
      <c r="N88" s="5" t="n">
        <f aca="false">_xlfn.xlookup(A88,'[1]Prix MP'!$A$1:$A$1048576,'[1]Prix MP'!$T$1:$T$1048576)</f>
        <v>0.378144584023772</v>
      </c>
      <c r="O88" s="5" t="n">
        <f aca="false">_xlfn.xlookup(A88,'[1]Prix MP'!$A$1:$A$1048576,'[1]Prix MP'!$U$1:$U$1048576)</f>
        <v>0.378144584023772</v>
      </c>
      <c r="P88" s="6" t="n">
        <f aca="false">M88*N88</f>
        <v>-2690.30964303713</v>
      </c>
      <c r="Q88" s="45" t="n">
        <f aca="false">M88*O88</f>
        <v>-2690.30964303713</v>
      </c>
      <c r="R88" s="42" t="s">
        <v>90</v>
      </c>
      <c r="S88" s="6" t="n">
        <f aca="false">ROUND(IF(E88="I",0,IF(J88="po",I88,I88/25.4)),2)</f>
        <v>0</v>
      </c>
      <c r="T88" s="15" t="n">
        <f aca="false">ROUND(IF(E88="I",0,IF(J88="po",K88,K88*3.280839895)),0)</f>
        <v>0</v>
      </c>
      <c r="V88" s="46" t="n">
        <f aca="false">IF(J88="mm",I88*K88/1000,"")</f>
        <v>4590</v>
      </c>
      <c r="W88" s="47"/>
    </row>
    <row r="89" customFormat="false" ht="15" hidden="true" customHeight="false" outlineLevel="0" collapsed="false">
      <c r="A89" s="0" t="n">
        <v>30019</v>
      </c>
      <c r="B89" s="48" t="s">
        <v>88</v>
      </c>
      <c r="C89" s="37" t="n">
        <v>45565</v>
      </c>
      <c r="D89" s="38" t="s">
        <v>32</v>
      </c>
      <c r="E89" s="17" t="s">
        <v>33</v>
      </c>
      <c r="F89" s="39" t="n">
        <f aca="false">IF(D89="in",1,-1)</f>
        <v>1</v>
      </c>
      <c r="G89" s="50"/>
      <c r="H89" s="40" t="s">
        <v>115</v>
      </c>
      <c r="I89" s="16" t="n">
        <v>1530</v>
      </c>
      <c r="J89" s="42" t="s">
        <v>2</v>
      </c>
      <c r="K89" s="43" t="n">
        <v>3000</v>
      </c>
      <c r="L89" s="44" t="str">
        <f aca="false">IF(J89="mm","m","pi")</f>
        <v>m</v>
      </c>
      <c r="M89" s="15" t="n">
        <f aca="false">IF(J89="mm",F89*I89/1000*K89*1.55,F89*I89*12*K89/1000)</f>
        <v>7114.5</v>
      </c>
      <c r="N89" s="5" t="n">
        <f aca="false">_xlfn.xlookup(A89,'[1]Prix MP'!$A$1:$A$1048576,'[1]Prix MP'!$T$1:$T$1048576)</f>
        <v>0.378144584023772</v>
      </c>
      <c r="O89" s="5" t="n">
        <f aca="false">_xlfn.xlookup(A89,'[1]Prix MP'!$A$1:$A$1048576,'[1]Prix MP'!$U$1:$U$1048576)</f>
        <v>0.378144584023772</v>
      </c>
      <c r="P89" s="6" t="n">
        <f aca="false">M89*N89</f>
        <v>2690.30964303713</v>
      </c>
      <c r="Q89" s="45" t="n">
        <f aca="false">M89*O89</f>
        <v>2690.30964303713</v>
      </c>
      <c r="R89" s="42" t="s">
        <v>90</v>
      </c>
      <c r="S89" s="6" t="n">
        <f aca="false">ROUND(IF(E89="I",0,IF(J89="po",I89,I89/25.4)),2)</f>
        <v>0</v>
      </c>
      <c r="T89" s="15" t="n">
        <f aca="false">ROUND(IF(E89="I",0,IF(J89="po",K89,K89*3.280839895)),0)</f>
        <v>0</v>
      </c>
      <c r="V89" s="46" t="n">
        <f aca="false">IF(J89="mm",I89*K89/1000,"")</f>
        <v>4590</v>
      </c>
      <c r="W89" s="47"/>
    </row>
    <row r="90" customFormat="false" ht="15" hidden="true" customHeight="false" outlineLevel="0" collapsed="false">
      <c r="A90" s="0" t="n">
        <v>30019</v>
      </c>
      <c r="B90" s="48" t="s">
        <v>88</v>
      </c>
      <c r="C90" s="37" t="n">
        <v>45597</v>
      </c>
      <c r="D90" s="38" t="s">
        <v>44</v>
      </c>
      <c r="E90" s="17" t="s">
        <v>33</v>
      </c>
      <c r="F90" s="39" t="n">
        <f aca="false">IF(D90="in",1,-1)</f>
        <v>-1</v>
      </c>
      <c r="G90" s="50" t="s">
        <v>91</v>
      </c>
      <c r="H90" s="40" t="s">
        <v>115</v>
      </c>
      <c r="I90" s="16" t="n">
        <v>1530</v>
      </c>
      <c r="J90" s="42" t="s">
        <v>2</v>
      </c>
      <c r="K90" s="43" t="n">
        <v>3000</v>
      </c>
      <c r="L90" s="44" t="str">
        <f aca="false">IF(J90="mm","m","pi")</f>
        <v>m</v>
      </c>
      <c r="M90" s="15" t="n">
        <f aca="false">IF(J90="mm",F90*I90/1000*K90*1.55,F90*I90*12*K90/1000)</f>
        <v>-7114.5</v>
      </c>
      <c r="N90" s="5" t="n">
        <f aca="false">_xlfn.xlookup(A90,'[1]Prix MP'!$A$1:$A$1048576,'[1]Prix MP'!$T$1:$T$1048576)</f>
        <v>0.378144584023772</v>
      </c>
      <c r="O90" s="5" t="n">
        <f aca="false">_xlfn.xlookup(A90,'[1]Prix MP'!$A$1:$A$1048576,'[1]Prix MP'!$U$1:$U$1048576)</f>
        <v>0.378144584023772</v>
      </c>
      <c r="P90" s="6" t="n">
        <f aca="false">M90*N90</f>
        <v>-2690.30964303713</v>
      </c>
      <c r="Q90" s="45" t="n">
        <f aca="false">M90*O90</f>
        <v>-2690.30964303713</v>
      </c>
      <c r="R90" s="42" t="s">
        <v>90</v>
      </c>
      <c r="S90" s="6" t="n">
        <f aca="false">ROUND(IF(E90="I",0,IF(J90="po",I90,I90/25.4)),2)</f>
        <v>0</v>
      </c>
      <c r="T90" s="15" t="n">
        <f aca="false">ROUND(IF(E90="I",0,IF(J90="po",K90,K90*3.280839895)),0)</f>
        <v>0</v>
      </c>
      <c r="V90" s="46" t="n">
        <f aca="false">IF(J90="mm",I90*K90/1000,"")</f>
        <v>4590</v>
      </c>
      <c r="W90" s="47"/>
    </row>
    <row r="91" customFormat="false" ht="15" hidden="true" customHeight="false" outlineLevel="0" collapsed="false">
      <c r="A91" s="0" t="n">
        <v>30019</v>
      </c>
      <c r="B91" s="48" t="s">
        <v>88</v>
      </c>
      <c r="C91" s="37" t="n">
        <v>45597</v>
      </c>
      <c r="D91" s="38" t="s">
        <v>48</v>
      </c>
      <c r="E91" s="17" t="s">
        <v>33</v>
      </c>
      <c r="F91" s="39" t="n">
        <v>1</v>
      </c>
      <c r="G91" s="50" t="s">
        <v>91</v>
      </c>
      <c r="H91" s="40" t="s">
        <v>116</v>
      </c>
      <c r="I91" s="16" t="n">
        <v>9.5</v>
      </c>
      <c r="J91" s="42" t="s">
        <v>36</v>
      </c>
      <c r="K91" s="43" t="n">
        <v>5200</v>
      </c>
      <c r="L91" s="44" t="str">
        <f aca="false">IF(J91="mm","m","pi")</f>
        <v>pi</v>
      </c>
      <c r="M91" s="15" t="n">
        <f aca="false">IF(J91="mm",F91*I91/1000*K91*1.55,F91*I91*12*K91/1000)</f>
        <v>592.8</v>
      </c>
      <c r="N91" s="5" t="n">
        <f aca="false">_xlfn.xlookup(A91,'[1]Prix MP'!$A$1:$A$1048576,'[1]Prix MP'!$T$1:$T$1048576)</f>
        <v>0.378144584023772</v>
      </c>
      <c r="O91" s="5" t="n">
        <f aca="false">_xlfn.xlookup(A91,'[1]Prix MP'!$A$1:$A$1048576,'[1]Prix MP'!$U$1:$U$1048576)</f>
        <v>0.378144584023772</v>
      </c>
      <c r="P91" s="6" t="n">
        <f aca="false">M91*N91</f>
        <v>224.164109409292</v>
      </c>
      <c r="Q91" s="45" t="n">
        <f aca="false">M91*O91</f>
        <v>224.164109409292</v>
      </c>
      <c r="R91" s="42" t="s">
        <v>90</v>
      </c>
      <c r="S91" s="6" t="n">
        <f aca="false">ROUND(IF(E91="I",0,IF(J91="po",I91,I91/25.4)),2)</f>
        <v>0</v>
      </c>
      <c r="T91" s="15" t="n">
        <f aca="false">ROUND(IF(E91="I",0,IF(J91="po",K91,K91*3.280839895)),0)</f>
        <v>0</v>
      </c>
      <c r="V91" s="46"/>
      <c r="W91" s="47"/>
    </row>
    <row r="92" customFormat="false" ht="15" hidden="true" customHeight="false" outlineLevel="0" collapsed="false">
      <c r="A92" s="0" t="n">
        <v>30019</v>
      </c>
      <c r="B92" s="48" t="s">
        <v>88</v>
      </c>
      <c r="C92" s="37" t="n">
        <v>45631</v>
      </c>
      <c r="D92" s="38" t="s">
        <v>93</v>
      </c>
      <c r="E92" s="17" t="s">
        <v>33</v>
      </c>
      <c r="F92" s="39" t="n">
        <v>-1</v>
      </c>
      <c r="G92" s="50" t="s">
        <v>94</v>
      </c>
      <c r="H92" s="40" t="s">
        <v>116</v>
      </c>
      <c r="I92" s="16" t="n">
        <v>9.5</v>
      </c>
      <c r="J92" s="42" t="s">
        <v>36</v>
      </c>
      <c r="K92" s="43" t="n">
        <v>5200</v>
      </c>
      <c r="L92" s="44" t="s">
        <v>47</v>
      </c>
      <c r="M92" s="15" t="n">
        <f aca="false">IF(J92="mm",F92*I92/1000*K92*1.55,F92*I92*12*K92/1000)</f>
        <v>-592.8</v>
      </c>
      <c r="N92" s="5" t="n">
        <f aca="false">_xlfn.xlookup(A92,'[1]Prix MP'!$A$1:$A$1048576,'[1]Prix MP'!$T$1:$T$1048576)</f>
        <v>0.378144584023772</v>
      </c>
      <c r="O92" s="5" t="n">
        <f aca="false">_xlfn.xlookup(A92,'[1]Prix MP'!$A$1:$A$1048576,'[1]Prix MP'!$U$1:$U$1048576)</f>
        <v>0.378144584023772</v>
      </c>
      <c r="P92" s="6" t="n">
        <f aca="false">M92*N92</f>
        <v>-224.164109409292</v>
      </c>
      <c r="Q92" s="45" t="n">
        <f aca="false">M92*O92</f>
        <v>-224.164109409292</v>
      </c>
      <c r="R92" s="42" t="s">
        <v>90</v>
      </c>
      <c r="S92" s="6" t="n">
        <f aca="false">ROUND(IF(E92="I",0,IF(J92="po",I92,I92/25.4)),2)</f>
        <v>0</v>
      </c>
      <c r="T92" s="15" t="n">
        <f aca="false">ROUND(IF(E92="I",0,IF(J92="po",K92,K92*3.280839895)),0)</f>
        <v>0</v>
      </c>
      <c r="V92" s="46" t="str">
        <f aca="false">IF(J92="mm",I92*K92/1000,"")</f>
        <v/>
      </c>
      <c r="W92" s="47"/>
    </row>
    <row r="93" customFormat="false" ht="15" hidden="true" customHeight="false" outlineLevel="0" collapsed="false">
      <c r="A93" s="0" t="n">
        <v>30019</v>
      </c>
      <c r="B93" s="48" t="s">
        <v>88</v>
      </c>
      <c r="C93" s="37" t="n">
        <v>45565</v>
      </c>
      <c r="D93" s="38" t="s">
        <v>32</v>
      </c>
      <c r="E93" s="17" t="s">
        <v>33</v>
      </c>
      <c r="F93" s="39" t="n">
        <f aca="false">IF(D93="in",1,-1)</f>
        <v>1</v>
      </c>
      <c r="G93" s="50"/>
      <c r="H93" s="40" t="s">
        <v>117</v>
      </c>
      <c r="I93" s="16" t="n">
        <v>1530</v>
      </c>
      <c r="J93" s="42" t="s">
        <v>2</v>
      </c>
      <c r="K93" s="43" t="n">
        <v>3000</v>
      </c>
      <c r="L93" s="44" t="str">
        <f aca="false">IF(J93="mm","m","pi")</f>
        <v>m</v>
      </c>
      <c r="M93" s="15" t="n">
        <f aca="false">IF(J93="mm",F93*I93/1000*K93*1.55,F93*I93*12*K93/1000)</f>
        <v>7114.5</v>
      </c>
      <c r="N93" s="5" t="n">
        <f aca="false">_xlfn.xlookup(A93,'[1]Prix MP'!$A$1:$A$1048576,'[1]Prix MP'!$T$1:$T$1048576)</f>
        <v>0.378144584023772</v>
      </c>
      <c r="O93" s="5" t="n">
        <f aca="false">_xlfn.xlookup(A93,'[1]Prix MP'!$A$1:$A$1048576,'[1]Prix MP'!$U$1:$U$1048576)</f>
        <v>0.378144584023772</v>
      </c>
      <c r="P93" s="6" t="n">
        <f aca="false">M93*N93</f>
        <v>2690.30964303713</v>
      </c>
      <c r="Q93" s="45" t="n">
        <f aca="false">M93*O93</f>
        <v>2690.30964303713</v>
      </c>
      <c r="R93" s="42" t="s">
        <v>90</v>
      </c>
      <c r="S93" s="6" t="n">
        <f aca="false">ROUND(IF(E93="I",0,IF(J93="po",I93,I93/25.4)),2)</f>
        <v>0</v>
      </c>
      <c r="T93" s="15" t="n">
        <f aca="false">ROUND(IF(E93="I",0,IF(J93="po",K93,K93*3.280839895)),0)</f>
        <v>0</v>
      </c>
      <c r="V93" s="46" t="n">
        <f aca="false">IF(J93="mm",I93*K93/1000,"")</f>
        <v>4590</v>
      </c>
      <c r="W93" s="47"/>
    </row>
    <row r="94" customFormat="false" ht="15" hidden="true" customHeight="false" outlineLevel="0" collapsed="false">
      <c r="A94" s="0" t="n">
        <v>30019</v>
      </c>
      <c r="B94" s="48" t="s">
        <v>88</v>
      </c>
      <c r="C94" s="37" t="n">
        <v>45597</v>
      </c>
      <c r="D94" s="38" t="s">
        <v>44</v>
      </c>
      <c r="E94" s="17" t="s">
        <v>33</v>
      </c>
      <c r="F94" s="49" t="n">
        <v>-1</v>
      </c>
      <c r="G94" s="50" t="s">
        <v>91</v>
      </c>
      <c r="H94" s="40" t="s">
        <v>117</v>
      </c>
      <c r="I94" s="16" t="n">
        <v>1530</v>
      </c>
      <c r="J94" s="42" t="s">
        <v>2</v>
      </c>
      <c r="K94" s="43" t="n">
        <v>3000</v>
      </c>
      <c r="L94" s="44" t="str">
        <f aca="false">IF(J94="mm","m","pi")</f>
        <v>m</v>
      </c>
      <c r="M94" s="15" t="n">
        <f aca="false">IF(J94="mm",F94*I94/1000*K94*1.55,F94*I94*12*K94/1000)</f>
        <v>-7114.5</v>
      </c>
      <c r="N94" s="5" t="n">
        <f aca="false">_xlfn.xlookup(A94,'[1]Prix MP'!$A$1:$A$1048576,'[1]Prix MP'!$T$1:$T$1048576)</f>
        <v>0.378144584023772</v>
      </c>
      <c r="O94" s="5" t="n">
        <f aca="false">_xlfn.xlookup(A94,'[1]Prix MP'!$A$1:$A$1048576,'[1]Prix MP'!$U$1:$U$1048576)</f>
        <v>0.378144584023772</v>
      </c>
      <c r="P94" s="6" t="n">
        <f aca="false">M94*N94</f>
        <v>-2690.30964303713</v>
      </c>
      <c r="Q94" s="45" t="n">
        <f aca="false">M94*O94</f>
        <v>-2690.30964303713</v>
      </c>
      <c r="R94" s="42" t="s">
        <v>90</v>
      </c>
      <c r="S94" s="6" t="n">
        <f aca="false">ROUND(IF(E94="I",0,IF(J94="po",I94,I94/25.4)),2)</f>
        <v>0</v>
      </c>
      <c r="T94" s="15" t="n">
        <f aca="false">ROUND(IF(E94="I",0,IF(J94="po",K94,K94*3.280839895)),0)</f>
        <v>0</v>
      </c>
      <c r="V94" s="46" t="n">
        <f aca="false">IF(J94="mm",I94*K94/1000,"")</f>
        <v>4590</v>
      </c>
      <c r="W94" s="47"/>
    </row>
    <row r="95" customFormat="false" ht="15" hidden="true" customHeight="false" outlineLevel="0" collapsed="false">
      <c r="A95" s="0" t="n">
        <v>30019</v>
      </c>
      <c r="B95" s="48" t="s">
        <v>88</v>
      </c>
      <c r="C95" s="37" t="n">
        <v>45597</v>
      </c>
      <c r="D95" s="38" t="s">
        <v>48</v>
      </c>
      <c r="E95" s="17" t="s">
        <v>33</v>
      </c>
      <c r="F95" s="49" t="n">
        <v>1</v>
      </c>
      <c r="G95" s="50" t="s">
        <v>91</v>
      </c>
      <c r="H95" s="40" t="s">
        <v>118</v>
      </c>
      <c r="I95" s="16" t="n">
        <v>9.5</v>
      </c>
      <c r="J95" s="42" t="s">
        <v>36</v>
      </c>
      <c r="K95" s="43" t="n">
        <v>4680</v>
      </c>
      <c r="L95" s="44" t="s">
        <v>47</v>
      </c>
      <c r="M95" s="15" t="n">
        <f aca="false">IF(J95="mm",F95*I95/1000*K95*1.55,F95*I95*12*K95/1000)</f>
        <v>533.52</v>
      </c>
      <c r="N95" s="5" t="n">
        <f aca="false">_xlfn.xlookup(A95,'[1]Prix MP'!$A$1:$A$1048576,'[1]Prix MP'!$T$1:$T$1048576)</f>
        <v>0.378144584023772</v>
      </c>
      <c r="O95" s="5" t="n">
        <f aca="false">_xlfn.xlookup(A95,'[1]Prix MP'!$A$1:$A$1048576,'[1]Prix MP'!$U$1:$U$1048576)</f>
        <v>0.378144584023772</v>
      </c>
      <c r="P95" s="6" t="n">
        <f aca="false">M95*N95</f>
        <v>201.747698468363</v>
      </c>
      <c r="Q95" s="45" t="n">
        <f aca="false">M95*O95</f>
        <v>201.747698468363</v>
      </c>
      <c r="R95" s="42" t="s">
        <v>90</v>
      </c>
      <c r="S95" s="6" t="n">
        <f aca="false">ROUND(IF(E95="I",0,IF(J95="po",I95,I95/25.4)),2)</f>
        <v>0</v>
      </c>
      <c r="T95" s="15" t="n">
        <f aca="false">ROUND(IF(E95="I",0,IF(J95="po",K95,K95*3.280839895)),0)</f>
        <v>0</v>
      </c>
      <c r="V95" s="46"/>
      <c r="W95" s="47"/>
    </row>
    <row r="96" customFormat="false" ht="15" hidden="true" customHeight="false" outlineLevel="0" collapsed="false">
      <c r="A96" s="0" t="n">
        <v>30019</v>
      </c>
      <c r="B96" s="48" t="s">
        <v>88</v>
      </c>
      <c r="C96" s="37" t="n">
        <v>45631</v>
      </c>
      <c r="D96" s="38" t="s">
        <v>93</v>
      </c>
      <c r="E96" s="17" t="s">
        <v>33</v>
      </c>
      <c r="F96" s="49" t="n">
        <v>-1</v>
      </c>
      <c r="G96" s="50" t="s">
        <v>94</v>
      </c>
      <c r="H96" s="40" t="s">
        <v>118</v>
      </c>
      <c r="I96" s="16" t="n">
        <v>9.5</v>
      </c>
      <c r="J96" s="42" t="s">
        <v>36</v>
      </c>
      <c r="K96" s="43" t="n">
        <v>4680</v>
      </c>
      <c r="L96" s="44" t="s">
        <v>47</v>
      </c>
      <c r="M96" s="15" t="n">
        <f aca="false">IF(J96="mm",F96*I96/1000*K96*1.55,F96*I96*12*K96/1000)</f>
        <v>-533.52</v>
      </c>
      <c r="N96" s="5" t="n">
        <f aca="false">_xlfn.xlookup(A96,'[1]Prix MP'!$A$1:$A$1048576,'[1]Prix MP'!$T$1:$T$1048576)</f>
        <v>0.378144584023772</v>
      </c>
      <c r="O96" s="5" t="n">
        <f aca="false">_xlfn.xlookup(A96,'[1]Prix MP'!$A$1:$A$1048576,'[1]Prix MP'!$U$1:$U$1048576)</f>
        <v>0.378144584023772</v>
      </c>
      <c r="P96" s="6" t="n">
        <f aca="false">M96*N96</f>
        <v>-201.747698468363</v>
      </c>
      <c r="Q96" s="45" t="n">
        <f aca="false">M96*O96</f>
        <v>-201.747698468363</v>
      </c>
      <c r="R96" s="42" t="s">
        <v>90</v>
      </c>
      <c r="S96" s="6" t="n">
        <f aca="false">ROUND(IF(E96="I",0,IF(J96="po",I96,I96/25.4)),2)</f>
        <v>0</v>
      </c>
      <c r="T96" s="15" t="n">
        <f aca="false">ROUND(IF(E96="I",0,IF(J96="po",K96,K96*3.280839895)),0)</f>
        <v>0</v>
      </c>
      <c r="V96" s="46" t="str">
        <f aca="false">IF(J96="mm",I96*K96/1000,"")</f>
        <v/>
      </c>
      <c r="W96" s="47"/>
    </row>
    <row r="97" customFormat="false" ht="15" hidden="true" customHeight="false" outlineLevel="0" collapsed="false">
      <c r="A97" s="0" t="n">
        <v>30019</v>
      </c>
      <c r="B97" s="48" t="s">
        <v>88</v>
      </c>
      <c r="C97" s="37" t="n">
        <v>45565</v>
      </c>
      <c r="D97" s="38" t="s">
        <v>32</v>
      </c>
      <c r="E97" s="17" t="s">
        <v>33</v>
      </c>
      <c r="F97" s="39" t="n">
        <f aca="false">IF(D97="in",1,-1)</f>
        <v>1</v>
      </c>
      <c r="G97" s="50" t="n">
        <v>2024146</v>
      </c>
      <c r="H97" s="40" t="s">
        <v>119</v>
      </c>
      <c r="I97" s="16" t="n">
        <v>1530</v>
      </c>
      <c r="J97" s="42" t="s">
        <v>2</v>
      </c>
      <c r="K97" s="43" t="n">
        <v>3000</v>
      </c>
      <c r="L97" s="44" t="str">
        <f aca="false">IF(J97="mm","m","pi")</f>
        <v>m</v>
      </c>
      <c r="M97" s="15" t="n">
        <f aca="false">IF(J97="mm",F97*I97/1000*K97*1.55,F97*I97*12*K97/1000)</f>
        <v>7114.5</v>
      </c>
      <c r="N97" s="5" t="n">
        <f aca="false">_xlfn.xlookup(A97,'[1]Prix MP'!$A$1:$A$1048576,'[1]Prix MP'!$T$1:$T$1048576)</f>
        <v>0.378144584023772</v>
      </c>
      <c r="O97" s="5" t="n">
        <f aca="false">_xlfn.xlookup(A97,'[1]Prix MP'!$A$1:$A$1048576,'[1]Prix MP'!$U$1:$U$1048576)</f>
        <v>0.378144584023772</v>
      </c>
      <c r="P97" s="6" t="n">
        <f aca="false">M97*N97</f>
        <v>2690.30964303713</v>
      </c>
      <c r="Q97" s="45" t="n">
        <f aca="false">M97*O97</f>
        <v>2690.30964303713</v>
      </c>
      <c r="R97" s="42" t="s">
        <v>90</v>
      </c>
      <c r="S97" s="6" t="n">
        <f aca="false">ROUND(IF(E97="I",0,IF(J97="po",I97,I97/25.4)),2)</f>
        <v>0</v>
      </c>
      <c r="T97" s="15" t="n">
        <f aca="false">ROUND(IF(E97="I",0,IF(J97="po",K97,K97*3.280839895)),0)</f>
        <v>0</v>
      </c>
      <c r="V97" s="46" t="n">
        <f aca="false">IF(J97="mm",I97*K97/1000,"")</f>
        <v>4590</v>
      </c>
      <c r="W97" s="47"/>
    </row>
    <row r="98" customFormat="false" ht="15" hidden="true" customHeight="false" outlineLevel="0" collapsed="false">
      <c r="A98" s="0" t="n">
        <v>30019</v>
      </c>
      <c r="B98" s="48" t="s">
        <v>88</v>
      </c>
      <c r="C98" s="37" t="n">
        <v>45588</v>
      </c>
      <c r="D98" s="38" t="s">
        <v>38</v>
      </c>
      <c r="E98" s="17" t="s">
        <v>33</v>
      </c>
      <c r="F98" s="39" t="n">
        <f aca="false">IF(D98="in",1,-1)</f>
        <v>-1</v>
      </c>
      <c r="G98" s="50" t="n">
        <v>2024146</v>
      </c>
      <c r="H98" s="40" t="s">
        <v>119</v>
      </c>
      <c r="I98" s="16" t="n">
        <v>1530</v>
      </c>
      <c r="J98" s="42" t="s">
        <v>2</v>
      </c>
      <c r="K98" s="43" t="n">
        <v>3000</v>
      </c>
      <c r="L98" s="44" t="str">
        <f aca="false">IF(J98="mm","m","pi")</f>
        <v>m</v>
      </c>
      <c r="M98" s="15" t="n">
        <f aca="false">IF(J98="mm",F98*I98/1000*K98*1.55,F98*I98*12*K98/1000)</f>
        <v>-7114.5</v>
      </c>
      <c r="N98" s="5" t="n">
        <f aca="false">_xlfn.xlookup(A98,'[1]Prix MP'!$A$1:$A$1048576,'[1]Prix MP'!$T$1:$T$1048576)</f>
        <v>0.378144584023772</v>
      </c>
      <c r="O98" s="5" t="n">
        <f aca="false">_xlfn.xlookup(A98,'[1]Prix MP'!$A$1:$A$1048576,'[1]Prix MP'!$U$1:$U$1048576)</f>
        <v>0.378144584023772</v>
      </c>
      <c r="P98" s="6" t="n">
        <f aca="false">M98*N98</f>
        <v>-2690.30964303713</v>
      </c>
      <c r="Q98" s="45" t="n">
        <f aca="false">M98*O98</f>
        <v>-2690.30964303713</v>
      </c>
      <c r="R98" s="42" t="s">
        <v>90</v>
      </c>
      <c r="S98" s="6" t="n">
        <f aca="false">ROUND(IF(E98="I",0,IF(J98="po",I98,I98/25.4)),2)</f>
        <v>0</v>
      </c>
      <c r="T98" s="15" t="n">
        <f aca="false">ROUND(IF(E98="I",0,IF(J98="po",K98,K98*3.280839895)),0)</f>
        <v>0</v>
      </c>
      <c r="V98" s="46" t="n">
        <f aca="false">IF(J98="mm",I98*K98/1000,"")</f>
        <v>4590</v>
      </c>
      <c r="W98" s="47"/>
    </row>
    <row r="99" customFormat="false" ht="15" hidden="true" customHeight="false" outlineLevel="0" collapsed="false">
      <c r="A99" s="0" t="n">
        <v>30019</v>
      </c>
      <c r="B99" s="48" t="s">
        <v>88</v>
      </c>
      <c r="C99" s="37" t="n">
        <v>45565</v>
      </c>
      <c r="D99" s="38" t="s">
        <v>32</v>
      </c>
      <c r="E99" s="17" t="s">
        <v>33</v>
      </c>
      <c r="F99" s="39" t="n">
        <f aca="false">IF(D99="in",1,-1)</f>
        <v>1</v>
      </c>
      <c r="G99" s="50" t="n">
        <v>2024146</v>
      </c>
      <c r="H99" s="40" t="s">
        <v>120</v>
      </c>
      <c r="I99" s="16" t="n">
        <v>1530</v>
      </c>
      <c r="J99" s="42" t="s">
        <v>2</v>
      </c>
      <c r="K99" s="43" t="n">
        <v>3000</v>
      </c>
      <c r="L99" s="44" t="str">
        <f aca="false">IF(J99="mm","m","pi")</f>
        <v>m</v>
      </c>
      <c r="M99" s="15" t="n">
        <f aca="false">IF(J99="mm",F99*I99/1000*K99*1.55,F99*I99*12*K99/1000)</f>
        <v>7114.5</v>
      </c>
      <c r="N99" s="5" t="n">
        <f aca="false">_xlfn.xlookup(A99,'[1]Prix MP'!$A$1:$A$1048576,'[1]Prix MP'!$T$1:$T$1048576)</f>
        <v>0.378144584023772</v>
      </c>
      <c r="O99" s="5" t="n">
        <f aca="false">_xlfn.xlookup(A99,'[1]Prix MP'!$A$1:$A$1048576,'[1]Prix MP'!$U$1:$U$1048576)</f>
        <v>0.378144584023772</v>
      </c>
      <c r="P99" s="6" t="n">
        <f aca="false">M99*N99</f>
        <v>2690.30964303713</v>
      </c>
      <c r="Q99" s="45" t="n">
        <f aca="false">M99*O99</f>
        <v>2690.30964303713</v>
      </c>
      <c r="R99" s="42" t="s">
        <v>90</v>
      </c>
      <c r="S99" s="6" t="n">
        <f aca="false">ROUND(IF(E99="I",0,IF(J99="po",I99,I99/25.4)),2)</f>
        <v>0</v>
      </c>
      <c r="T99" s="15" t="n">
        <f aca="false">ROUND(IF(E99="I",0,IF(J99="po",K99,K99*3.280839895)),0)</f>
        <v>0</v>
      </c>
      <c r="V99" s="46" t="n">
        <f aca="false">IF(J99="mm",I99*K99/1000,"")</f>
        <v>4590</v>
      </c>
      <c r="W99" s="47"/>
    </row>
    <row r="100" customFormat="false" ht="15" hidden="true" customHeight="false" outlineLevel="0" collapsed="false">
      <c r="A100" s="0" t="n">
        <v>30019</v>
      </c>
      <c r="B100" s="48" t="s">
        <v>88</v>
      </c>
      <c r="C100" s="37" t="n">
        <v>45588</v>
      </c>
      <c r="D100" s="38" t="s">
        <v>38</v>
      </c>
      <c r="E100" s="17" t="s">
        <v>33</v>
      </c>
      <c r="F100" s="39" t="n">
        <f aca="false">IF(D100="in",1,-1)</f>
        <v>-1</v>
      </c>
      <c r="G100" s="50" t="n">
        <v>2024146</v>
      </c>
      <c r="H100" s="40" t="s">
        <v>120</v>
      </c>
      <c r="I100" s="16" t="n">
        <v>1530</v>
      </c>
      <c r="J100" s="42" t="s">
        <v>2</v>
      </c>
      <c r="K100" s="43" t="n">
        <v>3000</v>
      </c>
      <c r="L100" s="44" t="str">
        <f aca="false">IF(J100="mm","m","pi")</f>
        <v>m</v>
      </c>
      <c r="M100" s="15" t="n">
        <f aca="false">IF(J100="mm",F100*I100/1000*K100*1.55,F100*I100*12*K100/1000)</f>
        <v>-7114.5</v>
      </c>
      <c r="N100" s="5" t="n">
        <f aca="false">_xlfn.xlookup(A100,'[1]Prix MP'!$A$1:$A$1048576,'[1]Prix MP'!$T$1:$T$1048576)</f>
        <v>0.378144584023772</v>
      </c>
      <c r="O100" s="5" t="n">
        <f aca="false">_xlfn.xlookup(A100,'[1]Prix MP'!$A$1:$A$1048576,'[1]Prix MP'!$U$1:$U$1048576)</f>
        <v>0.378144584023772</v>
      </c>
      <c r="P100" s="6" t="n">
        <f aca="false">M100*N100</f>
        <v>-2690.30964303713</v>
      </c>
      <c r="Q100" s="45" t="n">
        <f aca="false">M100*O100</f>
        <v>-2690.30964303713</v>
      </c>
      <c r="R100" s="42" t="s">
        <v>90</v>
      </c>
      <c r="S100" s="6" t="n">
        <f aca="false">ROUND(IF(E100="I",0,IF(J100="po",I100,I100/25.4)),2)</f>
        <v>0</v>
      </c>
      <c r="T100" s="15" t="n">
        <f aca="false">ROUND(IF(E100="I",0,IF(J100="po",K100,K100*3.280839895)),0)</f>
        <v>0</v>
      </c>
      <c r="V100" s="46" t="n">
        <f aca="false">IF(J100="mm",I100*K100/1000,"")</f>
        <v>4590</v>
      </c>
      <c r="W100" s="47"/>
    </row>
    <row r="101" customFormat="false" ht="15" hidden="true" customHeight="false" outlineLevel="0" collapsed="false">
      <c r="A101" s="0" t="n">
        <v>30019</v>
      </c>
      <c r="B101" s="48" t="s">
        <v>88</v>
      </c>
      <c r="C101" s="37" t="n">
        <v>45565</v>
      </c>
      <c r="D101" s="38" t="s">
        <v>32</v>
      </c>
      <c r="E101" s="17" t="s">
        <v>33</v>
      </c>
      <c r="F101" s="39" t="n">
        <f aca="false">IF(D101="in",1,-1)</f>
        <v>1</v>
      </c>
      <c r="G101" s="50" t="n">
        <v>2024139</v>
      </c>
      <c r="H101" s="40" t="s">
        <v>121</v>
      </c>
      <c r="I101" s="16" t="n">
        <v>1530</v>
      </c>
      <c r="J101" s="42" t="s">
        <v>2</v>
      </c>
      <c r="K101" s="43" t="n">
        <v>3000</v>
      </c>
      <c r="L101" s="44" t="str">
        <f aca="false">IF(J101="mm","m","pi")</f>
        <v>m</v>
      </c>
      <c r="M101" s="15" t="n">
        <f aca="false">IF(J101="mm",F101*I101/1000*K101*1.55,F101*I101*12*K101/1000)</f>
        <v>7114.5</v>
      </c>
      <c r="N101" s="5" t="n">
        <f aca="false">_xlfn.xlookup(A101,'[1]Prix MP'!$A$1:$A$1048576,'[1]Prix MP'!$T$1:$T$1048576)</f>
        <v>0.378144584023772</v>
      </c>
      <c r="O101" s="5" t="n">
        <f aca="false">_xlfn.xlookup(A101,'[1]Prix MP'!$A$1:$A$1048576,'[1]Prix MP'!$U$1:$U$1048576)</f>
        <v>0.378144584023772</v>
      </c>
      <c r="P101" s="6" t="n">
        <f aca="false">M101*N101</f>
        <v>2690.30964303713</v>
      </c>
      <c r="Q101" s="45" t="n">
        <f aca="false">M101*O101</f>
        <v>2690.30964303713</v>
      </c>
      <c r="R101" s="42" t="s">
        <v>90</v>
      </c>
      <c r="S101" s="6" t="n">
        <f aca="false">ROUND(IF(E101="I",0,IF(J101="po",I101,I101/25.4)),2)</f>
        <v>0</v>
      </c>
      <c r="T101" s="15" t="n">
        <f aca="false">ROUND(IF(E101="I",0,IF(J101="po",K101,K101*3.280839895)),0)</f>
        <v>0</v>
      </c>
      <c r="V101" s="46" t="n">
        <f aca="false">IF(J101="mm",I101*K101/1000,"")</f>
        <v>4590</v>
      </c>
      <c r="W101" s="47"/>
    </row>
    <row r="102" customFormat="false" ht="15" hidden="true" customHeight="false" outlineLevel="0" collapsed="false">
      <c r="A102" s="0" t="n">
        <v>30019</v>
      </c>
      <c r="B102" s="48" t="s">
        <v>88</v>
      </c>
      <c r="C102" s="37" t="n">
        <v>45580</v>
      </c>
      <c r="D102" s="38" t="s">
        <v>38</v>
      </c>
      <c r="E102" s="17" t="s">
        <v>33</v>
      </c>
      <c r="F102" s="39" t="n">
        <f aca="false">IF(D102="in",1,-1)</f>
        <v>-1</v>
      </c>
      <c r="G102" s="50" t="n">
        <v>2024139</v>
      </c>
      <c r="H102" s="40" t="s">
        <v>121</v>
      </c>
      <c r="I102" s="16" t="n">
        <v>1530</v>
      </c>
      <c r="J102" s="42" t="s">
        <v>2</v>
      </c>
      <c r="K102" s="43" t="n">
        <v>3000</v>
      </c>
      <c r="L102" s="44" t="str">
        <f aca="false">IF(J102="mm","m","pi")</f>
        <v>m</v>
      </c>
      <c r="M102" s="15" t="n">
        <f aca="false">IF(J102="mm",F102*I102/1000*K102*1.55,F102*I102*12*K102/1000)</f>
        <v>-7114.5</v>
      </c>
      <c r="N102" s="5" t="n">
        <f aca="false">_xlfn.xlookup(A102,'[1]Prix MP'!$A$1:$A$1048576,'[1]Prix MP'!$T$1:$T$1048576)</f>
        <v>0.378144584023772</v>
      </c>
      <c r="O102" s="5" t="n">
        <f aca="false">_xlfn.xlookup(A102,'[1]Prix MP'!$A$1:$A$1048576,'[1]Prix MP'!$U$1:$U$1048576)</f>
        <v>0.378144584023772</v>
      </c>
      <c r="P102" s="6" t="n">
        <f aca="false">M102*N102</f>
        <v>-2690.30964303713</v>
      </c>
      <c r="Q102" s="45" t="n">
        <f aca="false">M102*O102</f>
        <v>-2690.30964303713</v>
      </c>
      <c r="R102" s="42" t="s">
        <v>90</v>
      </c>
      <c r="S102" s="6" t="n">
        <f aca="false">ROUND(IF(E102="I",0,IF(J102="po",I102,I102/25.4)),2)</f>
        <v>0</v>
      </c>
      <c r="T102" s="15" t="n">
        <f aca="false">ROUND(IF(E102="I",0,IF(J102="po",K102,K102*3.280839895)),0)</f>
        <v>0</v>
      </c>
      <c r="V102" s="46" t="n">
        <f aca="false">IF(J102="mm",I102*K102/1000,"")</f>
        <v>4590</v>
      </c>
      <c r="W102" s="47"/>
    </row>
    <row r="103" customFormat="false" ht="15" hidden="true" customHeight="false" outlineLevel="0" collapsed="false">
      <c r="A103" s="0" t="n">
        <v>30019</v>
      </c>
      <c r="B103" s="48" t="s">
        <v>88</v>
      </c>
      <c r="C103" s="37" t="n">
        <v>45565</v>
      </c>
      <c r="D103" s="38" t="s">
        <v>32</v>
      </c>
      <c r="E103" s="17" t="s">
        <v>33</v>
      </c>
      <c r="F103" s="39" t="n">
        <f aca="false">IF(D103="in",1,-1)</f>
        <v>1</v>
      </c>
      <c r="G103" s="50" t="n">
        <v>2024139</v>
      </c>
      <c r="H103" s="40" t="s">
        <v>122</v>
      </c>
      <c r="I103" s="16" t="n">
        <v>1530</v>
      </c>
      <c r="J103" s="42" t="s">
        <v>2</v>
      </c>
      <c r="K103" s="43" t="n">
        <v>3000</v>
      </c>
      <c r="L103" s="44" t="str">
        <f aca="false">IF(J103="mm","m","pi")</f>
        <v>m</v>
      </c>
      <c r="M103" s="15" t="n">
        <f aca="false">IF(J103="mm",F103*I103/1000*K103*1.55,F103*I103*12*K103/1000)</f>
        <v>7114.5</v>
      </c>
      <c r="N103" s="5" t="n">
        <f aca="false">_xlfn.xlookup(A103,'[1]Prix MP'!$A$1:$A$1048576,'[1]Prix MP'!$T$1:$T$1048576)</f>
        <v>0.378144584023772</v>
      </c>
      <c r="O103" s="5" t="n">
        <f aca="false">_xlfn.xlookup(A103,'[1]Prix MP'!$A$1:$A$1048576,'[1]Prix MP'!$U$1:$U$1048576)</f>
        <v>0.378144584023772</v>
      </c>
      <c r="P103" s="6" t="n">
        <f aca="false">M103*N103</f>
        <v>2690.30964303713</v>
      </c>
      <c r="Q103" s="45" t="n">
        <f aca="false">M103*O103</f>
        <v>2690.30964303713</v>
      </c>
      <c r="R103" s="42" t="s">
        <v>90</v>
      </c>
      <c r="S103" s="6" t="n">
        <f aca="false">ROUND(IF(E103="I",0,IF(J103="po",I103,I103/25.4)),2)</f>
        <v>0</v>
      </c>
      <c r="T103" s="15" t="n">
        <f aca="false">ROUND(IF(E103="I",0,IF(J103="po",K103,K103*3.280839895)),0)</f>
        <v>0</v>
      </c>
      <c r="V103" s="46" t="n">
        <f aca="false">IF(J103="mm",I103*K103/1000,"")</f>
        <v>4590</v>
      </c>
      <c r="W103" s="47"/>
    </row>
    <row r="104" customFormat="false" ht="15" hidden="true" customHeight="false" outlineLevel="0" collapsed="false">
      <c r="A104" s="0" t="n">
        <v>30019</v>
      </c>
      <c r="B104" s="48" t="s">
        <v>88</v>
      </c>
      <c r="C104" s="37" t="n">
        <v>45580</v>
      </c>
      <c r="D104" s="38" t="s">
        <v>38</v>
      </c>
      <c r="E104" s="17" t="s">
        <v>33</v>
      </c>
      <c r="F104" s="39" t="n">
        <f aca="false">IF(D104="in",1,-1)</f>
        <v>-1</v>
      </c>
      <c r="G104" s="50" t="n">
        <v>2024139</v>
      </c>
      <c r="H104" s="40" t="s">
        <v>122</v>
      </c>
      <c r="I104" s="16" t="n">
        <v>1530</v>
      </c>
      <c r="J104" s="42" t="s">
        <v>2</v>
      </c>
      <c r="K104" s="43" t="n">
        <v>3000</v>
      </c>
      <c r="L104" s="44" t="str">
        <f aca="false">IF(J104="mm","m","pi")</f>
        <v>m</v>
      </c>
      <c r="M104" s="15" t="n">
        <f aca="false">IF(J104="mm",F104*I104/1000*K104*1.55,F104*I104*12*K104/1000)</f>
        <v>-7114.5</v>
      </c>
      <c r="N104" s="5" t="n">
        <f aca="false">_xlfn.xlookup(A104,'[1]Prix MP'!$A$1:$A$1048576,'[1]Prix MP'!$T$1:$T$1048576)</f>
        <v>0.378144584023772</v>
      </c>
      <c r="O104" s="5" t="n">
        <f aca="false">_xlfn.xlookup(A104,'[1]Prix MP'!$A$1:$A$1048576,'[1]Prix MP'!$U$1:$U$1048576)</f>
        <v>0.378144584023772</v>
      </c>
      <c r="P104" s="6" t="n">
        <f aca="false">M104*N104</f>
        <v>-2690.30964303713</v>
      </c>
      <c r="Q104" s="45" t="n">
        <f aca="false">M104*O104</f>
        <v>-2690.30964303713</v>
      </c>
      <c r="R104" s="42" t="s">
        <v>90</v>
      </c>
      <c r="S104" s="6" t="n">
        <f aca="false">ROUND(IF(E104="I",0,IF(J104="po",I104,I104/25.4)),2)</f>
        <v>0</v>
      </c>
      <c r="T104" s="15" t="n">
        <f aca="false">ROUND(IF(E104="I",0,IF(J104="po",K104,K104*3.280839895)),0)</f>
        <v>0</v>
      </c>
      <c r="V104" s="46" t="n">
        <f aca="false">IF(J104="mm",I104*K104/1000,"")</f>
        <v>4590</v>
      </c>
      <c r="W104" s="47"/>
    </row>
    <row r="105" customFormat="false" ht="15" hidden="true" customHeight="false" outlineLevel="0" collapsed="false">
      <c r="A105" s="0" t="n">
        <v>30019</v>
      </c>
      <c r="B105" s="48" t="s">
        <v>88</v>
      </c>
      <c r="C105" s="37" t="n">
        <v>45565</v>
      </c>
      <c r="D105" s="38" t="s">
        <v>32</v>
      </c>
      <c r="E105" s="17" t="s">
        <v>33</v>
      </c>
      <c r="F105" s="39" t="n">
        <f aca="false">IF(D105="in",1,-1)</f>
        <v>1</v>
      </c>
      <c r="G105" s="50" t="n">
        <v>2024118</v>
      </c>
      <c r="H105" s="40" t="s">
        <v>123</v>
      </c>
      <c r="I105" s="16" t="n">
        <v>1530</v>
      </c>
      <c r="J105" s="42" t="s">
        <v>2</v>
      </c>
      <c r="K105" s="43" t="n">
        <v>3000</v>
      </c>
      <c r="L105" s="44" t="str">
        <f aca="false">IF(J105="mm","m","pi")</f>
        <v>m</v>
      </c>
      <c r="M105" s="15" t="n">
        <f aca="false">IF(J105="mm",F105*I105/1000*K105*1.55,F105*I105*12*K105/1000)</f>
        <v>7114.5</v>
      </c>
      <c r="N105" s="5" t="n">
        <f aca="false">_xlfn.xlookup(A105,'[1]Prix MP'!$A$1:$A$1048576,'[1]Prix MP'!$T$1:$T$1048576)</f>
        <v>0.378144584023772</v>
      </c>
      <c r="O105" s="5" t="n">
        <f aca="false">_xlfn.xlookup(A105,'[1]Prix MP'!$A$1:$A$1048576,'[1]Prix MP'!$U$1:$U$1048576)</f>
        <v>0.378144584023772</v>
      </c>
      <c r="P105" s="6" t="n">
        <f aca="false">M105*N105</f>
        <v>2690.30964303713</v>
      </c>
      <c r="Q105" s="45" t="n">
        <f aca="false">M105*O105</f>
        <v>2690.30964303713</v>
      </c>
      <c r="R105" s="42" t="s">
        <v>90</v>
      </c>
      <c r="S105" s="6" t="n">
        <f aca="false">ROUND(IF(E105="I",0,IF(J105="po",I105,I105/25.4)),2)</f>
        <v>0</v>
      </c>
      <c r="T105" s="15" t="n">
        <f aca="false">ROUND(IF(E105="I",0,IF(J105="po",K105,K105*3.280839895)),0)</f>
        <v>0</v>
      </c>
      <c r="V105" s="46" t="n">
        <f aca="false">IF(J105="mm",I105*K105/1000,"")</f>
        <v>4590</v>
      </c>
      <c r="W105" s="47"/>
    </row>
    <row r="106" customFormat="false" ht="15" hidden="true" customHeight="false" outlineLevel="0" collapsed="false">
      <c r="A106" s="0" t="n">
        <v>30019</v>
      </c>
      <c r="B106" s="48" t="s">
        <v>88</v>
      </c>
      <c r="C106" s="37" t="n">
        <v>45567</v>
      </c>
      <c r="D106" s="38" t="s">
        <v>44</v>
      </c>
      <c r="E106" s="17" t="s">
        <v>33</v>
      </c>
      <c r="F106" s="39" t="n">
        <f aca="false">IF(D106="in",1,-1)</f>
        <v>-1</v>
      </c>
      <c r="G106" s="50" t="n">
        <v>2024118</v>
      </c>
      <c r="H106" s="40" t="s">
        <v>123</v>
      </c>
      <c r="I106" s="16" t="n">
        <v>1530</v>
      </c>
      <c r="J106" s="42" t="s">
        <v>2</v>
      </c>
      <c r="K106" s="43" t="n">
        <v>3000</v>
      </c>
      <c r="L106" s="44" t="str">
        <f aca="false">IF(J106="mm","m","pi")</f>
        <v>m</v>
      </c>
      <c r="M106" s="15" t="n">
        <f aca="false">IF(J106="mm",F106*I106/1000*K106*1.55,F106*I106*12*K106/1000)</f>
        <v>-7114.5</v>
      </c>
      <c r="N106" s="5" t="n">
        <f aca="false">_xlfn.xlookup(A106,'[1]Prix MP'!$A$1:$A$1048576,'[1]Prix MP'!$T$1:$T$1048576)</f>
        <v>0.378144584023772</v>
      </c>
      <c r="O106" s="5" t="n">
        <f aca="false">_xlfn.xlookup(A106,'[1]Prix MP'!$A$1:$A$1048576,'[1]Prix MP'!$U$1:$U$1048576)</f>
        <v>0.378144584023772</v>
      </c>
      <c r="P106" s="6" t="n">
        <f aca="false">M106*N106</f>
        <v>-2690.30964303713</v>
      </c>
      <c r="Q106" s="45" t="n">
        <f aca="false">M106*O106</f>
        <v>-2690.30964303713</v>
      </c>
      <c r="R106" s="42" t="s">
        <v>90</v>
      </c>
      <c r="S106" s="6" t="n">
        <f aca="false">ROUND(IF(E106="I",0,IF(J106="po",I106,I106/25.4)),2)</f>
        <v>0</v>
      </c>
      <c r="T106" s="15" t="n">
        <f aca="false">ROUND(IF(E106="I",0,IF(J106="po",K106,K106*3.280839895)),0)</f>
        <v>0</v>
      </c>
      <c r="V106" s="46" t="n">
        <f aca="false">IF(J106="mm",I106*K106/1000,"")</f>
        <v>4590</v>
      </c>
      <c r="W106" s="47"/>
    </row>
    <row r="107" customFormat="false" ht="15" hidden="true" customHeight="false" outlineLevel="0" collapsed="false">
      <c r="A107" s="0" t="n">
        <v>30019</v>
      </c>
      <c r="B107" s="48" t="s">
        <v>88</v>
      </c>
      <c r="C107" s="37" t="n">
        <v>45565</v>
      </c>
      <c r="D107" s="38" t="s">
        <v>32</v>
      </c>
      <c r="E107" s="17" t="s">
        <v>33</v>
      </c>
      <c r="F107" s="39" t="n">
        <f aca="false">IF(D107="in",1,-1)</f>
        <v>1</v>
      </c>
      <c r="G107" s="50" t="n">
        <v>2024118</v>
      </c>
      <c r="H107" s="40" t="s">
        <v>124</v>
      </c>
      <c r="I107" s="16" t="n">
        <v>1530</v>
      </c>
      <c r="J107" s="42" t="s">
        <v>2</v>
      </c>
      <c r="K107" s="43" t="n">
        <v>3000</v>
      </c>
      <c r="L107" s="44" t="str">
        <f aca="false">IF(J107="mm","m","pi")</f>
        <v>m</v>
      </c>
      <c r="M107" s="15" t="n">
        <f aca="false">IF(J107="mm",F107*I107/1000*K107*1.55,F107*I107*12*K107/1000)</f>
        <v>7114.5</v>
      </c>
      <c r="N107" s="5" t="n">
        <f aca="false">_xlfn.xlookup(A107,'[1]Prix MP'!$A$1:$A$1048576,'[1]Prix MP'!$T$1:$T$1048576)</f>
        <v>0.378144584023772</v>
      </c>
      <c r="O107" s="5" t="n">
        <f aca="false">_xlfn.xlookup(A107,'[1]Prix MP'!$A$1:$A$1048576,'[1]Prix MP'!$U$1:$U$1048576)</f>
        <v>0.378144584023772</v>
      </c>
      <c r="P107" s="6" t="n">
        <f aca="false">M107*N107</f>
        <v>2690.30964303713</v>
      </c>
      <c r="Q107" s="45" t="n">
        <f aca="false">M107*O107</f>
        <v>2690.30964303713</v>
      </c>
      <c r="R107" s="42" t="s">
        <v>90</v>
      </c>
      <c r="S107" s="6" t="n">
        <f aca="false">ROUND(IF(E107="I",0,IF(J107="po",I107,I107/25.4)),2)</f>
        <v>0</v>
      </c>
      <c r="T107" s="15" t="n">
        <f aca="false">ROUND(IF(E107="I",0,IF(J107="po",K107,K107*3.280839895)),0)</f>
        <v>0</v>
      </c>
      <c r="V107" s="46" t="n">
        <f aca="false">IF(J107="mm",I107*K107/1000,"")</f>
        <v>4590</v>
      </c>
      <c r="W107" s="47"/>
    </row>
    <row r="108" customFormat="false" ht="15" hidden="true" customHeight="false" outlineLevel="0" collapsed="false">
      <c r="A108" s="0" t="n">
        <v>30019</v>
      </c>
      <c r="B108" s="48" t="s">
        <v>88</v>
      </c>
      <c r="C108" s="37" t="n">
        <v>45567</v>
      </c>
      <c r="D108" s="38" t="s">
        <v>44</v>
      </c>
      <c r="E108" s="17" t="s">
        <v>33</v>
      </c>
      <c r="F108" s="39" t="n">
        <f aca="false">IF(D108="in",1,-1)</f>
        <v>-1</v>
      </c>
      <c r="G108" s="50" t="n">
        <v>2024118</v>
      </c>
      <c r="H108" s="40" t="s">
        <v>124</v>
      </c>
      <c r="I108" s="16" t="n">
        <v>1530</v>
      </c>
      <c r="J108" s="42" t="s">
        <v>2</v>
      </c>
      <c r="K108" s="43" t="n">
        <v>3000</v>
      </c>
      <c r="L108" s="44" t="str">
        <f aca="false">IF(J108="mm","m","pi")</f>
        <v>m</v>
      </c>
      <c r="M108" s="15" t="n">
        <f aca="false">IF(J108="mm",F108*I108/1000*K108*1.55,F108*I108*12*K108/1000)</f>
        <v>-7114.5</v>
      </c>
      <c r="N108" s="5" t="n">
        <f aca="false">_xlfn.xlookup(A108,'[1]Prix MP'!$A$1:$A$1048576,'[1]Prix MP'!$T$1:$T$1048576)</f>
        <v>0.378144584023772</v>
      </c>
      <c r="O108" s="5" t="n">
        <f aca="false">_xlfn.xlookup(A108,'[1]Prix MP'!$A$1:$A$1048576,'[1]Prix MP'!$U$1:$U$1048576)</f>
        <v>0.378144584023772</v>
      </c>
      <c r="P108" s="6" t="n">
        <f aca="false">M108*N108</f>
        <v>-2690.30964303713</v>
      </c>
      <c r="Q108" s="45" t="n">
        <f aca="false">M108*O108</f>
        <v>-2690.30964303713</v>
      </c>
      <c r="R108" s="42" t="s">
        <v>90</v>
      </c>
      <c r="S108" s="6" t="n">
        <f aca="false">ROUND(IF(E108="I",0,IF(J108="po",I108,I108/25.4)),2)</f>
        <v>0</v>
      </c>
      <c r="T108" s="15" t="n">
        <f aca="false">ROUND(IF(E108="I",0,IF(J108="po",K108,K108*3.280839895)),0)</f>
        <v>0</v>
      </c>
      <c r="V108" s="46" t="n">
        <f aca="false">IF(J108="mm",I108*K108/1000,"")</f>
        <v>4590</v>
      </c>
      <c r="W108" s="47"/>
    </row>
    <row r="109" customFormat="false" ht="15" hidden="true" customHeight="false" outlineLevel="0" collapsed="false">
      <c r="A109" s="0" t="n">
        <v>30019</v>
      </c>
      <c r="B109" s="48" t="s">
        <v>88</v>
      </c>
      <c r="C109" s="37" t="n">
        <v>45565</v>
      </c>
      <c r="D109" s="38" t="s">
        <v>32</v>
      </c>
      <c r="E109" s="17" t="s">
        <v>33</v>
      </c>
      <c r="F109" s="39" t="n">
        <f aca="false">IF(D109="in",1,-1)</f>
        <v>1</v>
      </c>
      <c r="G109" s="50" t="n">
        <v>2024146</v>
      </c>
      <c r="H109" s="40" t="s">
        <v>125</v>
      </c>
      <c r="I109" s="16" t="n">
        <v>1530</v>
      </c>
      <c r="J109" s="42" t="s">
        <v>2</v>
      </c>
      <c r="K109" s="43" t="n">
        <v>3000</v>
      </c>
      <c r="L109" s="44" t="str">
        <f aca="false">IF(J109="mm","m","pi")</f>
        <v>m</v>
      </c>
      <c r="M109" s="15" t="n">
        <f aca="false">IF(J109="mm",F109*I109/1000*K109*1.55,F109*I109*12*K109/1000)</f>
        <v>7114.5</v>
      </c>
      <c r="N109" s="5" t="n">
        <f aca="false">_xlfn.xlookup(A109,'[1]Prix MP'!$A$1:$A$1048576,'[1]Prix MP'!$T$1:$T$1048576)</f>
        <v>0.378144584023772</v>
      </c>
      <c r="O109" s="5" t="n">
        <f aca="false">_xlfn.xlookup(A109,'[1]Prix MP'!$A$1:$A$1048576,'[1]Prix MP'!$U$1:$U$1048576)</f>
        <v>0.378144584023772</v>
      </c>
      <c r="P109" s="6" t="n">
        <f aca="false">M109*N109</f>
        <v>2690.30964303713</v>
      </c>
      <c r="Q109" s="45" t="n">
        <f aca="false">M109*O109</f>
        <v>2690.30964303713</v>
      </c>
      <c r="R109" s="42" t="s">
        <v>90</v>
      </c>
      <c r="S109" s="6" t="n">
        <f aca="false">ROUND(IF(E109="I",0,IF(J109="po",I109,I109/25.4)),2)</f>
        <v>0</v>
      </c>
      <c r="T109" s="15" t="n">
        <f aca="false">ROUND(IF(E109="I",0,IF(J109="po",K109,K109*3.280839895)),0)</f>
        <v>0</v>
      </c>
      <c r="V109" s="46" t="n">
        <f aca="false">IF(J109="mm",I109*K109/1000,"")</f>
        <v>4590</v>
      </c>
      <c r="W109" s="47"/>
    </row>
    <row r="110" customFormat="false" ht="15" hidden="true" customHeight="false" outlineLevel="0" collapsed="false">
      <c r="A110" s="0" t="n">
        <v>30019</v>
      </c>
      <c r="B110" s="48" t="s">
        <v>88</v>
      </c>
      <c r="C110" s="37" t="n">
        <v>45588</v>
      </c>
      <c r="D110" s="38" t="s">
        <v>38</v>
      </c>
      <c r="E110" s="17" t="s">
        <v>33</v>
      </c>
      <c r="F110" s="39" t="n">
        <f aca="false">IF(D110="in",1,-1)</f>
        <v>-1</v>
      </c>
      <c r="G110" s="50" t="n">
        <v>2024146</v>
      </c>
      <c r="H110" s="40" t="s">
        <v>125</v>
      </c>
      <c r="I110" s="16" t="n">
        <v>1530</v>
      </c>
      <c r="J110" s="42" t="s">
        <v>2</v>
      </c>
      <c r="K110" s="43" t="n">
        <v>3000</v>
      </c>
      <c r="L110" s="44" t="str">
        <f aca="false">IF(J110="mm","m","pi")</f>
        <v>m</v>
      </c>
      <c r="M110" s="15" t="n">
        <f aca="false">IF(J110="mm",F110*I110/1000*K110*1.55,F110*I110*12*K110/1000)</f>
        <v>-7114.5</v>
      </c>
      <c r="N110" s="5" t="n">
        <f aca="false">_xlfn.xlookup(A110,'[1]Prix MP'!$A$1:$A$1048576,'[1]Prix MP'!$T$1:$T$1048576)</f>
        <v>0.378144584023772</v>
      </c>
      <c r="O110" s="5" t="n">
        <f aca="false">_xlfn.xlookup(A110,'[1]Prix MP'!$A$1:$A$1048576,'[1]Prix MP'!$U$1:$U$1048576)</f>
        <v>0.378144584023772</v>
      </c>
      <c r="P110" s="6" t="n">
        <f aca="false">M110*N110</f>
        <v>-2690.30964303713</v>
      </c>
      <c r="Q110" s="45" t="n">
        <f aca="false">M110*O110</f>
        <v>-2690.30964303713</v>
      </c>
      <c r="R110" s="42" t="s">
        <v>90</v>
      </c>
      <c r="S110" s="6" t="n">
        <f aca="false">ROUND(IF(E110="I",0,IF(J110="po",I110,I110/25.4)),2)</f>
        <v>0</v>
      </c>
      <c r="T110" s="15" t="n">
        <f aca="false">ROUND(IF(E110="I",0,IF(J110="po",K110,K110*3.280839895)),0)</f>
        <v>0</v>
      </c>
      <c r="V110" s="46" t="n">
        <f aca="false">IF(J110="mm",I110*K110/1000,"")</f>
        <v>4590</v>
      </c>
      <c r="W110" s="47"/>
    </row>
    <row r="111" customFormat="false" ht="15" hidden="true" customHeight="false" outlineLevel="0" collapsed="false">
      <c r="A111" s="0" t="n">
        <v>30019</v>
      </c>
      <c r="B111" s="48" t="s">
        <v>88</v>
      </c>
      <c r="C111" s="37" t="n">
        <v>45565</v>
      </c>
      <c r="D111" s="38" t="s">
        <v>32</v>
      </c>
      <c r="E111" s="17" t="s">
        <v>33</v>
      </c>
      <c r="F111" s="39" t="n">
        <f aca="false">IF(D111="in",1,-1)</f>
        <v>1</v>
      </c>
      <c r="G111" s="50"/>
      <c r="H111" s="40" t="s">
        <v>126</v>
      </c>
      <c r="I111" s="16" t="n">
        <v>1530</v>
      </c>
      <c r="J111" s="42" t="s">
        <v>2</v>
      </c>
      <c r="K111" s="43" t="n">
        <v>3000</v>
      </c>
      <c r="L111" s="44" t="str">
        <f aca="false">IF(J111="mm","m","pi")</f>
        <v>m</v>
      </c>
      <c r="M111" s="15" t="n">
        <f aca="false">IF(J111="mm",F111*I111/1000*K111*1.55,F111*I111*12*K111/1000)</f>
        <v>7114.5</v>
      </c>
      <c r="N111" s="5" t="n">
        <f aca="false">_xlfn.xlookup(A111,'[1]Prix MP'!$A$1:$A$1048576,'[1]Prix MP'!$T$1:$T$1048576)</f>
        <v>0.378144584023772</v>
      </c>
      <c r="O111" s="5" t="n">
        <f aca="false">_xlfn.xlookup(A111,'[1]Prix MP'!$A$1:$A$1048576,'[1]Prix MP'!$U$1:$U$1048576)</f>
        <v>0.378144584023772</v>
      </c>
      <c r="P111" s="6" t="n">
        <f aca="false">M111*N111</f>
        <v>2690.30964303713</v>
      </c>
      <c r="Q111" s="45" t="n">
        <f aca="false">M111*O111</f>
        <v>2690.30964303713</v>
      </c>
      <c r="R111" s="42" t="s">
        <v>90</v>
      </c>
      <c r="S111" s="6" t="n">
        <f aca="false">ROUND(IF(E111="I",0,IF(J111="po",I111,I111/25.4)),2)</f>
        <v>0</v>
      </c>
      <c r="T111" s="15" t="n">
        <f aca="false">ROUND(IF(E111="I",0,IF(J111="po",K111,K111*3.280839895)),0)</f>
        <v>0</v>
      </c>
      <c r="V111" s="46" t="n">
        <f aca="false">IF(J111="mm",I111*K111/1000,"")</f>
        <v>4590</v>
      </c>
      <c r="W111" s="47"/>
    </row>
    <row r="112" customFormat="false" ht="15" hidden="true" customHeight="false" outlineLevel="0" collapsed="false">
      <c r="A112" s="0" t="n">
        <v>30019</v>
      </c>
      <c r="B112" s="48" t="s">
        <v>88</v>
      </c>
      <c r="C112" s="37" t="n">
        <v>45597</v>
      </c>
      <c r="D112" s="38" t="s">
        <v>44</v>
      </c>
      <c r="E112" s="17" t="s">
        <v>33</v>
      </c>
      <c r="F112" s="49" t="n">
        <v>-1</v>
      </c>
      <c r="G112" s="50" t="s">
        <v>91</v>
      </c>
      <c r="H112" s="40" t="s">
        <v>126</v>
      </c>
      <c r="I112" s="16" t="n">
        <v>1530</v>
      </c>
      <c r="J112" s="42" t="s">
        <v>2</v>
      </c>
      <c r="K112" s="43" t="n">
        <v>3000</v>
      </c>
      <c r="L112" s="44" t="str">
        <f aca="false">IF(J112="mm","m","pi")</f>
        <v>m</v>
      </c>
      <c r="M112" s="15" t="n">
        <f aca="false">IF(J112="mm",F112*I112/1000*K112*1.55,F112*I112*12*K112/1000)</f>
        <v>-7114.5</v>
      </c>
      <c r="N112" s="5" t="n">
        <f aca="false">_xlfn.xlookup(A112,'[1]Prix MP'!$A$1:$A$1048576,'[1]Prix MP'!$T$1:$T$1048576)</f>
        <v>0.378144584023772</v>
      </c>
      <c r="O112" s="5" t="n">
        <f aca="false">_xlfn.xlookup(A112,'[1]Prix MP'!$A$1:$A$1048576,'[1]Prix MP'!$U$1:$U$1048576)</f>
        <v>0.378144584023772</v>
      </c>
      <c r="P112" s="6" t="n">
        <f aca="false">M112*N112</f>
        <v>-2690.30964303713</v>
      </c>
      <c r="Q112" s="45" t="n">
        <f aca="false">M112*O112</f>
        <v>-2690.30964303713</v>
      </c>
      <c r="R112" s="42" t="s">
        <v>90</v>
      </c>
      <c r="S112" s="6" t="n">
        <f aca="false">ROUND(IF(E112="I",0,IF(J112="po",I112,I112/25.4)),2)</f>
        <v>0</v>
      </c>
      <c r="T112" s="15" t="n">
        <f aca="false">ROUND(IF(E112="I",0,IF(J112="po",K112,K112*3.280839895)),0)</f>
        <v>0</v>
      </c>
      <c r="V112" s="46" t="n">
        <f aca="false">IF(J112="mm",I112*K112/1000,"")</f>
        <v>4590</v>
      </c>
      <c r="W112" s="47"/>
    </row>
    <row r="113" customFormat="false" ht="15" hidden="true" customHeight="false" outlineLevel="0" collapsed="false">
      <c r="A113" s="0" t="n">
        <v>30019</v>
      </c>
      <c r="B113" s="48" t="s">
        <v>88</v>
      </c>
      <c r="C113" s="37" t="n">
        <v>45597</v>
      </c>
      <c r="D113" s="38" t="s">
        <v>48</v>
      </c>
      <c r="E113" s="17" t="s">
        <v>33</v>
      </c>
      <c r="F113" s="49" t="n">
        <v>1</v>
      </c>
      <c r="G113" s="50" t="s">
        <v>91</v>
      </c>
      <c r="H113" s="40" t="s">
        <v>127</v>
      </c>
      <c r="I113" s="16" t="n">
        <v>9.5</v>
      </c>
      <c r="J113" s="42" t="s">
        <v>36</v>
      </c>
      <c r="K113" s="43" t="n">
        <v>4850</v>
      </c>
      <c r="L113" s="44" t="s">
        <v>47</v>
      </c>
      <c r="M113" s="15" t="n">
        <f aca="false">IF(J113="mm",F113*I113/1000*K113*1.55,F113*I113*12*K113/1000)</f>
        <v>552.9</v>
      </c>
      <c r="N113" s="5" t="n">
        <f aca="false">_xlfn.xlookup(A113,'[1]Prix MP'!$A$1:$A$1048576,'[1]Prix MP'!$T$1:$T$1048576)</f>
        <v>0.378144584023772</v>
      </c>
      <c r="O113" s="5" t="n">
        <f aca="false">_xlfn.xlookup(A113,'[1]Prix MP'!$A$1:$A$1048576,'[1]Prix MP'!$U$1:$U$1048576)</f>
        <v>0.378144584023772</v>
      </c>
      <c r="P113" s="6" t="n">
        <f aca="false">M113*N113</f>
        <v>209.076140506744</v>
      </c>
      <c r="Q113" s="45" t="n">
        <f aca="false">M113*O113</f>
        <v>209.076140506744</v>
      </c>
      <c r="R113" s="42" t="s">
        <v>90</v>
      </c>
      <c r="S113" s="6" t="n">
        <f aca="false">ROUND(IF(E113="I",0,IF(J113="po",I113,I113/25.4)),2)</f>
        <v>0</v>
      </c>
      <c r="T113" s="15" t="n">
        <f aca="false">ROUND(IF(E113="I",0,IF(J113="po",K113,K113*3.280839895)),0)</f>
        <v>0</v>
      </c>
      <c r="V113" s="46"/>
      <c r="W113" s="47"/>
    </row>
    <row r="114" customFormat="false" ht="15" hidden="true" customHeight="false" outlineLevel="0" collapsed="false">
      <c r="A114" s="0" t="n">
        <v>30019</v>
      </c>
      <c r="B114" s="48" t="s">
        <v>88</v>
      </c>
      <c r="C114" s="37" t="n">
        <v>45631</v>
      </c>
      <c r="D114" s="38" t="s">
        <v>93</v>
      </c>
      <c r="E114" s="17" t="s">
        <v>33</v>
      </c>
      <c r="F114" s="49" t="n">
        <v>-1</v>
      </c>
      <c r="G114" s="50" t="s">
        <v>94</v>
      </c>
      <c r="H114" s="40" t="s">
        <v>127</v>
      </c>
      <c r="I114" s="16" t="n">
        <v>9.5</v>
      </c>
      <c r="J114" s="42" t="s">
        <v>36</v>
      </c>
      <c r="K114" s="43" t="n">
        <v>4850</v>
      </c>
      <c r="L114" s="44" t="s">
        <v>47</v>
      </c>
      <c r="M114" s="15" t="n">
        <f aca="false">IF(J114="mm",F114*I114/1000*K114*1.55,F114*I114*12*K114/1000)</f>
        <v>-552.9</v>
      </c>
      <c r="N114" s="5" t="n">
        <f aca="false">_xlfn.xlookup(A114,'[1]Prix MP'!$A$1:$A$1048576,'[1]Prix MP'!$T$1:$T$1048576)</f>
        <v>0.378144584023772</v>
      </c>
      <c r="O114" s="5" t="n">
        <f aca="false">_xlfn.xlookup(A114,'[1]Prix MP'!$A$1:$A$1048576,'[1]Prix MP'!$U$1:$U$1048576)</f>
        <v>0.378144584023772</v>
      </c>
      <c r="P114" s="6" t="n">
        <f aca="false">M114*N114</f>
        <v>-209.076140506744</v>
      </c>
      <c r="Q114" s="45" t="n">
        <f aca="false">M114*O114</f>
        <v>-209.076140506744</v>
      </c>
      <c r="R114" s="42" t="s">
        <v>90</v>
      </c>
      <c r="S114" s="6" t="n">
        <f aca="false">ROUND(IF(E114="I",0,IF(J114="po",I114,I114/25.4)),2)</f>
        <v>0</v>
      </c>
      <c r="T114" s="15" t="n">
        <f aca="false">ROUND(IF(E114="I",0,IF(J114="po",K114,K114*3.280839895)),0)</f>
        <v>0</v>
      </c>
      <c r="V114" s="46" t="str">
        <f aca="false">IF(J114="mm",I114*K114/1000,"")</f>
        <v/>
      </c>
      <c r="W114" s="47"/>
    </row>
    <row r="115" customFormat="false" ht="15" hidden="true" customHeight="false" outlineLevel="0" collapsed="false">
      <c r="A115" s="0" t="n">
        <v>30019</v>
      </c>
      <c r="B115" s="48" t="s">
        <v>88</v>
      </c>
      <c r="C115" s="37" t="n">
        <v>45565</v>
      </c>
      <c r="D115" s="38" t="s">
        <v>32</v>
      </c>
      <c r="E115" s="17" t="s">
        <v>33</v>
      </c>
      <c r="F115" s="39" t="n">
        <f aca="false">IF(D115="in",1,-1)</f>
        <v>1</v>
      </c>
      <c r="G115" s="50" t="n">
        <v>2024118</v>
      </c>
      <c r="H115" s="40" t="s">
        <v>128</v>
      </c>
      <c r="I115" s="16" t="n">
        <v>1530</v>
      </c>
      <c r="J115" s="42" t="s">
        <v>2</v>
      </c>
      <c r="K115" s="43" t="n">
        <v>3100</v>
      </c>
      <c r="L115" s="44" t="str">
        <f aca="false">IF(J115="mm","m","pi")</f>
        <v>m</v>
      </c>
      <c r="M115" s="15" t="n">
        <f aca="false">IF(J115="mm",F115*I115/1000*K115*1.55,F115*I115*12*K115/1000)</f>
        <v>7351.65</v>
      </c>
      <c r="N115" s="5" t="n">
        <f aca="false">_xlfn.xlookup(A115,'[1]Prix MP'!$A$1:$A$1048576,'[1]Prix MP'!$T$1:$T$1048576)</f>
        <v>0.378144584023772</v>
      </c>
      <c r="O115" s="5" t="n">
        <f aca="false">_xlfn.xlookup(A115,'[1]Prix MP'!$A$1:$A$1048576,'[1]Prix MP'!$U$1:$U$1048576)</f>
        <v>0.378144584023772</v>
      </c>
      <c r="P115" s="6" t="n">
        <f aca="false">M115*N115</f>
        <v>2779.98663113837</v>
      </c>
      <c r="Q115" s="45" t="n">
        <f aca="false">M115*O115</f>
        <v>2779.98663113837</v>
      </c>
      <c r="R115" s="42" t="s">
        <v>90</v>
      </c>
      <c r="S115" s="6" t="n">
        <f aca="false">ROUND(IF(E115="I",0,IF(J115="po",I115,I115/25.4)),2)</f>
        <v>0</v>
      </c>
      <c r="T115" s="15" t="n">
        <f aca="false">ROUND(IF(E115="I",0,IF(J115="po",K115,K115*3.280839895)),0)</f>
        <v>0</v>
      </c>
      <c r="V115" s="46" t="n">
        <f aca="false">IF(J115="mm",I115*K115/1000,"")</f>
        <v>4743</v>
      </c>
      <c r="W115" s="47"/>
    </row>
    <row r="116" customFormat="false" ht="15" hidden="true" customHeight="false" outlineLevel="0" collapsed="false">
      <c r="A116" s="0" t="n">
        <v>30019</v>
      </c>
      <c r="B116" s="48" t="s">
        <v>88</v>
      </c>
      <c r="C116" s="37" t="n">
        <v>45567</v>
      </c>
      <c r="D116" s="38" t="s">
        <v>44</v>
      </c>
      <c r="E116" s="17" t="s">
        <v>33</v>
      </c>
      <c r="F116" s="39" t="n">
        <f aca="false">IF(D116="in",1,-1)</f>
        <v>-1</v>
      </c>
      <c r="G116" s="50" t="n">
        <v>2024118</v>
      </c>
      <c r="H116" s="40" t="s">
        <v>128</v>
      </c>
      <c r="I116" s="16" t="n">
        <v>1530</v>
      </c>
      <c r="J116" s="42" t="s">
        <v>2</v>
      </c>
      <c r="K116" s="43" t="n">
        <v>3100</v>
      </c>
      <c r="L116" s="44" t="str">
        <f aca="false">IF(J116="mm","m","pi")</f>
        <v>m</v>
      </c>
      <c r="M116" s="15" t="n">
        <f aca="false">IF(J116="mm",F116*I116/1000*K116*1.55,F116*I116*12*K116/1000)</f>
        <v>-7351.65</v>
      </c>
      <c r="N116" s="5" t="n">
        <f aca="false">_xlfn.xlookup(A116,'[1]Prix MP'!$A$1:$A$1048576,'[1]Prix MP'!$T$1:$T$1048576)</f>
        <v>0.378144584023772</v>
      </c>
      <c r="O116" s="5" t="n">
        <f aca="false">_xlfn.xlookup(A116,'[1]Prix MP'!$A$1:$A$1048576,'[1]Prix MP'!$U$1:$U$1048576)</f>
        <v>0.378144584023772</v>
      </c>
      <c r="P116" s="6" t="n">
        <f aca="false">M116*N116</f>
        <v>-2779.98663113837</v>
      </c>
      <c r="Q116" s="45" t="n">
        <f aca="false">M116*O116</f>
        <v>-2779.98663113837</v>
      </c>
      <c r="R116" s="42" t="s">
        <v>90</v>
      </c>
      <c r="S116" s="6" t="n">
        <f aca="false">ROUND(IF(E116="I",0,IF(J116="po",I116,I116/25.4)),2)</f>
        <v>0</v>
      </c>
      <c r="T116" s="15" t="n">
        <f aca="false">ROUND(IF(E116="I",0,IF(J116="po",K116,K116*3.280839895)),0)</f>
        <v>0</v>
      </c>
      <c r="V116" s="46" t="n">
        <f aca="false">IF(J116="mm",I116*K116/1000,"")</f>
        <v>4743</v>
      </c>
      <c r="W116" s="47"/>
    </row>
    <row r="117" customFormat="false" ht="15" hidden="true" customHeight="false" outlineLevel="0" collapsed="false">
      <c r="A117" s="0" t="n">
        <v>30019</v>
      </c>
      <c r="B117" s="48" t="s">
        <v>88</v>
      </c>
      <c r="C117" s="37" t="n">
        <v>45565</v>
      </c>
      <c r="D117" s="38" t="s">
        <v>32</v>
      </c>
      <c r="E117" s="17" t="s">
        <v>33</v>
      </c>
      <c r="F117" s="39" t="n">
        <f aca="false">IF(D117="in",1,-1)</f>
        <v>1</v>
      </c>
      <c r="G117" s="50" t="n">
        <v>2024146</v>
      </c>
      <c r="H117" s="40" t="s">
        <v>129</v>
      </c>
      <c r="I117" s="16" t="n">
        <v>1530</v>
      </c>
      <c r="J117" s="42" t="s">
        <v>2</v>
      </c>
      <c r="K117" s="43" t="n">
        <v>3100</v>
      </c>
      <c r="L117" s="44" t="str">
        <f aca="false">IF(J117="mm","m","pi")</f>
        <v>m</v>
      </c>
      <c r="M117" s="15" t="n">
        <f aca="false">IF(J117="mm",F117*I117/1000*K117*1.55,F117*I117*12*K117/1000)</f>
        <v>7351.65</v>
      </c>
      <c r="N117" s="5" t="n">
        <f aca="false">_xlfn.xlookup(A117,'[1]Prix MP'!$A$1:$A$1048576,'[1]Prix MP'!$T$1:$T$1048576)</f>
        <v>0.378144584023772</v>
      </c>
      <c r="O117" s="5" t="n">
        <f aca="false">_xlfn.xlookup(A117,'[1]Prix MP'!$A$1:$A$1048576,'[1]Prix MP'!$U$1:$U$1048576)</f>
        <v>0.378144584023772</v>
      </c>
      <c r="P117" s="6" t="n">
        <f aca="false">M117*N117</f>
        <v>2779.98663113837</v>
      </c>
      <c r="Q117" s="45" t="n">
        <f aca="false">M117*O117</f>
        <v>2779.98663113837</v>
      </c>
      <c r="R117" s="42" t="s">
        <v>90</v>
      </c>
      <c r="S117" s="6" t="n">
        <f aca="false">ROUND(IF(E117="I",0,IF(J117="po",I117,I117/25.4)),2)</f>
        <v>0</v>
      </c>
      <c r="T117" s="15" t="n">
        <f aca="false">ROUND(IF(E117="I",0,IF(J117="po",K117,K117*3.280839895)),0)</f>
        <v>0</v>
      </c>
      <c r="V117" s="46" t="n">
        <f aca="false">IF(J117="mm",I117*K117/1000,"")</f>
        <v>4743</v>
      </c>
      <c r="W117" s="47"/>
    </row>
    <row r="118" customFormat="false" ht="15" hidden="true" customHeight="false" outlineLevel="0" collapsed="false">
      <c r="A118" s="0" t="n">
        <v>30019</v>
      </c>
      <c r="B118" s="48" t="s">
        <v>88</v>
      </c>
      <c r="C118" s="37" t="n">
        <v>45588</v>
      </c>
      <c r="D118" s="38" t="s">
        <v>38</v>
      </c>
      <c r="E118" s="17" t="s">
        <v>33</v>
      </c>
      <c r="F118" s="39" t="n">
        <f aca="false">IF(D118="in",1,-1)</f>
        <v>-1</v>
      </c>
      <c r="G118" s="50" t="n">
        <v>2024146</v>
      </c>
      <c r="H118" s="40" t="s">
        <v>129</v>
      </c>
      <c r="I118" s="16" t="n">
        <v>1530</v>
      </c>
      <c r="J118" s="42" t="s">
        <v>2</v>
      </c>
      <c r="K118" s="43" t="n">
        <v>3100</v>
      </c>
      <c r="L118" s="44" t="str">
        <f aca="false">IF(J118="mm","m","pi")</f>
        <v>m</v>
      </c>
      <c r="M118" s="15" t="n">
        <f aca="false">IF(J118="mm",F118*I118/1000*K118*1.55,F118*I118*12*K118/1000)</f>
        <v>-7351.65</v>
      </c>
      <c r="N118" s="5" t="n">
        <f aca="false">_xlfn.xlookup(A118,'[1]Prix MP'!$A$1:$A$1048576,'[1]Prix MP'!$T$1:$T$1048576)</f>
        <v>0.378144584023772</v>
      </c>
      <c r="O118" s="5" t="n">
        <f aca="false">_xlfn.xlookup(A118,'[1]Prix MP'!$A$1:$A$1048576,'[1]Prix MP'!$U$1:$U$1048576)</f>
        <v>0.378144584023772</v>
      </c>
      <c r="P118" s="6" t="n">
        <f aca="false">M118*N118</f>
        <v>-2779.98663113837</v>
      </c>
      <c r="Q118" s="45" t="n">
        <f aca="false">M118*O118</f>
        <v>-2779.98663113837</v>
      </c>
      <c r="R118" s="42" t="s">
        <v>90</v>
      </c>
      <c r="S118" s="6" t="n">
        <f aca="false">ROUND(IF(E118="I",0,IF(J118="po",I118,I118/25.4)),2)</f>
        <v>0</v>
      </c>
      <c r="T118" s="15" t="n">
        <f aca="false">ROUND(IF(E118="I",0,IF(J118="po",K118,K118*3.280839895)),0)</f>
        <v>0</v>
      </c>
      <c r="V118" s="46" t="n">
        <f aca="false">IF(J118="mm",I118*K118/1000,"")</f>
        <v>4743</v>
      </c>
      <c r="W118" s="47"/>
    </row>
    <row r="119" customFormat="false" ht="15" hidden="true" customHeight="false" outlineLevel="0" collapsed="false">
      <c r="A119" s="0" t="n">
        <v>30019</v>
      </c>
      <c r="B119" s="48" t="s">
        <v>88</v>
      </c>
      <c r="C119" s="37" t="n">
        <v>45565</v>
      </c>
      <c r="D119" s="38" t="s">
        <v>32</v>
      </c>
      <c r="E119" s="17" t="s">
        <v>33</v>
      </c>
      <c r="F119" s="39" t="n">
        <f aca="false">IF(D119="in",1,-1)</f>
        <v>1</v>
      </c>
      <c r="G119" s="50" t="n">
        <v>2024139</v>
      </c>
      <c r="H119" s="40" t="s">
        <v>130</v>
      </c>
      <c r="I119" s="16" t="n">
        <v>1530</v>
      </c>
      <c r="J119" s="42" t="s">
        <v>2</v>
      </c>
      <c r="K119" s="43" t="n">
        <v>3100</v>
      </c>
      <c r="L119" s="44" t="str">
        <f aca="false">IF(J119="mm","m","pi")</f>
        <v>m</v>
      </c>
      <c r="M119" s="15" t="n">
        <f aca="false">IF(J119="mm",F119*I119/1000*K119*1.55,F119*I119*12*K119/1000)</f>
        <v>7351.65</v>
      </c>
      <c r="N119" s="5" t="n">
        <f aca="false">_xlfn.xlookup(A119,'[1]Prix MP'!$A$1:$A$1048576,'[1]Prix MP'!$T$1:$T$1048576)</f>
        <v>0.378144584023772</v>
      </c>
      <c r="O119" s="5" t="n">
        <f aca="false">_xlfn.xlookup(A119,'[1]Prix MP'!$A$1:$A$1048576,'[1]Prix MP'!$U$1:$U$1048576)</f>
        <v>0.378144584023772</v>
      </c>
      <c r="P119" s="6" t="n">
        <f aca="false">M119*N119</f>
        <v>2779.98663113837</v>
      </c>
      <c r="Q119" s="45" t="n">
        <f aca="false">M119*O119</f>
        <v>2779.98663113837</v>
      </c>
      <c r="R119" s="42" t="s">
        <v>90</v>
      </c>
      <c r="S119" s="6" t="n">
        <f aca="false">ROUND(IF(E119="I",0,IF(J119="po",I119,I119/25.4)),2)</f>
        <v>0</v>
      </c>
      <c r="T119" s="15" t="n">
        <f aca="false">ROUND(IF(E119="I",0,IF(J119="po",K119,K119*3.280839895)),0)</f>
        <v>0</v>
      </c>
      <c r="V119" s="46" t="n">
        <f aca="false">IF(J119="mm",I119*K119/1000,"")</f>
        <v>4743</v>
      </c>
      <c r="W119" s="47"/>
    </row>
    <row r="120" customFormat="false" ht="15" hidden="true" customHeight="false" outlineLevel="0" collapsed="false">
      <c r="A120" s="0" t="n">
        <v>30019</v>
      </c>
      <c r="B120" s="48" t="s">
        <v>88</v>
      </c>
      <c r="C120" s="37" t="n">
        <v>45580</v>
      </c>
      <c r="D120" s="38" t="s">
        <v>38</v>
      </c>
      <c r="E120" s="17" t="s">
        <v>33</v>
      </c>
      <c r="F120" s="39" t="n">
        <f aca="false">IF(D120="in",1,-1)</f>
        <v>-1</v>
      </c>
      <c r="G120" s="50" t="n">
        <v>2024139</v>
      </c>
      <c r="H120" s="40" t="s">
        <v>130</v>
      </c>
      <c r="I120" s="16" t="n">
        <v>1530</v>
      </c>
      <c r="J120" s="42" t="s">
        <v>2</v>
      </c>
      <c r="K120" s="43" t="n">
        <v>3100</v>
      </c>
      <c r="L120" s="44" t="str">
        <f aca="false">IF(J120="mm","m","pi")</f>
        <v>m</v>
      </c>
      <c r="M120" s="15" t="n">
        <f aca="false">IF(J120="mm",F120*I120/1000*K120*1.55,F120*I120*12*K120/1000)</f>
        <v>-7351.65</v>
      </c>
      <c r="N120" s="5" t="n">
        <f aca="false">_xlfn.xlookup(A120,'[1]Prix MP'!$A$1:$A$1048576,'[1]Prix MP'!$T$1:$T$1048576)</f>
        <v>0.378144584023772</v>
      </c>
      <c r="O120" s="5" t="n">
        <f aca="false">_xlfn.xlookup(A120,'[1]Prix MP'!$A$1:$A$1048576,'[1]Prix MP'!$U$1:$U$1048576)</f>
        <v>0.378144584023772</v>
      </c>
      <c r="P120" s="6" t="n">
        <f aca="false">M120*N120</f>
        <v>-2779.98663113837</v>
      </c>
      <c r="Q120" s="45" t="n">
        <f aca="false">M120*O120</f>
        <v>-2779.98663113837</v>
      </c>
      <c r="R120" s="42" t="s">
        <v>90</v>
      </c>
      <c r="S120" s="6" t="n">
        <f aca="false">ROUND(IF(E120="I",0,IF(J120="po",I120,I120/25.4)),2)</f>
        <v>0</v>
      </c>
      <c r="T120" s="15" t="n">
        <f aca="false">ROUND(IF(E120="I",0,IF(J120="po",K120,K120*3.280839895)),0)</f>
        <v>0</v>
      </c>
      <c r="V120" s="46" t="n">
        <f aca="false">IF(J120="mm",I120*K120/1000,"")</f>
        <v>4743</v>
      </c>
      <c r="W120" s="47"/>
    </row>
    <row r="121" customFormat="false" ht="15" hidden="true" customHeight="false" outlineLevel="0" collapsed="false">
      <c r="A121" s="0" t="n">
        <v>30019</v>
      </c>
      <c r="B121" s="48" t="s">
        <v>88</v>
      </c>
      <c r="C121" s="37" t="n">
        <v>45565</v>
      </c>
      <c r="D121" s="38" t="s">
        <v>32</v>
      </c>
      <c r="E121" s="17" t="s">
        <v>33</v>
      </c>
      <c r="F121" s="39" t="n">
        <f aca="false">IF(D121="in",1,-1)</f>
        <v>1</v>
      </c>
      <c r="G121" s="50" t="n">
        <v>2024139</v>
      </c>
      <c r="H121" s="40" t="s">
        <v>131</v>
      </c>
      <c r="I121" s="16" t="n">
        <v>1530</v>
      </c>
      <c r="J121" s="42" t="s">
        <v>2</v>
      </c>
      <c r="K121" s="43" t="n">
        <v>3100</v>
      </c>
      <c r="L121" s="44" t="str">
        <f aca="false">IF(J121="mm","m","pi")</f>
        <v>m</v>
      </c>
      <c r="M121" s="15" t="n">
        <f aca="false">IF(J121="mm",F121*I121/1000*K121*1.55,F121*I121*12*K121/1000)</f>
        <v>7351.65</v>
      </c>
      <c r="N121" s="5" t="n">
        <f aca="false">_xlfn.xlookup(A121,'[1]Prix MP'!$A$1:$A$1048576,'[1]Prix MP'!$T$1:$T$1048576)</f>
        <v>0.378144584023772</v>
      </c>
      <c r="O121" s="5" t="n">
        <f aca="false">_xlfn.xlookup(A121,'[1]Prix MP'!$A$1:$A$1048576,'[1]Prix MP'!$U$1:$U$1048576)</f>
        <v>0.378144584023772</v>
      </c>
      <c r="P121" s="6" t="n">
        <f aca="false">M121*N121</f>
        <v>2779.98663113837</v>
      </c>
      <c r="Q121" s="45" t="n">
        <f aca="false">M121*O121</f>
        <v>2779.98663113837</v>
      </c>
      <c r="R121" s="42" t="s">
        <v>90</v>
      </c>
      <c r="S121" s="6" t="n">
        <f aca="false">ROUND(IF(E121="I",0,IF(J121="po",I121,I121/25.4)),2)</f>
        <v>0</v>
      </c>
      <c r="T121" s="15" t="n">
        <f aca="false">ROUND(IF(E121="I",0,IF(J121="po",K121,K121*3.280839895)),0)</f>
        <v>0</v>
      </c>
      <c r="V121" s="46" t="n">
        <f aca="false">IF(J121="mm",I121*K121/1000,"")</f>
        <v>4743</v>
      </c>
      <c r="W121" s="47"/>
    </row>
    <row r="122" customFormat="false" ht="15" hidden="true" customHeight="false" outlineLevel="0" collapsed="false">
      <c r="A122" s="0" t="n">
        <v>30019</v>
      </c>
      <c r="B122" s="48" t="s">
        <v>88</v>
      </c>
      <c r="C122" s="37" t="n">
        <v>45580</v>
      </c>
      <c r="D122" s="38" t="s">
        <v>38</v>
      </c>
      <c r="E122" s="17" t="s">
        <v>33</v>
      </c>
      <c r="F122" s="39" t="n">
        <f aca="false">IF(D122="in",1,-1)</f>
        <v>-1</v>
      </c>
      <c r="G122" s="50" t="n">
        <v>2024139</v>
      </c>
      <c r="H122" s="40" t="s">
        <v>131</v>
      </c>
      <c r="I122" s="16" t="n">
        <v>1530</v>
      </c>
      <c r="J122" s="42" t="s">
        <v>2</v>
      </c>
      <c r="K122" s="43" t="n">
        <v>3100</v>
      </c>
      <c r="L122" s="44" t="str">
        <f aca="false">IF(J122="mm","m","pi")</f>
        <v>m</v>
      </c>
      <c r="M122" s="15" t="n">
        <f aca="false">IF(J122="mm",F122*I122/1000*K122*1.55,F122*I122*12*K122/1000)</f>
        <v>-7351.65</v>
      </c>
      <c r="N122" s="5" t="n">
        <f aca="false">_xlfn.xlookup(A122,'[1]Prix MP'!$A$1:$A$1048576,'[1]Prix MP'!$T$1:$T$1048576)</f>
        <v>0.378144584023772</v>
      </c>
      <c r="O122" s="5" t="n">
        <f aca="false">_xlfn.xlookup(A122,'[1]Prix MP'!$A$1:$A$1048576,'[1]Prix MP'!$U$1:$U$1048576)</f>
        <v>0.378144584023772</v>
      </c>
      <c r="P122" s="6" t="n">
        <f aca="false">M122*N122</f>
        <v>-2779.98663113837</v>
      </c>
      <c r="Q122" s="45" t="n">
        <f aca="false">M122*O122</f>
        <v>-2779.98663113837</v>
      </c>
      <c r="R122" s="42" t="s">
        <v>90</v>
      </c>
      <c r="S122" s="6" t="n">
        <f aca="false">ROUND(IF(E122="I",0,IF(J122="po",I122,I122/25.4)),2)</f>
        <v>0</v>
      </c>
      <c r="T122" s="15" t="n">
        <f aca="false">ROUND(IF(E122="I",0,IF(J122="po",K122,K122*3.280839895)),0)</f>
        <v>0</v>
      </c>
      <c r="V122" s="46" t="n">
        <f aca="false">IF(J122="mm",I122*K122/1000,"")</f>
        <v>4743</v>
      </c>
      <c r="W122" s="47"/>
    </row>
    <row r="123" customFormat="false" ht="15" hidden="true" customHeight="false" outlineLevel="0" collapsed="false">
      <c r="A123" s="0" t="n">
        <v>30019</v>
      </c>
      <c r="B123" s="48" t="s">
        <v>88</v>
      </c>
      <c r="C123" s="37" t="n">
        <v>45565</v>
      </c>
      <c r="D123" s="38" t="s">
        <v>32</v>
      </c>
      <c r="E123" s="17" t="s">
        <v>33</v>
      </c>
      <c r="F123" s="39" t="n">
        <f aca="false">IF(D123="in",1,-1)</f>
        <v>1</v>
      </c>
      <c r="G123" s="50" t="n">
        <v>2024139</v>
      </c>
      <c r="H123" s="40" t="s">
        <v>132</v>
      </c>
      <c r="I123" s="16" t="n">
        <v>1530</v>
      </c>
      <c r="J123" s="42" t="s">
        <v>2</v>
      </c>
      <c r="K123" s="43" t="n">
        <v>3100</v>
      </c>
      <c r="L123" s="44" t="str">
        <f aca="false">IF(J123="mm","m","pi")</f>
        <v>m</v>
      </c>
      <c r="M123" s="15" t="n">
        <f aca="false">IF(J123="mm",F123*I123/1000*K123*1.55,F123*I123*12*K123/1000)</f>
        <v>7351.65</v>
      </c>
      <c r="N123" s="5" t="n">
        <f aca="false">_xlfn.xlookup(A123,'[1]Prix MP'!$A$1:$A$1048576,'[1]Prix MP'!$T$1:$T$1048576)</f>
        <v>0.378144584023772</v>
      </c>
      <c r="O123" s="5" t="n">
        <f aca="false">_xlfn.xlookup(A123,'[1]Prix MP'!$A$1:$A$1048576,'[1]Prix MP'!$U$1:$U$1048576)</f>
        <v>0.378144584023772</v>
      </c>
      <c r="P123" s="6" t="n">
        <f aca="false">M123*N123</f>
        <v>2779.98663113837</v>
      </c>
      <c r="Q123" s="45" t="n">
        <f aca="false">M123*O123</f>
        <v>2779.98663113837</v>
      </c>
      <c r="R123" s="42" t="s">
        <v>90</v>
      </c>
      <c r="S123" s="6" t="n">
        <f aca="false">ROUND(IF(E123="I",0,IF(J123="po",I123,I123/25.4)),2)</f>
        <v>0</v>
      </c>
      <c r="T123" s="15" t="n">
        <f aca="false">ROUND(IF(E123="I",0,IF(J123="po",K123,K123*3.280839895)),0)</f>
        <v>0</v>
      </c>
      <c r="V123" s="46" t="n">
        <f aca="false">IF(J123="mm",I123*K123/1000,"")</f>
        <v>4743</v>
      </c>
      <c r="W123" s="47"/>
    </row>
    <row r="124" customFormat="false" ht="15" hidden="true" customHeight="false" outlineLevel="0" collapsed="false">
      <c r="A124" s="0" t="n">
        <v>30019</v>
      </c>
      <c r="B124" s="48" t="s">
        <v>88</v>
      </c>
      <c r="C124" s="37" t="n">
        <v>45580</v>
      </c>
      <c r="D124" s="38" t="s">
        <v>38</v>
      </c>
      <c r="E124" s="17" t="s">
        <v>33</v>
      </c>
      <c r="F124" s="39" t="n">
        <f aca="false">IF(D124="in",1,-1)</f>
        <v>-1</v>
      </c>
      <c r="G124" s="50" t="n">
        <v>2024139</v>
      </c>
      <c r="H124" s="40" t="s">
        <v>132</v>
      </c>
      <c r="I124" s="16" t="n">
        <v>1530</v>
      </c>
      <c r="J124" s="42" t="s">
        <v>2</v>
      </c>
      <c r="K124" s="43" t="n">
        <v>3100</v>
      </c>
      <c r="L124" s="44" t="str">
        <f aca="false">IF(J124="mm","m","pi")</f>
        <v>m</v>
      </c>
      <c r="M124" s="15" t="n">
        <f aca="false">IF(J124="mm",F124*I124/1000*K124*1.55,F124*I124*12*K124/1000)</f>
        <v>-7351.65</v>
      </c>
      <c r="N124" s="5" t="n">
        <f aca="false">_xlfn.xlookup(A124,'[1]Prix MP'!$A$1:$A$1048576,'[1]Prix MP'!$T$1:$T$1048576)</f>
        <v>0.378144584023772</v>
      </c>
      <c r="O124" s="5" t="n">
        <f aca="false">_xlfn.xlookup(A124,'[1]Prix MP'!$A$1:$A$1048576,'[1]Prix MP'!$U$1:$U$1048576)</f>
        <v>0.378144584023772</v>
      </c>
      <c r="P124" s="6" t="n">
        <f aca="false">M124*N124</f>
        <v>-2779.98663113837</v>
      </c>
      <c r="Q124" s="45" t="n">
        <f aca="false">M124*O124</f>
        <v>-2779.98663113837</v>
      </c>
      <c r="R124" s="42" t="s">
        <v>90</v>
      </c>
      <c r="S124" s="6" t="n">
        <f aca="false">ROUND(IF(E124="I",0,IF(J124="po",I124,I124/25.4)),2)</f>
        <v>0</v>
      </c>
      <c r="T124" s="15" t="n">
        <f aca="false">ROUND(IF(E124="I",0,IF(J124="po",K124,K124*3.280839895)),0)</f>
        <v>0</v>
      </c>
      <c r="V124" s="46" t="n">
        <f aca="false">IF(J124="mm",I124*K124/1000,"")</f>
        <v>4743</v>
      </c>
      <c r="W124" s="47"/>
    </row>
    <row r="125" customFormat="false" ht="15" hidden="true" customHeight="false" outlineLevel="0" collapsed="false">
      <c r="A125" s="0" t="n">
        <v>30019</v>
      </c>
      <c r="B125" s="48" t="s">
        <v>88</v>
      </c>
      <c r="C125" s="37" t="n">
        <v>45565</v>
      </c>
      <c r="D125" s="38" t="s">
        <v>32</v>
      </c>
      <c r="E125" s="17" t="s">
        <v>33</v>
      </c>
      <c r="F125" s="39" t="n">
        <f aca="false">IF(D125="in",1,-1)</f>
        <v>1</v>
      </c>
      <c r="G125" s="50" t="n">
        <v>2024139</v>
      </c>
      <c r="H125" s="40" t="s">
        <v>133</v>
      </c>
      <c r="I125" s="16" t="n">
        <v>1530</v>
      </c>
      <c r="J125" s="42" t="s">
        <v>2</v>
      </c>
      <c r="K125" s="43" t="n">
        <v>2970</v>
      </c>
      <c r="L125" s="44" t="str">
        <f aca="false">IF(J125="mm","m","pi")</f>
        <v>m</v>
      </c>
      <c r="M125" s="15" t="n">
        <f aca="false">IF(J125="mm",F125*I125/1000*K125*1.55,F125*I125*12*K125/1000)</f>
        <v>7043.355</v>
      </c>
      <c r="N125" s="5" t="n">
        <f aca="false">_xlfn.xlookup(A125,'[1]Prix MP'!$A$1:$A$1048576,'[1]Prix MP'!$T$1:$T$1048576)</f>
        <v>0.378144584023772</v>
      </c>
      <c r="O125" s="5" t="n">
        <f aca="false">_xlfn.xlookup(A125,'[1]Prix MP'!$A$1:$A$1048576,'[1]Prix MP'!$U$1:$U$1048576)</f>
        <v>0.378144584023772</v>
      </c>
      <c r="P125" s="6" t="n">
        <f aca="false">M125*N125</f>
        <v>2663.40654660676</v>
      </c>
      <c r="Q125" s="45" t="n">
        <f aca="false">M125*O125</f>
        <v>2663.40654660676</v>
      </c>
      <c r="R125" s="42" t="s">
        <v>90</v>
      </c>
      <c r="S125" s="6" t="n">
        <f aca="false">ROUND(IF(E125="I",0,IF(J125="po",I125,I125/25.4)),2)</f>
        <v>0</v>
      </c>
      <c r="T125" s="15" t="n">
        <f aca="false">ROUND(IF(E125="I",0,IF(J125="po",K125,K125*3.280839895)),0)</f>
        <v>0</v>
      </c>
      <c r="V125" s="46" t="n">
        <f aca="false">IF(J125="mm",I125*K125/1000,"")</f>
        <v>4544.1</v>
      </c>
      <c r="W125" s="47"/>
    </row>
    <row r="126" customFormat="false" ht="15" hidden="true" customHeight="false" outlineLevel="0" collapsed="false">
      <c r="A126" s="0" t="n">
        <v>30019</v>
      </c>
      <c r="B126" s="48" t="s">
        <v>88</v>
      </c>
      <c r="C126" s="37" t="n">
        <v>45580</v>
      </c>
      <c r="D126" s="38" t="s">
        <v>38</v>
      </c>
      <c r="E126" s="17" t="s">
        <v>33</v>
      </c>
      <c r="F126" s="39" t="n">
        <f aca="false">IF(D126="in",1,-1)</f>
        <v>-1</v>
      </c>
      <c r="G126" s="50" t="n">
        <v>2024139</v>
      </c>
      <c r="H126" s="40" t="s">
        <v>133</v>
      </c>
      <c r="I126" s="16" t="n">
        <v>1530</v>
      </c>
      <c r="J126" s="42" t="s">
        <v>2</v>
      </c>
      <c r="K126" s="43" t="n">
        <v>2970</v>
      </c>
      <c r="L126" s="44" t="str">
        <f aca="false">IF(J126="mm","m","pi")</f>
        <v>m</v>
      </c>
      <c r="M126" s="15" t="n">
        <f aca="false">IF(J126="mm",F126*I126/1000*K126*1.55,F126*I126*12*K126/1000)</f>
        <v>-7043.355</v>
      </c>
      <c r="N126" s="5" t="n">
        <f aca="false">_xlfn.xlookup(A126,'[1]Prix MP'!$A$1:$A$1048576,'[1]Prix MP'!$T$1:$T$1048576)</f>
        <v>0.378144584023772</v>
      </c>
      <c r="O126" s="5" t="n">
        <f aca="false">_xlfn.xlookup(A126,'[1]Prix MP'!$A$1:$A$1048576,'[1]Prix MP'!$U$1:$U$1048576)</f>
        <v>0.378144584023772</v>
      </c>
      <c r="P126" s="6" t="n">
        <f aca="false">M126*N126</f>
        <v>-2663.40654660676</v>
      </c>
      <c r="Q126" s="45" t="n">
        <f aca="false">M126*O126</f>
        <v>-2663.40654660676</v>
      </c>
      <c r="R126" s="42" t="s">
        <v>90</v>
      </c>
      <c r="S126" s="6" t="n">
        <f aca="false">ROUND(IF(E126="I",0,IF(J126="po",I126,I126/25.4)),2)</f>
        <v>0</v>
      </c>
      <c r="T126" s="15" t="n">
        <f aca="false">ROUND(IF(E126="I",0,IF(J126="po",K126,K126*3.280839895)),0)</f>
        <v>0</v>
      </c>
      <c r="V126" s="46" t="n">
        <f aca="false">IF(J126="mm",I126*K126/1000,"")</f>
        <v>4544.1</v>
      </c>
      <c r="W126" s="47"/>
    </row>
    <row r="127" customFormat="false" ht="15" hidden="true" customHeight="false" outlineLevel="0" collapsed="false">
      <c r="A127" s="0" t="n">
        <v>30019</v>
      </c>
      <c r="B127" s="48" t="s">
        <v>88</v>
      </c>
      <c r="C127" s="37" t="n">
        <v>45565</v>
      </c>
      <c r="D127" s="38" t="s">
        <v>32</v>
      </c>
      <c r="E127" s="17" t="s">
        <v>33</v>
      </c>
      <c r="F127" s="39" t="n">
        <f aca="false">IF(D127="in",1,-1)</f>
        <v>1</v>
      </c>
      <c r="G127" s="50" t="n">
        <v>2024118</v>
      </c>
      <c r="H127" s="40" t="s">
        <v>134</v>
      </c>
      <c r="I127" s="16" t="n">
        <v>1530</v>
      </c>
      <c r="J127" s="42" t="s">
        <v>2</v>
      </c>
      <c r="K127" s="43" t="n">
        <v>2900</v>
      </c>
      <c r="L127" s="44" t="str">
        <f aca="false">IF(J127="mm","m","pi")</f>
        <v>m</v>
      </c>
      <c r="M127" s="15" t="n">
        <f aca="false">IF(J127="mm",F127*I127/1000*K127*1.55,F127*I127*12*K127/1000)</f>
        <v>6877.35</v>
      </c>
      <c r="N127" s="5" t="n">
        <f aca="false">_xlfn.xlookup(A127,'[1]Prix MP'!$A$1:$A$1048576,'[1]Prix MP'!$T$1:$T$1048576)</f>
        <v>0.378144584023772</v>
      </c>
      <c r="O127" s="5" t="n">
        <f aca="false">_xlfn.xlookup(A127,'[1]Prix MP'!$A$1:$A$1048576,'[1]Prix MP'!$U$1:$U$1048576)</f>
        <v>0.378144584023772</v>
      </c>
      <c r="P127" s="6" t="n">
        <f aca="false">M127*N127</f>
        <v>2600.63265493589</v>
      </c>
      <c r="Q127" s="45" t="n">
        <f aca="false">M127*O127</f>
        <v>2600.63265493589</v>
      </c>
      <c r="R127" s="42" t="s">
        <v>90</v>
      </c>
      <c r="S127" s="6" t="n">
        <f aca="false">ROUND(IF(E127="I",0,IF(J127="po",I127,I127/25.4)),2)</f>
        <v>0</v>
      </c>
      <c r="T127" s="15" t="n">
        <f aca="false">ROUND(IF(E127="I",0,IF(J127="po",K127,K127*3.280839895)),0)</f>
        <v>0</v>
      </c>
      <c r="V127" s="46" t="n">
        <f aca="false">IF(J127="mm",I127*K127/1000,"")</f>
        <v>4437</v>
      </c>
      <c r="W127" s="47"/>
    </row>
    <row r="128" customFormat="false" ht="15" hidden="true" customHeight="false" outlineLevel="0" collapsed="false">
      <c r="A128" s="0" t="n">
        <v>30019</v>
      </c>
      <c r="B128" s="48" t="s">
        <v>88</v>
      </c>
      <c r="C128" s="37" t="n">
        <v>45567</v>
      </c>
      <c r="D128" s="38" t="s">
        <v>44</v>
      </c>
      <c r="E128" s="17" t="s">
        <v>33</v>
      </c>
      <c r="F128" s="39" t="n">
        <f aca="false">IF(D128="in",1,-1)</f>
        <v>-1</v>
      </c>
      <c r="G128" s="50" t="n">
        <v>2024118</v>
      </c>
      <c r="H128" s="40" t="s">
        <v>134</v>
      </c>
      <c r="I128" s="16" t="n">
        <v>1530</v>
      </c>
      <c r="J128" s="42" t="s">
        <v>2</v>
      </c>
      <c r="K128" s="43" t="n">
        <v>2900</v>
      </c>
      <c r="L128" s="44" t="str">
        <f aca="false">IF(J128="mm","m","pi")</f>
        <v>m</v>
      </c>
      <c r="M128" s="15" t="n">
        <f aca="false">IF(J128="mm",F128*I128/1000*K128*1.55,F128*I128*12*K128/1000)</f>
        <v>-6877.35</v>
      </c>
      <c r="N128" s="5" t="n">
        <f aca="false">_xlfn.xlookup(A128,'[1]Prix MP'!$A$1:$A$1048576,'[1]Prix MP'!$T$1:$T$1048576)</f>
        <v>0.378144584023772</v>
      </c>
      <c r="O128" s="5" t="n">
        <f aca="false">_xlfn.xlookup(A128,'[1]Prix MP'!$A$1:$A$1048576,'[1]Prix MP'!$U$1:$U$1048576)</f>
        <v>0.378144584023772</v>
      </c>
      <c r="P128" s="6" t="n">
        <f aca="false">M128*N128</f>
        <v>-2600.63265493589</v>
      </c>
      <c r="Q128" s="45" t="n">
        <f aca="false">M128*O128</f>
        <v>-2600.63265493589</v>
      </c>
      <c r="R128" s="42" t="s">
        <v>90</v>
      </c>
      <c r="S128" s="6" t="n">
        <f aca="false">ROUND(IF(E128="I",0,IF(J128="po",I128,I128/25.4)),2)</f>
        <v>0</v>
      </c>
      <c r="T128" s="15" t="n">
        <f aca="false">ROUND(IF(E128="I",0,IF(J128="po",K128,K128*3.280839895)),0)</f>
        <v>0</v>
      </c>
      <c r="V128" s="46" t="n">
        <f aca="false">IF(J128="mm",I128*K128/1000,"")</f>
        <v>4437</v>
      </c>
      <c r="W128" s="47"/>
    </row>
    <row r="129" customFormat="false" ht="15" hidden="true" customHeight="false" outlineLevel="0" collapsed="false">
      <c r="A129" s="0" t="n">
        <v>30019</v>
      </c>
      <c r="B129" s="48" t="s">
        <v>88</v>
      </c>
      <c r="C129" s="37" t="n">
        <v>45565</v>
      </c>
      <c r="D129" s="38" t="s">
        <v>32</v>
      </c>
      <c r="E129" s="17" t="s">
        <v>33</v>
      </c>
      <c r="F129" s="39" t="n">
        <f aca="false">IF(D129="in",1,-1)</f>
        <v>1</v>
      </c>
      <c r="G129" s="50" t="n">
        <v>2024146</v>
      </c>
      <c r="H129" s="40" t="s">
        <v>135</v>
      </c>
      <c r="I129" s="16" t="n">
        <v>1530</v>
      </c>
      <c r="J129" s="42" t="s">
        <v>2</v>
      </c>
      <c r="K129" s="43" t="n">
        <v>2850</v>
      </c>
      <c r="L129" s="44" t="str">
        <f aca="false">IF(J129="mm","m","pi")</f>
        <v>m</v>
      </c>
      <c r="M129" s="15" t="n">
        <f aca="false">IF(J129="mm",F129*I129/1000*K129*1.55,F129*I129*12*K129/1000)</f>
        <v>6758.775</v>
      </c>
      <c r="N129" s="5" t="n">
        <f aca="false">_xlfn.xlookup(A129,'[1]Prix MP'!$A$1:$A$1048576,'[1]Prix MP'!$T$1:$T$1048576)</f>
        <v>0.378144584023772</v>
      </c>
      <c r="O129" s="5" t="n">
        <f aca="false">_xlfn.xlookup(A129,'[1]Prix MP'!$A$1:$A$1048576,'[1]Prix MP'!$U$1:$U$1048576)</f>
        <v>0.378144584023772</v>
      </c>
      <c r="P129" s="6" t="n">
        <f aca="false">M129*N129</f>
        <v>2555.79416088527</v>
      </c>
      <c r="Q129" s="45" t="n">
        <f aca="false">M129*O129</f>
        <v>2555.79416088527</v>
      </c>
      <c r="R129" s="42" t="s">
        <v>90</v>
      </c>
      <c r="S129" s="6" t="n">
        <f aca="false">ROUND(IF(E129="I",0,IF(J129="po",I129,I129/25.4)),2)</f>
        <v>0</v>
      </c>
      <c r="T129" s="15" t="n">
        <f aca="false">ROUND(IF(E129="I",0,IF(J129="po",K129,K129*3.280839895)),0)</f>
        <v>0</v>
      </c>
      <c r="V129" s="46" t="n">
        <f aca="false">IF(J129="mm",I129*K129/1000,"")</f>
        <v>4360.5</v>
      </c>
      <c r="W129" s="47"/>
    </row>
    <row r="130" customFormat="false" ht="15" hidden="true" customHeight="false" outlineLevel="0" collapsed="false">
      <c r="A130" s="0" t="n">
        <v>30019</v>
      </c>
      <c r="B130" s="48" t="s">
        <v>88</v>
      </c>
      <c r="C130" s="37" t="n">
        <v>45588</v>
      </c>
      <c r="D130" s="38" t="s">
        <v>38</v>
      </c>
      <c r="E130" s="17" t="s">
        <v>33</v>
      </c>
      <c r="F130" s="39" t="n">
        <f aca="false">IF(D130="in",1,-1)</f>
        <v>-1</v>
      </c>
      <c r="G130" s="50" t="n">
        <v>2024146</v>
      </c>
      <c r="H130" s="40" t="s">
        <v>135</v>
      </c>
      <c r="I130" s="16" t="n">
        <v>1530</v>
      </c>
      <c r="J130" s="42" t="s">
        <v>2</v>
      </c>
      <c r="K130" s="43" t="n">
        <v>2850</v>
      </c>
      <c r="L130" s="44" t="str">
        <f aca="false">IF(J130="mm","m","pi")</f>
        <v>m</v>
      </c>
      <c r="M130" s="15" t="n">
        <f aca="false">IF(J130="mm",F130*I130/1000*K130*1.55,F130*I130*12*K130/1000)</f>
        <v>-6758.775</v>
      </c>
      <c r="N130" s="5" t="n">
        <f aca="false">_xlfn.xlookup(A130,'[1]Prix MP'!$A$1:$A$1048576,'[1]Prix MP'!$T$1:$T$1048576)</f>
        <v>0.378144584023772</v>
      </c>
      <c r="O130" s="5" t="n">
        <f aca="false">_xlfn.xlookup(A130,'[1]Prix MP'!$A$1:$A$1048576,'[1]Prix MP'!$U$1:$U$1048576)</f>
        <v>0.378144584023772</v>
      </c>
      <c r="P130" s="6" t="n">
        <f aca="false">M130*N130</f>
        <v>-2555.79416088527</v>
      </c>
      <c r="Q130" s="45" t="n">
        <f aca="false">M130*O130</f>
        <v>-2555.79416088527</v>
      </c>
      <c r="R130" s="42" t="s">
        <v>90</v>
      </c>
      <c r="S130" s="6" t="n">
        <f aca="false">ROUND(IF(E130="I",0,IF(J130="po",I130,I130/25.4)),2)</f>
        <v>0</v>
      </c>
      <c r="T130" s="15" t="n">
        <f aca="false">ROUND(IF(E130="I",0,IF(J130="po",K130,K130*3.280839895)),0)</f>
        <v>0</v>
      </c>
      <c r="V130" s="46" t="n">
        <f aca="false">IF(J130="mm",I130*K130/1000,"")</f>
        <v>4360.5</v>
      </c>
      <c r="W130" s="47"/>
    </row>
    <row r="131" customFormat="false" ht="15" hidden="true" customHeight="false" outlineLevel="0" collapsed="false">
      <c r="A131" s="0" t="n">
        <v>30012</v>
      </c>
      <c r="B131" s="1" t="s">
        <v>136</v>
      </c>
      <c r="C131" s="37" t="n">
        <v>45414</v>
      </c>
      <c r="D131" s="38" t="s">
        <v>32</v>
      </c>
      <c r="E131" s="17" t="s">
        <v>33</v>
      </c>
      <c r="F131" s="39" t="n">
        <f aca="false">IF(D131="in",1,-1)</f>
        <v>1</v>
      </c>
      <c r="G131" s="40"/>
      <c r="H131" s="41" t="s">
        <v>137</v>
      </c>
      <c r="I131" s="16" t="n">
        <v>510</v>
      </c>
      <c r="J131" s="42" t="s">
        <v>2</v>
      </c>
      <c r="K131" s="43" t="n">
        <v>3000</v>
      </c>
      <c r="L131" s="44" t="str">
        <f aca="false">IF(J131="mm","m","pi")</f>
        <v>m</v>
      </c>
      <c r="M131" s="15" t="n">
        <f aca="false">IF(J131="mm",F131*I131/1000*K131*1.55,F131*I131*12*K131/1000)</f>
        <v>2371.5</v>
      </c>
      <c r="N131" s="5" t="n">
        <f aca="false">_xlfn.xlookup(A131,'[1]Prix MP'!$A$1:$A$1048576,'[1]Prix MP'!$T$1:$T$1048576)</f>
        <v>0</v>
      </c>
      <c r="O131" s="5" t="n">
        <f aca="false">_xlfn.xlookup(A131,'[1]Prix MP'!$A$1:$A$1048576,'[1]Prix MP'!$U$1:$U$1048576)</f>
        <v>0.327974576595346</v>
      </c>
      <c r="P131" s="6" t="n">
        <f aca="false">M131*N131</f>
        <v>0</v>
      </c>
      <c r="Q131" s="45" t="n">
        <f aca="false">M131*O131</f>
        <v>777.791708395864</v>
      </c>
      <c r="R131" s="42" t="s">
        <v>138</v>
      </c>
      <c r="S131" s="6" t="n">
        <f aca="false">ROUND(IF(E131="I",0,IF(J131="po",I131,I131/25.4)),2)</f>
        <v>0</v>
      </c>
      <c r="T131" s="15" t="n">
        <f aca="false">ROUND(IF(E131="I",0,IF(J131="po",K131,K131*3.280839895)),0)</f>
        <v>0</v>
      </c>
      <c r="V131" s="46" t="n">
        <f aca="false">IF(J131="mm",I131*K131/1000,"")</f>
        <v>1530</v>
      </c>
      <c r="W131" s="47"/>
      <c r="AG131" s="6"/>
    </row>
    <row r="132" customFormat="false" ht="15" hidden="true" customHeight="false" outlineLevel="0" collapsed="false">
      <c r="A132" s="0" t="n">
        <v>30012</v>
      </c>
      <c r="B132" s="1" t="s">
        <v>136</v>
      </c>
      <c r="C132" s="37" t="n">
        <v>45643</v>
      </c>
      <c r="D132" s="38" t="s">
        <v>38</v>
      </c>
      <c r="E132" s="17" t="s">
        <v>33</v>
      </c>
      <c r="F132" s="39" t="n">
        <f aca="false">IF(D132="in",1,-1)</f>
        <v>-1</v>
      </c>
      <c r="G132" s="40" t="s">
        <v>139</v>
      </c>
      <c r="H132" s="41" t="s">
        <v>137</v>
      </c>
      <c r="I132" s="16" t="n">
        <v>510</v>
      </c>
      <c r="J132" s="42" t="s">
        <v>2</v>
      </c>
      <c r="K132" s="43" t="n">
        <v>3000</v>
      </c>
      <c r="L132" s="44" t="str">
        <f aca="false">IF(J132="mm","m","pi")</f>
        <v>m</v>
      </c>
      <c r="M132" s="15" t="n">
        <f aca="false">IF(J132="mm",F132*I132/1000*K132*1.55,F132*I132*12*K132/1000)</f>
        <v>-2371.5</v>
      </c>
      <c r="N132" s="5" t="n">
        <f aca="false">_xlfn.xlookup(A132,'[1]Prix MP'!$A$1:$A$1048576,'[1]Prix MP'!$T$1:$T$1048576)</f>
        <v>0</v>
      </c>
      <c r="O132" s="5" t="n">
        <f aca="false">_xlfn.xlookup(A132,'[1]Prix MP'!$A$1:$A$1048576,'[1]Prix MP'!$U$1:$U$1048576)</f>
        <v>0.327974576595346</v>
      </c>
      <c r="P132" s="6" t="n">
        <f aca="false">M132*N132</f>
        <v>-0</v>
      </c>
      <c r="Q132" s="45" t="n">
        <f aca="false">M132*O132</f>
        <v>-777.791708395864</v>
      </c>
      <c r="R132" s="42" t="s">
        <v>138</v>
      </c>
      <c r="S132" s="6" t="n">
        <f aca="false">ROUND(IF(E132="I",0,IF(J132="po",I132,I132/25.4)),2)</f>
        <v>0</v>
      </c>
      <c r="T132" s="15" t="n">
        <f aca="false">ROUND(IF(E132="I",0,IF(J132="po",K132,K132*3.280839895)),0)</f>
        <v>0</v>
      </c>
      <c r="V132" s="46" t="n">
        <f aca="false">IF(J132="mm",I132*K132/1000,"")</f>
        <v>1530</v>
      </c>
      <c r="W132" s="47"/>
      <c r="AG132" s="6"/>
    </row>
    <row r="133" customFormat="false" ht="15" hidden="true" customHeight="false" outlineLevel="0" collapsed="false">
      <c r="A133" s="0" t="n">
        <v>30012</v>
      </c>
      <c r="B133" s="1" t="s">
        <v>136</v>
      </c>
      <c r="C133" s="37" t="n">
        <v>45414</v>
      </c>
      <c r="D133" s="38" t="s">
        <v>32</v>
      </c>
      <c r="E133" s="17" t="s">
        <v>33</v>
      </c>
      <c r="F133" s="39" t="n">
        <f aca="false">IF(D133="in",1,-1)</f>
        <v>1</v>
      </c>
      <c r="G133" s="40"/>
      <c r="H133" s="41" t="s">
        <v>140</v>
      </c>
      <c r="I133" s="16" t="n">
        <v>510</v>
      </c>
      <c r="J133" s="42" t="s">
        <v>2</v>
      </c>
      <c r="K133" s="43" t="n">
        <v>3000</v>
      </c>
      <c r="L133" s="44" t="str">
        <f aca="false">IF(J133="mm","m","pi")</f>
        <v>m</v>
      </c>
      <c r="M133" s="15" t="n">
        <f aca="false">IF(J133="mm",F133*I133/1000*K133*1.55,F133*I133*12*K133/1000)</f>
        <v>2371.5</v>
      </c>
      <c r="N133" s="5" t="n">
        <f aca="false">_xlfn.xlookup(A133,'[1]Prix MP'!$A$1:$A$1048576,'[1]Prix MP'!$T$1:$T$1048576)</f>
        <v>0</v>
      </c>
      <c r="O133" s="5" t="n">
        <f aca="false">_xlfn.xlookup(A133,'[1]Prix MP'!$A$1:$A$1048576,'[1]Prix MP'!$U$1:$U$1048576)</f>
        <v>0.327974576595346</v>
      </c>
      <c r="P133" s="6" t="n">
        <f aca="false">M133*N133</f>
        <v>0</v>
      </c>
      <c r="Q133" s="45" t="n">
        <f aca="false">M133*O133</f>
        <v>777.791708395864</v>
      </c>
      <c r="R133" s="42" t="s">
        <v>138</v>
      </c>
      <c r="S133" s="6" t="n">
        <f aca="false">ROUND(IF(E133="I",0,IF(J133="po",I133,I133/25.4)),2)</f>
        <v>0</v>
      </c>
      <c r="T133" s="15" t="n">
        <f aca="false">ROUND(IF(E133="I",0,IF(J133="po",K133,K133*3.280839895)),0)</f>
        <v>0</v>
      </c>
      <c r="V133" s="46" t="n">
        <f aca="false">IF(J133="mm",I133*K133/1000,"")</f>
        <v>1530</v>
      </c>
      <c r="W133" s="47"/>
      <c r="AG133" s="6"/>
    </row>
    <row r="134" customFormat="false" ht="15" hidden="true" customHeight="false" outlineLevel="0" collapsed="false">
      <c r="A134" s="0" t="n">
        <v>30012</v>
      </c>
      <c r="B134" s="1" t="s">
        <v>136</v>
      </c>
      <c r="C134" s="37" t="n">
        <v>45643</v>
      </c>
      <c r="D134" s="38" t="s">
        <v>38</v>
      </c>
      <c r="E134" s="17" t="s">
        <v>33</v>
      </c>
      <c r="F134" s="39" t="n">
        <f aca="false">IF(D134="in",1,-1)</f>
        <v>-1</v>
      </c>
      <c r="G134" s="40" t="s">
        <v>139</v>
      </c>
      <c r="H134" s="41" t="s">
        <v>140</v>
      </c>
      <c r="I134" s="16" t="n">
        <v>510</v>
      </c>
      <c r="J134" s="42" t="s">
        <v>2</v>
      </c>
      <c r="K134" s="43" t="n">
        <v>3000</v>
      </c>
      <c r="L134" s="44" t="str">
        <f aca="false">IF(J134="mm","m","pi")</f>
        <v>m</v>
      </c>
      <c r="M134" s="15" t="n">
        <f aca="false">IF(J134="mm",F134*I134/1000*K134*1.55,F134*I134*12*K134/1000)</f>
        <v>-2371.5</v>
      </c>
      <c r="N134" s="5" t="n">
        <f aca="false">_xlfn.xlookup(A134,'[1]Prix MP'!$A$1:$A$1048576,'[1]Prix MP'!$T$1:$T$1048576)</f>
        <v>0</v>
      </c>
      <c r="O134" s="5" t="n">
        <f aca="false">_xlfn.xlookup(A134,'[1]Prix MP'!$A$1:$A$1048576,'[1]Prix MP'!$U$1:$U$1048576)</f>
        <v>0.327974576595346</v>
      </c>
      <c r="P134" s="6" t="n">
        <f aca="false">M134*N134</f>
        <v>-0</v>
      </c>
      <c r="Q134" s="45" t="n">
        <f aca="false">M134*O134</f>
        <v>-777.791708395864</v>
      </c>
      <c r="R134" s="42" t="s">
        <v>138</v>
      </c>
      <c r="S134" s="6" t="n">
        <f aca="false">ROUND(IF(E134="I",0,IF(J134="po",I134,I134/25.4)),2)</f>
        <v>0</v>
      </c>
      <c r="T134" s="15" t="n">
        <f aca="false">ROUND(IF(E134="I",0,IF(J134="po",K134,K134*3.280839895)),0)</f>
        <v>0</v>
      </c>
      <c r="V134" s="46" t="n">
        <f aca="false">IF(J134="mm",I134*K134/1000,"")</f>
        <v>1530</v>
      </c>
      <c r="W134" s="47"/>
      <c r="AG134" s="6"/>
    </row>
    <row r="135" customFormat="false" ht="15" hidden="true" customHeight="false" outlineLevel="0" collapsed="false">
      <c r="A135" s="0" t="n">
        <v>30012</v>
      </c>
      <c r="B135" s="1" t="s">
        <v>136</v>
      </c>
      <c r="C135" s="37" t="n">
        <v>45414</v>
      </c>
      <c r="D135" s="38" t="s">
        <v>32</v>
      </c>
      <c r="E135" s="17" t="s">
        <v>33</v>
      </c>
      <c r="F135" s="39" t="n">
        <f aca="false">IF(D135="in",1,-1)</f>
        <v>1</v>
      </c>
      <c r="G135" s="40"/>
      <c r="H135" s="41" t="s">
        <v>141</v>
      </c>
      <c r="I135" s="16" t="n">
        <v>510</v>
      </c>
      <c r="J135" s="42" t="s">
        <v>2</v>
      </c>
      <c r="K135" s="43" t="n">
        <v>3000</v>
      </c>
      <c r="L135" s="44" t="str">
        <f aca="false">IF(J135="mm","m","pi")</f>
        <v>m</v>
      </c>
      <c r="M135" s="15" t="n">
        <f aca="false">IF(J135="mm",F135*I135/1000*K135*1.55,F135*I135*12*K135/1000)</f>
        <v>2371.5</v>
      </c>
      <c r="N135" s="5" t="n">
        <f aca="false">_xlfn.xlookup(A135,'[1]Prix MP'!$A$1:$A$1048576,'[1]Prix MP'!$T$1:$T$1048576)</f>
        <v>0</v>
      </c>
      <c r="O135" s="5" t="n">
        <f aca="false">_xlfn.xlookup(A135,'[1]Prix MP'!$A$1:$A$1048576,'[1]Prix MP'!$U$1:$U$1048576)</f>
        <v>0.327974576595346</v>
      </c>
      <c r="P135" s="6" t="n">
        <f aca="false">M135*N135</f>
        <v>0</v>
      </c>
      <c r="Q135" s="45" t="n">
        <f aca="false">M135*O135</f>
        <v>777.791708395864</v>
      </c>
      <c r="R135" s="42" t="s">
        <v>138</v>
      </c>
      <c r="S135" s="6" t="n">
        <f aca="false">ROUND(IF(E135="I",0,IF(J135="po",I135,I135/25.4)),2)</f>
        <v>0</v>
      </c>
      <c r="T135" s="15" t="n">
        <f aca="false">ROUND(IF(E135="I",0,IF(J135="po",K135,K135*3.280839895)),0)</f>
        <v>0</v>
      </c>
      <c r="V135" s="46" t="n">
        <f aca="false">IF(J135="mm",I135*K135/1000,"")</f>
        <v>1530</v>
      </c>
      <c r="W135" s="47"/>
      <c r="AG135" s="6"/>
    </row>
    <row r="136" customFormat="false" ht="15" hidden="true" customHeight="false" outlineLevel="0" collapsed="false">
      <c r="A136" s="0" t="n">
        <v>30012</v>
      </c>
      <c r="B136" s="1" t="s">
        <v>136</v>
      </c>
      <c r="C136" s="37" t="n">
        <v>45573</v>
      </c>
      <c r="D136" s="38" t="s">
        <v>38</v>
      </c>
      <c r="E136" s="17" t="s">
        <v>33</v>
      </c>
      <c r="F136" s="39" t="n">
        <f aca="false">IF(D136="in",1,-1)</f>
        <v>-1</v>
      </c>
      <c r="G136" s="40" t="n">
        <v>2024131</v>
      </c>
      <c r="H136" s="41" t="s">
        <v>141</v>
      </c>
      <c r="I136" s="16" t="n">
        <v>510</v>
      </c>
      <c r="J136" s="42" t="s">
        <v>2</v>
      </c>
      <c r="K136" s="43" t="n">
        <v>3000</v>
      </c>
      <c r="L136" s="44" t="str">
        <f aca="false">IF(J136="mm","m","pi")</f>
        <v>m</v>
      </c>
      <c r="M136" s="15" t="n">
        <f aca="false">IF(J136="mm",F136*I136/1000*K136*1.55,F136*I136*12*K136/1000)</f>
        <v>-2371.5</v>
      </c>
      <c r="N136" s="5" t="n">
        <f aca="false">_xlfn.xlookup(A136,'[1]Prix MP'!$A$1:$A$1048576,'[1]Prix MP'!$T$1:$T$1048576)</f>
        <v>0</v>
      </c>
      <c r="O136" s="5" t="n">
        <f aca="false">_xlfn.xlookup(A136,'[1]Prix MP'!$A$1:$A$1048576,'[1]Prix MP'!$U$1:$U$1048576)</f>
        <v>0.327974576595346</v>
      </c>
      <c r="P136" s="6" t="n">
        <f aca="false">M136*N136</f>
        <v>-0</v>
      </c>
      <c r="Q136" s="45" t="n">
        <f aca="false">M136*O136</f>
        <v>-777.791708395864</v>
      </c>
      <c r="R136" s="42" t="s">
        <v>138</v>
      </c>
      <c r="S136" s="6" t="n">
        <f aca="false">ROUND(IF(E136="I",0,IF(J136="po",I136,I136/25.4)),2)</f>
        <v>0</v>
      </c>
      <c r="T136" s="15" t="n">
        <f aca="false">ROUND(IF(E136="I",0,IF(J136="po",K136,K136*3.280839895)),0)</f>
        <v>0</v>
      </c>
      <c r="V136" s="46" t="n">
        <f aca="false">IF(J136="mm",I136*K136/1000,"")</f>
        <v>1530</v>
      </c>
      <c r="W136" s="47"/>
      <c r="AG136" s="6"/>
    </row>
    <row r="137" customFormat="false" ht="15" hidden="true" customHeight="false" outlineLevel="0" collapsed="false">
      <c r="A137" s="0" t="n">
        <v>30012</v>
      </c>
      <c r="B137" s="1" t="s">
        <v>136</v>
      </c>
      <c r="C137" s="37" t="n">
        <v>45414</v>
      </c>
      <c r="D137" s="38" t="s">
        <v>32</v>
      </c>
      <c r="E137" s="17" t="s">
        <v>33</v>
      </c>
      <c r="F137" s="39" t="n">
        <f aca="false">IF(D137="in",1,-1)</f>
        <v>1</v>
      </c>
      <c r="G137" s="40"/>
      <c r="H137" s="41" t="s">
        <v>142</v>
      </c>
      <c r="I137" s="16" t="n">
        <v>510</v>
      </c>
      <c r="J137" s="42" t="s">
        <v>2</v>
      </c>
      <c r="K137" s="43" t="n">
        <v>3000</v>
      </c>
      <c r="L137" s="44" t="str">
        <f aca="false">IF(J137="mm","m","pi")</f>
        <v>m</v>
      </c>
      <c r="M137" s="15" t="n">
        <f aca="false">IF(J137="mm",F137*I137/1000*K137*1.55,F137*I137*12*K137/1000)</f>
        <v>2371.5</v>
      </c>
      <c r="N137" s="5" t="n">
        <f aca="false">_xlfn.xlookup(A137,'[1]Prix MP'!$A$1:$A$1048576,'[1]Prix MP'!$T$1:$T$1048576)</f>
        <v>0</v>
      </c>
      <c r="O137" s="5" t="n">
        <f aca="false">_xlfn.xlookup(A137,'[1]Prix MP'!$A$1:$A$1048576,'[1]Prix MP'!$U$1:$U$1048576)</f>
        <v>0.327974576595346</v>
      </c>
      <c r="P137" s="6" t="n">
        <f aca="false">M137*N137</f>
        <v>0</v>
      </c>
      <c r="Q137" s="45" t="n">
        <f aca="false">M137*O137</f>
        <v>777.791708395864</v>
      </c>
      <c r="R137" s="42" t="s">
        <v>138</v>
      </c>
      <c r="S137" s="6" t="n">
        <f aca="false">ROUND(IF(E137="I",0,IF(J137="po",I137,I137/25.4)),2)</f>
        <v>0</v>
      </c>
      <c r="T137" s="15" t="n">
        <f aca="false">ROUND(IF(E137="I",0,IF(J137="po",K137,K137*3.280839895)),0)</f>
        <v>0</v>
      </c>
      <c r="V137" s="46" t="n">
        <f aca="false">IF(J137="mm",I137*K137/1000,"")</f>
        <v>1530</v>
      </c>
      <c r="W137" s="47"/>
      <c r="AG137" s="6"/>
    </row>
    <row r="138" customFormat="false" ht="15" hidden="true" customHeight="false" outlineLevel="0" collapsed="false">
      <c r="A138" s="0" t="n">
        <v>30012</v>
      </c>
      <c r="B138" s="1" t="s">
        <v>136</v>
      </c>
      <c r="C138" s="37" t="n">
        <v>45643</v>
      </c>
      <c r="D138" s="38" t="s">
        <v>38</v>
      </c>
      <c r="E138" s="17" t="s">
        <v>33</v>
      </c>
      <c r="F138" s="39" t="n">
        <f aca="false">IF(D138="in",1,-1)</f>
        <v>-1</v>
      </c>
      <c r="G138" s="40" t="s">
        <v>139</v>
      </c>
      <c r="H138" s="41" t="s">
        <v>142</v>
      </c>
      <c r="I138" s="16" t="n">
        <v>510</v>
      </c>
      <c r="J138" s="42" t="s">
        <v>2</v>
      </c>
      <c r="K138" s="43" t="n">
        <v>3000</v>
      </c>
      <c r="L138" s="44" t="str">
        <f aca="false">IF(J138="mm","m","pi")</f>
        <v>m</v>
      </c>
      <c r="M138" s="15" t="n">
        <f aca="false">IF(J138="mm",F138*I138/1000*K138*1.55,F138*I138*12*K138/1000)</f>
        <v>-2371.5</v>
      </c>
      <c r="N138" s="5" t="n">
        <f aca="false">_xlfn.xlookup(A138,'[1]Prix MP'!$A$1:$A$1048576,'[1]Prix MP'!$T$1:$T$1048576)</f>
        <v>0</v>
      </c>
      <c r="O138" s="5" t="n">
        <f aca="false">_xlfn.xlookup(A138,'[1]Prix MP'!$A$1:$A$1048576,'[1]Prix MP'!$U$1:$U$1048576)</f>
        <v>0.327974576595346</v>
      </c>
      <c r="P138" s="6" t="n">
        <f aca="false">M138*N138</f>
        <v>-0</v>
      </c>
      <c r="Q138" s="45" t="n">
        <f aca="false">M138*O138</f>
        <v>-777.791708395864</v>
      </c>
      <c r="R138" s="42" t="s">
        <v>138</v>
      </c>
      <c r="S138" s="6" t="n">
        <f aca="false">ROUND(IF(E138="I",0,IF(J138="po",I138,I138/25.4)),2)</f>
        <v>0</v>
      </c>
      <c r="T138" s="15" t="n">
        <f aca="false">ROUND(IF(E138="I",0,IF(J138="po",K138,K138*3.280839895)),0)</f>
        <v>0</v>
      </c>
      <c r="V138" s="46" t="n">
        <f aca="false">IF(J138="mm",I138*K138/1000,"")</f>
        <v>1530</v>
      </c>
      <c r="W138" s="47"/>
      <c r="AG138" s="6"/>
    </row>
    <row r="139" customFormat="false" ht="15" hidden="true" customHeight="false" outlineLevel="0" collapsed="false">
      <c r="A139" s="0" t="n">
        <v>30012</v>
      </c>
      <c r="B139" s="1" t="s">
        <v>136</v>
      </c>
      <c r="C139" s="37" t="n">
        <v>45414</v>
      </c>
      <c r="D139" s="38" t="s">
        <v>32</v>
      </c>
      <c r="E139" s="17" t="s">
        <v>33</v>
      </c>
      <c r="F139" s="39" t="n">
        <f aca="false">IF(D139="in",1,-1)</f>
        <v>1</v>
      </c>
      <c r="G139" s="40"/>
      <c r="H139" s="41" t="s">
        <v>143</v>
      </c>
      <c r="I139" s="16" t="n">
        <v>510</v>
      </c>
      <c r="J139" s="42" t="s">
        <v>2</v>
      </c>
      <c r="K139" s="43" t="n">
        <v>3000</v>
      </c>
      <c r="L139" s="44" t="str">
        <f aca="false">IF(J139="mm","m","pi")</f>
        <v>m</v>
      </c>
      <c r="M139" s="15" t="n">
        <f aca="false">IF(J139="mm",F139*I139/1000*K139*1.55,F139*I139*12*K139/1000)</f>
        <v>2371.5</v>
      </c>
      <c r="N139" s="5" t="n">
        <f aca="false">_xlfn.xlookup(A139,'[1]Prix MP'!$A$1:$A$1048576,'[1]Prix MP'!$T$1:$T$1048576)</f>
        <v>0</v>
      </c>
      <c r="O139" s="5" t="n">
        <f aca="false">_xlfn.xlookup(A139,'[1]Prix MP'!$A$1:$A$1048576,'[1]Prix MP'!$U$1:$U$1048576)</f>
        <v>0.327974576595346</v>
      </c>
      <c r="P139" s="6" t="n">
        <f aca="false">M139*N139</f>
        <v>0</v>
      </c>
      <c r="Q139" s="45" t="n">
        <f aca="false">M139*O139</f>
        <v>777.791708395864</v>
      </c>
      <c r="R139" s="42" t="s">
        <v>138</v>
      </c>
      <c r="S139" s="6" t="n">
        <f aca="false">ROUND(IF(E139="I",0,IF(J139="po",I139,I139/25.4)),2)</f>
        <v>0</v>
      </c>
      <c r="T139" s="15" t="n">
        <f aca="false">ROUND(IF(E139="I",0,IF(J139="po",K139,K139*3.280839895)),0)</f>
        <v>0</v>
      </c>
      <c r="V139" s="46" t="n">
        <f aca="false">IF(J139="mm",I139*K139/1000,"")</f>
        <v>1530</v>
      </c>
      <c r="W139" s="47"/>
      <c r="AG139" s="6"/>
    </row>
    <row r="140" customFormat="false" ht="15" hidden="true" customHeight="false" outlineLevel="0" collapsed="false">
      <c r="A140" s="0" t="n">
        <v>30012</v>
      </c>
      <c r="B140" s="1" t="s">
        <v>136</v>
      </c>
      <c r="C140" s="37" t="n">
        <v>45643</v>
      </c>
      <c r="D140" s="38" t="s">
        <v>38</v>
      </c>
      <c r="E140" s="17" t="s">
        <v>33</v>
      </c>
      <c r="F140" s="39" t="n">
        <f aca="false">IF(D140="in",1,-1)</f>
        <v>-1</v>
      </c>
      <c r="G140" s="40" t="s">
        <v>139</v>
      </c>
      <c r="H140" s="41" t="s">
        <v>143</v>
      </c>
      <c r="I140" s="16" t="n">
        <v>510</v>
      </c>
      <c r="J140" s="42" t="s">
        <v>2</v>
      </c>
      <c r="K140" s="43" t="n">
        <v>3000</v>
      </c>
      <c r="L140" s="44" t="str">
        <f aca="false">IF(J140="mm","m","pi")</f>
        <v>m</v>
      </c>
      <c r="M140" s="15" t="n">
        <f aca="false">IF(J140="mm",F140*I140/1000*K140*1.55,F140*I140*12*K140/1000)</f>
        <v>-2371.5</v>
      </c>
      <c r="N140" s="5" t="n">
        <f aca="false">_xlfn.xlookup(A140,'[1]Prix MP'!$A$1:$A$1048576,'[1]Prix MP'!$T$1:$T$1048576)</f>
        <v>0</v>
      </c>
      <c r="O140" s="5" t="n">
        <f aca="false">_xlfn.xlookup(A140,'[1]Prix MP'!$A$1:$A$1048576,'[1]Prix MP'!$U$1:$U$1048576)</f>
        <v>0.327974576595346</v>
      </c>
      <c r="P140" s="6" t="n">
        <f aca="false">M140*N140</f>
        <v>-0</v>
      </c>
      <c r="Q140" s="45" t="n">
        <f aca="false">M140*O140</f>
        <v>-777.791708395864</v>
      </c>
      <c r="R140" s="42" t="s">
        <v>138</v>
      </c>
      <c r="S140" s="6" t="n">
        <f aca="false">ROUND(IF(E140="I",0,IF(J140="po",I140,I140/25.4)),2)</f>
        <v>0</v>
      </c>
      <c r="T140" s="15" t="n">
        <f aca="false">ROUND(IF(E140="I",0,IF(J140="po",K140,K140*3.280839895)),0)</f>
        <v>0</v>
      </c>
      <c r="V140" s="46" t="n">
        <f aca="false">IF(J140="mm",I140*K140/1000,"")</f>
        <v>1530</v>
      </c>
      <c r="W140" s="47"/>
      <c r="AG140" s="6"/>
    </row>
    <row r="141" customFormat="false" ht="15" hidden="true" customHeight="false" outlineLevel="0" collapsed="false">
      <c r="A141" s="0" t="n">
        <v>30012</v>
      </c>
      <c r="B141" s="1" t="s">
        <v>136</v>
      </c>
      <c r="C141" s="37" t="n">
        <v>45414</v>
      </c>
      <c r="D141" s="38" t="s">
        <v>32</v>
      </c>
      <c r="E141" s="17" t="s">
        <v>49</v>
      </c>
      <c r="F141" s="39" t="n">
        <f aca="false">IF(D141="in",1,-1)</f>
        <v>1</v>
      </c>
      <c r="G141" s="40"/>
      <c r="H141" s="41" t="s">
        <v>144</v>
      </c>
      <c r="I141" s="16" t="n">
        <v>510</v>
      </c>
      <c r="J141" s="42" t="s">
        <v>2</v>
      </c>
      <c r="K141" s="43" t="n">
        <v>3000</v>
      </c>
      <c r="L141" s="44" t="str">
        <f aca="false">IF(J141="mm","m","pi")</f>
        <v>m</v>
      </c>
      <c r="M141" s="15" t="n">
        <f aca="false">IF(J141="mm",F141*I141/1000*K141*1.55,F141*I141*12*K141/1000)</f>
        <v>2371.5</v>
      </c>
      <c r="N141" s="5" t="n">
        <f aca="false">_xlfn.xlookup(A141,'[1]Prix MP'!$A$1:$A$1048576,'[1]Prix MP'!$T$1:$T$1048576)</f>
        <v>0</v>
      </c>
      <c r="O141" s="5" t="n">
        <f aca="false">_xlfn.xlookup(A141,'[1]Prix MP'!$A$1:$A$1048576,'[1]Prix MP'!$U$1:$U$1048576)</f>
        <v>0.327974576595346</v>
      </c>
      <c r="P141" s="6" t="n">
        <f aca="false">M141*N141</f>
        <v>0</v>
      </c>
      <c r="Q141" s="45" t="n">
        <f aca="false">M141*O141</f>
        <v>777.791708395864</v>
      </c>
      <c r="R141" s="42" t="s">
        <v>138</v>
      </c>
      <c r="S141" s="6" t="n">
        <f aca="false">ROUND(IF(E141="I",0,IF(J141="po",I141,I141/25.4)),2)</f>
        <v>20.08</v>
      </c>
      <c r="T141" s="15" t="n">
        <f aca="false">ROUND(IF(E141="I",0,IF(J141="po",K141,K141*3.280839895)),0)</f>
        <v>9843</v>
      </c>
      <c r="V141" s="46" t="n">
        <f aca="false">IF(J141="mm",I141*K141/1000,"")</f>
        <v>1530</v>
      </c>
      <c r="W141" s="47"/>
      <c r="AG141" s="6"/>
    </row>
    <row r="142" customFormat="false" ht="15" hidden="true" customHeight="false" outlineLevel="0" collapsed="false">
      <c r="A142" s="0" t="n">
        <v>30012</v>
      </c>
      <c r="B142" s="1" t="s">
        <v>136</v>
      </c>
      <c r="C142" s="37" t="n">
        <v>45414</v>
      </c>
      <c r="D142" s="38" t="s">
        <v>32</v>
      </c>
      <c r="E142" s="17" t="s">
        <v>49</v>
      </c>
      <c r="F142" s="39" t="n">
        <f aca="false">IF(D142="in",1,-1)</f>
        <v>1</v>
      </c>
      <c r="G142" s="40"/>
      <c r="H142" s="41" t="s">
        <v>145</v>
      </c>
      <c r="I142" s="16" t="n">
        <v>510</v>
      </c>
      <c r="J142" s="42" t="s">
        <v>2</v>
      </c>
      <c r="K142" s="43" t="n">
        <v>3000</v>
      </c>
      <c r="L142" s="44" t="str">
        <f aca="false">IF(J142="mm","m","pi")</f>
        <v>m</v>
      </c>
      <c r="M142" s="15" t="n">
        <f aca="false">IF(J142="mm",F142*I142/1000*K142*1.55,F142*I142*12*K142/1000)</f>
        <v>2371.5</v>
      </c>
      <c r="N142" s="5" t="n">
        <f aca="false">_xlfn.xlookup(A142,'[1]Prix MP'!$A$1:$A$1048576,'[1]Prix MP'!$T$1:$T$1048576)</f>
        <v>0</v>
      </c>
      <c r="O142" s="5" t="n">
        <f aca="false">_xlfn.xlookup(A142,'[1]Prix MP'!$A$1:$A$1048576,'[1]Prix MP'!$U$1:$U$1048576)</f>
        <v>0.327974576595346</v>
      </c>
      <c r="P142" s="6" t="n">
        <f aca="false">M142*N142</f>
        <v>0</v>
      </c>
      <c r="Q142" s="45" t="n">
        <f aca="false">M142*O142</f>
        <v>777.791708395864</v>
      </c>
      <c r="R142" s="42" t="s">
        <v>138</v>
      </c>
      <c r="S142" s="6" t="n">
        <f aca="false">ROUND(IF(E142="I",0,IF(J142="po",I142,I142/25.4)),2)</f>
        <v>20.08</v>
      </c>
      <c r="T142" s="15" t="n">
        <f aca="false">ROUND(IF(E142="I",0,IF(J142="po",K142,K142*3.280839895)),0)</f>
        <v>9843</v>
      </c>
      <c r="V142" s="46" t="n">
        <f aca="false">IF(J142="mm",I142*K142/1000,"")</f>
        <v>1530</v>
      </c>
      <c r="W142" s="47"/>
      <c r="AG142" s="6"/>
    </row>
    <row r="143" customFormat="false" ht="15" hidden="true" customHeight="false" outlineLevel="0" collapsed="false">
      <c r="A143" s="0" t="n">
        <v>30012</v>
      </c>
      <c r="B143" s="1" t="s">
        <v>136</v>
      </c>
      <c r="C143" s="37" t="n">
        <v>45414</v>
      </c>
      <c r="D143" s="38" t="s">
        <v>32</v>
      </c>
      <c r="E143" s="17" t="s">
        <v>49</v>
      </c>
      <c r="F143" s="39" t="n">
        <f aca="false">IF(D143="in",1,-1)</f>
        <v>1</v>
      </c>
      <c r="G143" s="40"/>
      <c r="H143" s="41" t="s">
        <v>146</v>
      </c>
      <c r="I143" s="16" t="n">
        <v>510</v>
      </c>
      <c r="J143" s="42" t="s">
        <v>2</v>
      </c>
      <c r="K143" s="43" t="n">
        <v>3000</v>
      </c>
      <c r="L143" s="44" t="str">
        <f aca="false">IF(J143="mm","m","pi")</f>
        <v>m</v>
      </c>
      <c r="M143" s="15" t="n">
        <f aca="false">IF(J143="mm",F143*I143/1000*K143*1.55,F143*I143*12*K143/1000)</f>
        <v>2371.5</v>
      </c>
      <c r="N143" s="5" t="n">
        <f aca="false">_xlfn.xlookup(A143,'[1]Prix MP'!$A$1:$A$1048576,'[1]Prix MP'!$T$1:$T$1048576)</f>
        <v>0</v>
      </c>
      <c r="O143" s="5" t="n">
        <f aca="false">_xlfn.xlookup(A143,'[1]Prix MP'!$A$1:$A$1048576,'[1]Prix MP'!$U$1:$U$1048576)</f>
        <v>0.327974576595346</v>
      </c>
      <c r="P143" s="6" t="n">
        <f aca="false">M143*N143</f>
        <v>0</v>
      </c>
      <c r="Q143" s="45" t="n">
        <f aca="false">M143*O143</f>
        <v>777.791708395864</v>
      </c>
      <c r="R143" s="42" t="s">
        <v>138</v>
      </c>
      <c r="S143" s="6" t="n">
        <f aca="false">ROUND(IF(E143="I",0,IF(J143="po",I143,I143/25.4)),2)</f>
        <v>20.08</v>
      </c>
      <c r="T143" s="15" t="n">
        <f aca="false">ROUND(IF(E143="I",0,IF(J143="po",K143,K143*3.280839895)),0)</f>
        <v>9843</v>
      </c>
      <c r="V143" s="46" t="n">
        <f aca="false">IF(J143="mm",I143*K143/1000,"")</f>
        <v>1530</v>
      </c>
      <c r="W143" s="47"/>
      <c r="AG143" s="6"/>
    </row>
    <row r="144" customFormat="false" ht="15" hidden="true" customHeight="false" outlineLevel="0" collapsed="false">
      <c r="A144" s="0" t="n">
        <v>30012</v>
      </c>
      <c r="B144" s="1" t="s">
        <v>136</v>
      </c>
      <c r="C144" s="37" t="n">
        <v>45414</v>
      </c>
      <c r="D144" s="38" t="s">
        <v>32</v>
      </c>
      <c r="E144" s="17" t="s">
        <v>49</v>
      </c>
      <c r="F144" s="39" t="n">
        <f aca="false">IF(D144="in",1,-1)</f>
        <v>1</v>
      </c>
      <c r="G144" s="40"/>
      <c r="H144" s="41" t="s">
        <v>147</v>
      </c>
      <c r="I144" s="16" t="n">
        <v>510</v>
      </c>
      <c r="J144" s="42" t="s">
        <v>2</v>
      </c>
      <c r="K144" s="43" t="n">
        <v>3000</v>
      </c>
      <c r="L144" s="44" t="str">
        <f aca="false">IF(J144="mm","m","pi")</f>
        <v>m</v>
      </c>
      <c r="M144" s="15" t="n">
        <f aca="false">IF(J144="mm",F144*I144/1000*K144*1.55,F144*I144*12*K144/1000)</f>
        <v>2371.5</v>
      </c>
      <c r="N144" s="5" t="n">
        <f aca="false">_xlfn.xlookup(A144,'[1]Prix MP'!$A$1:$A$1048576,'[1]Prix MP'!$T$1:$T$1048576)</f>
        <v>0</v>
      </c>
      <c r="O144" s="5" t="n">
        <f aca="false">_xlfn.xlookup(A144,'[1]Prix MP'!$A$1:$A$1048576,'[1]Prix MP'!$U$1:$U$1048576)</f>
        <v>0.327974576595346</v>
      </c>
      <c r="P144" s="6" t="n">
        <f aca="false">M144*N144</f>
        <v>0</v>
      </c>
      <c r="Q144" s="45" t="n">
        <f aca="false">M144*O144</f>
        <v>777.791708395864</v>
      </c>
      <c r="R144" s="42" t="s">
        <v>138</v>
      </c>
      <c r="S144" s="6" t="n">
        <f aca="false">ROUND(IF(E144="I",0,IF(J144="po",I144,I144/25.4)),2)</f>
        <v>20.08</v>
      </c>
      <c r="T144" s="15" t="n">
        <f aca="false">ROUND(IF(E144="I",0,IF(J144="po",K144,K144*3.280839895)),0)</f>
        <v>9843</v>
      </c>
      <c r="V144" s="46" t="n">
        <f aca="false">IF(J144="mm",I144*K144/1000,"")</f>
        <v>1530</v>
      </c>
      <c r="W144" s="47"/>
      <c r="AG144" s="6"/>
    </row>
    <row r="145" customFormat="false" ht="15" hidden="true" customHeight="false" outlineLevel="0" collapsed="false">
      <c r="A145" s="0" t="n">
        <v>30012</v>
      </c>
      <c r="B145" s="1" t="s">
        <v>136</v>
      </c>
      <c r="C145" s="37" t="n">
        <v>45414</v>
      </c>
      <c r="D145" s="38" t="s">
        <v>32</v>
      </c>
      <c r="E145" s="17" t="s">
        <v>49</v>
      </c>
      <c r="F145" s="39" t="n">
        <f aca="false">IF(D145="in",1,-1)</f>
        <v>1</v>
      </c>
      <c r="G145" s="40"/>
      <c r="H145" s="41" t="s">
        <v>148</v>
      </c>
      <c r="I145" s="16" t="n">
        <v>1530</v>
      </c>
      <c r="J145" s="42" t="s">
        <v>2</v>
      </c>
      <c r="K145" s="43" t="n">
        <v>3000</v>
      </c>
      <c r="L145" s="44" t="str">
        <f aca="false">IF(J145="mm","m","pi")</f>
        <v>m</v>
      </c>
      <c r="M145" s="15" t="n">
        <f aca="false">IF(J145="mm",F145*I145/1000*K145*1.55,F145*I145*12*K145/1000)</f>
        <v>7114.5</v>
      </c>
      <c r="N145" s="5" t="n">
        <f aca="false">_xlfn.xlookup(A145,'[1]Prix MP'!$A$1:$A$1048576,'[1]Prix MP'!$T$1:$T$1048576)</f>
        <v>0</v>
      </c>
      <c r="O145" s="5" t="n">
        <f aca="false">_xlfn.xlookup(A145,'[1]Prix MP'!$A$1:$A$1048576,'[1]Prix MP'!$U$1:$U$1048576)</f>
        <v>0.327974576595346</v>
      </c>
      <c r="P145" s="6" t="n">
        <f aca="false">M145*N145</f>
        <v>0</v>
      </c>
      <c r="Q145" s="45" t="n">
        <f aca="false">M145*O145</f>
        <v>2333.37512518759</v>
      </c>
      <c r="R145" s="42" t="s">
        <v>138</v>
      </c>
      <c r="S145" s="6" t="n">
        <f aca="false">ROUND(IF(E145="I",0,IF(J145="po",I145,I145/25.4)),2)</f>
        <v>60.24</v>
      </c>
      <c r="T145" s="15" t="n">
        <f aca="false">ROUND(IF(E145="I",0,IF(J145="po",K145,K145*3.280839895)),0)</f>
        <v>9843</v>
      </c>
      <c r="V145" s="46" t="n">
        <f aca="false">IF(J145="mm",I145*K145/1000,"")</f>
        <v>4590</v>
      </c>
      <c r="W145" s="47"/>
      <c r="AG145" s="6"/>
    </row>
    <row r="146" customFormat="false" ht="15" hidden="true" customHeight="false" outlineLevel="0" collapsed="false">
      <c r="A146" s="0" t="n">
        <v>30012</v>
      </c>
      <c r="B146" s="1" t="s">
        <v>136</v>
      </c>
      <c r="C146" s="37" t="n">
        <v>45414</v>
      </c>
      <c r="D146" s="38" t="s">
        <v>32</v>
      </c>
      <c r="E146" s="17" t="s">
        <v>49</v>
      </c>
      <c r="F146" s="39" t="n">
        <f aca="false">IF(D146="in",1,-1)</f>
        <v>1</v>
      </c>
      <c r="G146" s="40"/>
      <c r="H146" s="41" t="s">
        <v>149</v>
      </c>
      <c r="I146" s="16" t="n">
        <v>1530</v>
      </c>
      <c r="J146" s="42" t="s">
        <v>2</v>
      </c>
      <c r="K146" s="43" t="n">
        <v>3000</v>
      </c>
      <c r="L146" s="44" t="str">
        <f aca="false">IF(J146="mm","m","pi")</f>
        <v>m</v>
      </c>
      <c r="M146" s="15" t="n">
        <f aca="false">IF(J146="mm",F146*I146/1000*K146*1.55,F146*I146*12*K146/1000)</f>
        <v>7114.5</v>
      </c>
      <c r="N146" s="5" t="n">
        <f aca="false">_xlfn.xlookup(A146,'[1]Prix MP'!$A$1:$A$1048576,'[1]Prix MP'!$T$1:$T$1048576)</f>
        <v>0</v>
      </c>
      <c r="O146" s="5" t="n">
        <f aca="false">_xlfn.xlookup(A146,'[1]Prix MP'!$A$1:$A$1048576,'[1]Prix MP'!$U$1:$U$1048576)</f>
        <v>0.327974576595346</v>
      </c>
      <c r="P146" s="6" t="n">
        <f aca="false">M146*N146</f>
        <v>0</v>
      </c>
      <c r="Q146" s="45" t="n">
        <f aca="false">M146*O146</f>
        <v>2333.37512518759</v>
      </c>
      <c r="R146" s="42" t="s">
        <v>138</v>
      </c>
      <c r="S146" s="6" t="n">
        <f aca="false">ROUND(IF(E146="I",0,IF(J146="po",I146,I146/25.4)),2)</f>
        <v>60.24</v>
      </c>
      <c r="T146" s="15" t="n">
        <f aca="false">ROUND(IF(E146="I",0,IF(J146="po",K146,K146*3.280839895)),0)</f>
        <v>9843</v>
      </c>
      <c r="V146" s="46" t="n">
        <f aca="false">IF(J146="mm",I146*K146/1000,"")</f>
        <v>4590</v>
      </c>
      <c r="W146" s="47"/>
      <c r="AG146" s="6"/>
    </row>
    <row r="147" customFormat="false" ht="15" hidden="true" customHeight="false" outlineLevel="0" collapsed="false">
      <c r="A147" s="0" t="n">
        <v>30012</v>
      </c>
      <c r="B147" s="1" t="s">
        <v>136</v>
      </c>
      <c r="C147" s="37" t="n">
        <v>45414</v>
      </c>
      <c r="D147" s="38" t="s">
        <v>32</v>
      </c>
      <c r="E147" s="17" t="s">
        <v>33</v>
      </c>
      <c r="F147" s="39" t="n">
        <f aca="false">IF(D147="in",1,-1)</f>
        <v>1</v>
      </c>
      <c r="G147" s="40" t="n">
        <v>2024128</v>
      </c>
      <c r="H147" s="41" t="s">
        <v>150</v>
      </c>
      <c r="I147" s="16" t="n">
        <v>1530</v>
      </c>
      <c r="J147" s="42" t="s">
        <v>2</v>
      </c>
      <c r="K147" s="43" t="n">
        <v>3000</v>
      </c>
      <c r="L147" s="44" t="str">
        <f aca="false">IF(J147="mm","m","pi")</f>
        <v>m</v>
      </c>
      <c r="M147" s="15" t="n">
        <f aca="false">IF(J147="mm",F147*I147/1000*K147*1.55,F147*I147*12*K147/1000)</f>
        <v>7114.5</v>
      </c>
      <c r="N147" s="5" t="n">
        <f aca="false">_xlfn.xlookup(A147,'[1]Prix MP'!$A$1:$A$1048576,'[1]Prix MP'!$T$1:$T$1048576)</f>
        <v>0</v>
      </c>
      <c r="O147" s="5" t="n">
        <f aca="false">_xlfn.xlookup(A147,'[1]Prix MP'!$A$1:$A$1048576,'[1]Prix MP'!$U$1:$U$1048576)</f>
        <v>0.327974576595346</v>
      </c>
      <c r="P147" s="6" t="n">
        <f aca="false">M147*N147</f>
        <v>0</v>
      </c>
      <c r="Q147" s="45" t="n">
        <f aca="false">M147*O147</f>
        <v>2333.37512518759</v>
      </c>
      <c r="R147" s="42" t="s">
        <v>138</v>
      </c>
      <c r="S147" s="6" t="n">
        <f aca="false">ROUND(IF(E147="I",0,IF(J147="po",I147,I147/25.4)),2)</f>
        <v>0</v>
      </c>
      <c r="T147" s="15" t="n">
        <f aca="false">ROUND(IF(E147="I",0,IF(J147="po",K147,K147*3.280839895)),0)</f>
        <v>0</v>
      </c>
      <c r="V147" s="46" t="n">
        <f aca="false">IF(J147="mm",I147*K147/1000,"")</f>
        <v>4590</v>
      </c>
      <c r="W147" s="47"/>
      <c r="AG147" s="6"/>
    </row>
    <row r="148" customFormat="false" ht="15" hidden="true" customHeight="false" outlineLevel="0" collapsed="false">
      <c r="A148" s="0" t="n">
        <v>30012</v>
      </c>
      <c r="B148" s="1" t="s">
        <v>136</v>
      </c>
      <c r="C148" s="37" t="n">
        <v>45575</v>
      </c>
      <c r="D148" s="38" t="s">
        <v>38</v>
      </c>
      <c r="E148" s="17" t="s">
        <v>33</v>
      </c>
      <c r="F148" s="39" t="n">
        <f aca="false">IF(D148="in",1,-1)</f>
        <v>-1</v>
      </c>
      <c r="G148" s="40" t="n">
        <v>2024128</v>
      </c>
      <c r="H148" s="41" t="s">
        <v>150</v>
      </c>
      <c r="I148" s="16" t="n">
        <v>1530</v>
      </c>
      <c r="J148" s="42" t="s">
        <v>2</v>
      </c>
      <c r="K148" s="43" t="n">
        <v>3000</v>
      </c>
      <c r="L148" s="44" t="str">
        <f aca="false">IF(J148="mm","m","pi")</f>
        <v>m</v>
      </c>
      <c r="M148" s="15" t="n">
        <f aca="false">IF(J148="mm",F148*I148/1000*K148*1.55,F148*I148*12*K148/1000)</f>
        <v>-7114.5</v>
      </c>
      <c r="N148" s="5" t="n">
        <f aca="false">_xlfn.xlookup(A148,'[1]Prix MP'!$A$1:$A$1048576,'[1]Prix MP'!$T$1:$T$1048576)</f>
        <v>0</v>
      </c>
      <c r="O148" s="5" t="n">
        <f aca="false">_xlfn.xlookup(A148,'[1]Prix MP'!$A$1:$A$1048576,'[1]Prix MP'!$U$1:$U$1048576)</f>
        <v>0.327974576595346</v>
      </c>
      <c r="P148" s="6" t="n">
        <f aca="false">M148*N148</f>
        <v>-0</v>
      </c>
      <c r="Q148" s="45" t="n">
        <f aca="false">M148*O148</f>
        <v>-2333.37512518759</v>
      </c>
      <c r="R148" s="42" t="s">
        <v>138</v>
      </c>
      <c r="S148" s="6" t="n">
        <f aca="false">ROUND(IF(E148="I",0,IF(J148="po",I148,I148/25.4)),2)</f>
        <v>0</v>
      </c>
      <c r="T148" s="15" t="n">
        <f aca="false">ROUND(IF(E148="I",0,IF(J148="po",K148,K148*3.280839895)),0)</f>
        <v>0</v>
      </c>
      <c r="V148" s="46" t="n">
        <f aca="false">IF(J148="mm",I148*K148/1000,"")</f>
        <v>4590</v>
      </c>
      <c r="W148" s="47"/>
      <c r="AG148" s="6"/>
    </row>
    <row r="149" customFormat="false" ht="15" hidden="true" customHeight="false" outlineLevel="0" collapsed="false">
      <c r="A149" s="0" t="n">
        <v>30012</v>
      </c>
      <c r="B149" s="1" t="s">
        <v>136</v>
      </c>
      <c r="C149" s="37" t="n">
        <v>45414</v>
      </c>
      <c r="D149" s="38" t="s">
        <v>32</v>
      </c>
      <c r="E149" s="17" t="s">
        <v>49</v>
      </c>
      <c r="F149" s="39" t="n">
        <f aca="false">IF(D149="in",1,-1)</f>
        <v>1</v>
      </c>
      <c r="G149" s="40" t="n">
        <v>2024128</v>
      </c>
      <c r="H149" s="41" t="s">
        <v>151</v>
      </c>
      <c r="I149" s="16" t="n">
        <v>7.5</v>
      </c>
      <c r="J149" s="42" t="s">
        <v>36</v>
      </c>
      <c r="K149" s="43" t="n">
        <v>4800</v>
      </c>
      <c r="L149" s="44" t="str">
        <f aca="false">IF(J149="mm","m","pi")</f>
        <v>pi</v>
      </c>
      <c r="M149" s="15" t="n">
        <f aca="false">IF(J149="mm",F149*I149/1000*K149*1.55,F149*I149*12*K149/1000)</f>
        <v>432</v>
      </c>
      <c r="N149" s="5" t="n">
        <f aca="false">_xlfn.xlookup(A149,'[1]Prix MP'!$A$1:$A$1048576,'[1]Prix MP'!$T$1:$T$1048576)</f>
        <v>0</v>
      </c>
      <c r="O149" s="5" t="n">
        <f aca="false">_xlfn.xlookup(A149,'[1]Prix MP'!$A$1:$A$1048576,'[1]Prix MP'!$U$1:$U$1048576)</f>
        <v>0.327974576595346</v>
      </c>
      <c r="P149" s="6" t="n">
        <f aca="false">M149*N149</f>
        <v>0</v>
      </c>
      <c r="Q149" s="45" t="n">
        <f aca="false">M149*O149</f>
        <v>141.68501708919</v>
      </c>
      <c r="R149" s="42" t="s">
        <v>138</v>
      </c>
      <c r="S149" s="6" t="n">
        <f aca="false">ROUND(IF(E149="I",0,IF(J149="po",I149,I149/25.4)),2)</f>
        <v>7.5</v>
      </c>
      <c r="T149" s="15" t="n">
        <f aca="false">ROUND(IF(E149="I",0,IF(J149="po",K149,K149*3.280839895)),0)</f>
        <v>4800</v>
      </c>
      <c r="V149" s="46" t="str">
        <f aca="false">IF(J149="mm",I149*K149/1000,"")</f>
        <v/>
      </c>
      <c r="W149" s="47"/>
      <c r="AG149" s="6"/>
    </row>
    <row r="150" customFormat="false" ht="15" hidden="true" customHeight="false" outlineLevel="0" collapsed="false">
      <c r="A150" s="0" t="n">
        <v>30012</v>
      </c>
      <c r="B150" s="1" t="s">
        <v>136</v>
      </c>
      <c r="C150" s="37" t="n">
        <v>45414</v>
      </c>
      <c r="D150" s="38" t="s">
        <v>32</v>
      </c>
      <c r="E150" s="17" t="s">
        <v>49</v>
      </c>
      <c r="F150" s="39" t="n">
        <f aca="false">IF(D150="in",1,-1)</f>
        <v>1</v>
      </c>
      <c r="G150" s="40" t="n">
        <v>2024128</v>
      </c>
      <c r="H150" s="41" t="s">
        <v>152</v>
      </c>
      <c r="I150" s="16" t="n">
        <v>7.5</v>
      </c>
      <c r="J150" s="42" t="s">
        <v>36</v>
      </c>
      <c r="K150" s="43" t="n">
        <v>4900</v>
      </c>
      <c r="L150" s="44" t="str">
        <f aca="false">IF(J150="mm","m","pi")</f>
        <v>pi</v>
      </c>
      <c r="M150" s="15" t="n">
        <f aca="false">IF(J150="mm",F150*I150/1000*K150*1.55,F150*I150*12*K150/1000)</f>
        <v>441</v>
      </c>
      <c r="N150" s="5" t="n">
        <f aca="false">_xlfn.xlookup(A150,'[1]Prix MP'!$A$1:$A$1048576,'[1]Prix MP'!$T$1:$T$1048576)</f>
        <v>0</v>
      </c>
      <c r="O150" s="5" t="n">
        <f aca="false">_xlfn.xlookup(A150,'[1]Prix MP'!$A$1:$A$1048576,'[1]Prix MP'!$U$1:$U$1048576)</f>
        <v>0.327974576595346</v>
      </c>
      <c r="P150" s="6" t="n">
        <f aca="false">M150*N150</f>
        <v>0</v>
      </c>
      <c r="Q150" s="45" t="n">
        <f aca="false">M150*O150</f>
        <v>144.636788278548</v>
      </c>
      <c r="R150" s="42" t="s">
        <v>138</v>
      </c>
      <c r="S150" s="6" t="n">
        <f aca="false">ROUND(IF(E150="I",0,IF(J150="po",I150,I150/25.4)),2)</f>
        <v>7.5</v>
      </c>
      <c r="T150" s="15" t="n">
        <f aca="false">ROUND(IF(E150="I",0,IF(J150="po",K150,K150*3.280839895)),0)</f>
        <v>4900</v>
      </c>
      <c r="V150" s="46" t="str">
        <f aca="false">IF(J150="mm",I150*K150/1000,"")</f>
        <v/>
      </c>
      <c r="W150" s="47"/>
      <c r="AG150" s="6"/>
    </row>
    <row r="151" customFormat="false" ht="15" hidden="true" customHeight="false" outlineLevel="0" collapsed="false">
      <c r="A151" s="0" t="n">
        <v>30012</v>
      </c>
      <c r="B151" s="1" t="s">
        <v>136</v>
      </c>
      <c r="C151" s="37" t="n">
        <v>45414</v>
      </c>
      <c r="D151" s="38" t="s">
        <v>32</v>
      </c>
      <c r="E151" s="17" t="s">
        <v>49</v>
      </c>
      <c r="F151" s="39" t="n">
        <f aca="false">IF(D151="in",1,-1)</f>
        <v>1</v>
      </c>
      <c r="G151" s="40"/>
      <c r="H151" s="41" t="s">
        <v>153</v>
      </c>
      <c r="I151" s="16" t="n">
        <v>1530</v>
      </c>
      <c r="J151" s="42" t="s">
        <v>2</v>
      </c>
      <c r="K151" s="43" t="n">
        <v>3000</v>
      </c>
      <c r="L151" s="44" t="str">
        <f aca="false">IF(J151="mm","m","pi")</f>
        <v>m</v>
      </c>
      <c r="M151" s="15" t="n">
        <f aca="false">IF(J151="mm",F151*I151/1000*K151*1.55,F151*I151*12*K151/1000)</f>
        <v>7114.5</v>
      </c>
      <c r="N151" s="5" t="n">
        <f aca="false">_xlfn.xlookup(A151,'[1]Prix MP'!$A$1:$A$1048576,'[1]Prix MP'!$T$1:$T$1048576)</f>
        <v>0</v>
      </c>
      <c r="O151" s="5" t="n">
        <f aca="false">_xlfn.xlookup(A151,'[1]Prix MP'!$A$1:$A$1048576,'[1]Prix MP'!$U$1:$U$1048576)</f>
        <v>0.327974576595346</v>
      </c>
      <c r="P151" s="6" t="n">
        <f aca="false">M151*N151</f>
        <v>0</v>
      </c>
      <c r="Q151" s="45" t="n">
        <f aca="false">M151*O151</f>
        <v>2333.37512518759</v>
      </c>
      <c r="R151" s="42" t="s">
        <v>138</v>
      </c>
      <c r="S151" s="6" t="n">
        <f aca="false">ROUND(IF(E151="I",0,IF(J151="po",I151,I151/25.4)),2)</f>
        <v>60.24</v>
      </c>
      <c r="T151" s="15" t="n">
        <f aca="false">ROUND(IF(E151="I",0,IF(J151="po",K151,K151*3.280839895)),0)</f>
        <v>9843</v>
      </c>
      <c r="V151" s="46" t="n">
        <f aca="false">IF(J151="mm",I151*K151/1000,"")</f>
        <v>4590</v>
      </c>
      <c r="W151" s="47"/>
      <c r="AG151" s="6"/>
    </row>
    <row r="152" customFormat="false" ht="15" hidden="true" customHeight="false" outlineLevel="0" collapsed="false">
      <c r="A152" s="0" t="n">
        <v>30012</v>
      </c>
      <c r="B152" s="1" t="s">
        <v>136</v>
      </c>
      <c r="C152" s="37" t="n">
        <v>45414</v>
      </c>
      <c r="D152" s="38" t="s">
        <v>32</v>
      </c>
      <c r="E152" s="17" t="s">
        <v>33</v>
      </c>
      <c r="F152" s="39" t="n">
        <f aca="false">IF(D152="in",1,-1)</f>
        <v>1</v>
      </c>
      <c r="G152" s="40" t="n">
        <v>2024128</v>
      </c>
      <c r="H152" s="41" t="s">
        <v>154</v>
      </c>
      <c r="I152" s="16" t="n">
        <v>1530</v>
      </c>
      <c r="J152" s="42" t="s">
        <v>2</v>
      </c>
      <c r="K152" s="43" t="n">
        <v>3000</v>
      </c>
      <c r="L152" s="44" t="str">
        <f aca="false">IF(J152="mm","m","pi")</f>
        <v>m</v>
      </c>
      <c r="M152" s="15" t="n">
        <f aca="false">IF(J152="mm",F152*I152/1000*K152*1.55,F152*I152*12*K152/1000)</f>
        <v>7114.5</v>
      </c>
      <c r="N152" s="5" t="n">
        <f aca="false">_xlfn.xlookup(A152,'[1]Prix MP'!$A$1:$A$1048576,'[1]Prix MP'!$T$1:$T$1048576)</f>
        <v>0</v>
      </c>
      <c r="O152" s="5" t="n">
        <f aca="false">_xlfn.xlookup(A152,'[1]Prix MP'!$A$1:$A$1048576,'[1]Prix MP'!$U$1:$U$1048576)</f>
        <v>0.327974576595346</v>
      </c>
      <c r="P152" s="6" t="n">
        <f aca="false">M152*N152</f>
        <v>0</v>
      </c>
      <c r="Q152" s="45" t="n">
        <f aca="false">M152*O152</f>
        <v>2333.37512518759</v>
      </c>
      <c r="R152" s="42" t="s">
        <v>138</v>
      </c>
      <c r="S152" s="6" t="n">
        <f aca="false">ROUND(IF(E152="I",0,IF(J152="po",I152,I152/25.4)),2)</f>
        <v>0</v>
      </c>
      <c r="T152" s="15" t="n">
        <f aca="false">ROUND(IF(E152="I",0,IF(J152="po",K152,K152*3.280839895)),0)</f>
        <v>0</v>
      </c>
      <c r="V152" s="46" t="n">
        <f aca="false">IF(J152="mm",I152*K152/1000,"")</f>
        <v>4590</v>
      </c>
      <c r="W152" s="47"/>
      <c r="AG152" s="6"/>
    </row>
    <row r="153" customFormat="false" ht="15" hidden="true" customHeight="false" outlineLevel="0" collapsed="false">
      <c r="A153" s="0" t="n">
        <v>30012</v>
      </c>
      <c r="B153" s="1" t="s">
        <v>136</v>
      </c>
      <c r="C153" s="37" t="n">
        <v>45575</v>
      </c>
      <c r="D153" s="38" t="s">
        <v>38</v>
      </c>
      <c r="E153" s="17" t="s">
        <v>33</v>
      </c>
      <c r="F153" s="39" t="n">
        <f aca="false">IF(D153="in",1,-1)</f>
        <v>-1</v>
      </c>
      <c r="G153" s="40" t="n">
        <v>2024128</v>
      </c>
      <c r="H153" s="41" t="s">
        <v>154</v>
      </c>
      <c r="I153" s="16" t="n">
        <v>1530</v>
      </c>
      <c r="J153" s="42" t="s">
        <v>2</v>
      </c>
      <c r="K153" s="43" t="n">
        <v>3000</v>
      </c>
      <c r="L153" s="44" t="str">
        <f aca="false">IF(J153="mm","m","pi")</f>
        <v>m</v>
      </c>
      <c r="M153" s="15" t="n">
        <f aca="false">IF(J153="mm",F153*I153/1000*K153*1.55,F153*I153*12*K153/1000)</f>
        <v>-7114.5</v>
      </c>
      <c r="N153" s="5" t="n">
        <f aca="false">_xlfn.xlookup(A153,'[1]Prix MP'!$A$1:$A$1048576,'[1]Prix MP'!$T$1:$T$1048576)</f>
        <v>0</v>
      </c>
      <c r="O153" s="5" t="n">
        <f aca="false">_xlfn.xlookup(A153,'[1]Prix MP'!$A$1:$A$1048576,'[1]Prix MP'!$U$1:$U$1048576)</f>
        <v>0.327974576595346</v>
      </c>
      <c r="P153" s="6" t="n">
        <f aca="false">M153*N153</f>
        <v>-0</v>
      </c>
      <c r="Q153" s="45" t="n">
        <f aca="false">M153*O153</f>
        <v>-2333.37512518759</v>
      </c>
      <c r="R153" s="42" t="s">
        <v>138</v>
      </c>
      <c r="S153" s="6" t="n">
        <f aca="false">ROUND(IF(E153="I",0,IF(J153="po",I153,I153/25.4)),2)</f>
        <v>0</v>
      </c>
      <c r="T153" s="15" t="n">
        <f aca="false">ROUND(IF(E153="I",0,IF(J153="po",K153,K153*3.280839895)),0)</f>
        <v>0</v>
      </c>
      <c r="V153" s="46" t="n">
        <f aca="false">IF(J153="mm",I153*K153/1000,"")</f>
        <v>4590</v>
      </c>
      <c r="W153" s="47"/>
      <c r="AG153" s="6"/>
    </row>
    <row r="154" customFormat="false" ht="15" hidden="true" customHeight="false" outlineLevel="0" collapsed="false">
      <c r="A154" s="0" t="n">
        <v>30012</v>
      </c>
      <c r="B154" s="1" t="s">
        <v>136</v>
      </c>
      <c r="C154" s="37" t="n">
        <v>45575</v>
      </c>
      <c r="D154" s="38" t="s">
        <v>32</v>
      </c>
      <c r="E154" s="17" t="s">
        <v>49</v>
      </c>
      <c r="F154" s="39" t="n">
        <f aca="false">IF(D154="in",1,-1)</f>
        <v>1</v>
      </c>
      <c r="G154" s="40" t="n">
        <v>2024128</v>
      </c>
      <c r="H154" s="41" t="s">
        <v>155</v>
      </c>
      <c r="I154" s="16" t="n">
        <v>7.5</v>
      </c>
      <c r="J154" s="42" t="s">
        <v>36</v>
      </c>
      <c r="K154" s="43" t="n">
        <v>4800</v>
      </c>
      <c r="L154" s="44" t="str">
        <f aca="false">IF(J154="mm","m","pi")</f>
        <v>pi</v>
      </c>
      <c r="M154" s="15" t="n">
        <f aca="false">IF(J154="mm",F154*I154/1000*K154*1.55,F154*I154*12*K154/1000)</f>
        <v>432</v>
      </c>
      <c r="N154" s="5" t="n">
        <f aca="false">_xlfn.xlookup(A154,'[1]Prix MP'!$A$1:$A$1048576,'[1]Prix MP'!$T$1:$T$1048576)</f>
        <v>0</v>
      </c>
      <c r="O154" s="5" t="n">
        <f aca="false">_xlfn.xlookup(A154,'[1]Prix MP'!$A$1:$A$1048576,'[1]Prix MP'!$U$1:$U$1048576)</f>
        <v>0.327974576595346</v>
      </c>
      <c r="P154" s="6" t="n">
        <f aca="false">M154*N154</f>
        <v>0</v>
      </c>
      <c r="Q154" s="45" t="n">
        <f aca="false">M154*O154</f>
        <v>141.68501708919</v>
      </c>
      <c r="R154" s="42" t="s">
        <v>138</v>
      </c>
      <c r="S154" s="6" t="n">
        <f aca="false">ROUND(IF(E154="I",0,IF(J154="po",I154,I154/25.4)),2)</f>
        <v>7.5</v>
      </c>
      <c r="T154" s="15" t="n">
        <f aca="false">ROUND(IF(E154="I",0,IF(J154="po",K154,K154*3.280839895)),0)</f>
        <v>4800</v>
      </c>
      <c r="V154" s="46" t="str">
        <f aca="false">IF(J154="mm",I154*K154/1000,"")</f>
        <v/>
      </c>
      <c r="W154" s="47"/>
      <c r="AG154" s="6"/>
    </row>
    <row r="155" customFormat="false" ht="15" hidden="true" customHeight="false" outlineLevel="0" collapsed="false">
      <c r="A155" s="0" t="n">
        <v>30012</v>
      </c>
      <c r="B155" s="1" t="s">
        <v>136</v>
      </c>
      <c r="C155" s="37" t="n">
        <v>45575</v>
      </c>
      <c r="D155" s="38" t="s">
        <v>32</v>
      </c>
      <c r="E155" s="17" t="s">
        <v>33</v>
      </c>
      <c r="F155" s="39" t="n">
        <f aca="false">IF(D155="in",1,-1)</f>
        <v>1</v>
      </c>
      <c r="G155" s="40" t="n">
        <v>2024128</v>
      </c>
      <c r="H155" s="41" t="s">
        <v>156</v>
      </c>
      <c r="I155" s="16" t="n">
        <v>60.24</v>
      </c>
      <c r="J155" s="42" t="s">
        <v>36</v>
      </c>
      <c r="K155" s="43" t="n">
        <v>4900</v>
      </c>
      <c r="L155" s="44" t="str">
        <f aca="false">IF(J155="mm","m","pi")</f>
        <v>pi</v>
      </c>
      <c r="M155" s="15" t="n">
        <f aca="false">IF(J155="mm",F155*I155/1000*K155*1.55,F155*I155*12*K155/1000)</f>
        <v>3542.112</v>
      </c>
      <c r="N155" s="5" t="n">
        <f aca="false">_xlfn.xlookup(A155,'[1]Prix MP'!$A$1:$A$1048576,'[1]Prix MP'!$T$1:$T$1048576)</f>
        <v>0</v>
      </c>
      <c r="O155" s="5" t="n">
        <f aca="false">_xlfn.xlookup(A155,'[1]Prix MP'!$A$1:$A$1048576,'[1]Prix MP'!$U$1:$U$1048576)</f>
        <v>0.327974576595346</v>
      </c>
      <c r="P155" s="6" t="n">
        <f aca="false">M155*N155</f>
        <v>0</v>
      </c>
      <c r="Q155" s="45" t="n">
        <f aca="false">M155*O155</f>
        <v>1161.72268345329</v>
      </c>
      <c r="R155" s="42" t="s">
        <v>138</v>
      </c>
      <c r="S155" s="6" t="n">
        <f aca="false">ROUND(IF(E155="I",0,IF(J155="po",I155,I155/25.4)),2)</f>
        <v>0</v>
      </c>
      <c r="T155" s="15" t="n">
        <f aca="false">ROUND(IF(E155="I",0,IF(J155="po",K155,K155*3.280839895)),0)</f>
        <v>0</v>
      </c>
      <c r="V155" s="46" t="str">
        <f aca="false">IF(J155="mm",I155*K155/1000,"")</f>
        <v/>
      </c>
      <c r="W155" s="47"/>
      <c r="AG155" s="6"/>
    </row>
    <row r="156" customFormat="false" ht="15" hidden="true" customHeight="false" outlineLevel="0" collapsed="false">
      <c r="A156" s="0" t="n">
        <v>30012</v>
      </c>
      <c r="B156" s="48" t="s">
        <v>136</v>
      </c>
      <c r="C156" s="37" t="n">
        <v>45608</v>
      </c>
      <c r="D156" s="38" t="s">
        <v>44</v>
      </c>
      <c r="E156" s="17" t="s">
        <v>33</v>
      </c>
      <c r="F156" s="49" t="n">
        <v>-1</v>
      </c>
      <c r="G156" s="50" t="s">
        <v>157</v>
      </c>
      <c r="H156" s="41" t="s">
        <v>158</v>
      </c>
      <c r="I156" s="16" t="n">
        <v>60.24</v>
      </c>
      <c r="J156" s="42" t="s">
        <v>36</v>
      </c>
      <c r="K156" s="43" t="n">
        <v>4900</v>
      </c>
      <c r="L156" s="44" t="s">
        <v>47</v>
      </c>
      <c r="M156" s="15" t="n">
        <f aca="false">IF(J156="mm",F156*I156/1000*K156*1.55,F156*I156*12*K156/1000)</f>
        <v>-3542.112</v>
      </c>
      <c r="N156" s="5" t="n">
        <f aca="false">_xlfn.xlookup(A156,'[1]Prix MP'!$A$1:$A$1048576,'[1]Prix MP'!$T$1:$T$1048576)</f>
        <v>0</v>
      </c>
      <c r="O156" s="5" t="n">
        <f aca="false">_xlfn.xlookup(A156,'[1]Prix MP'!$A$1:$A$1048576,'[1]Prix MP'!$U$1:$U$1048576)</f>
        <v>0.327974576595346</v>
      </c>
      <c r="P156" s="6" t="n">
        <f aca="false">M156*N156</f>
        <v>-0</v>
      </c>
      <c r="Q156" s="45" t="n">
        <f aca="false">M156*O156</f>
        <v>-1161.72268345329</v>
      </c>
      <c r="R156" s="42" t="s">
        <v>138</v>
      </c>
      <c r="S156" s="6" t="n">
        <f aca="false">ROUND(IF(E156="I",0,IF(J156="po",I156,I156/25.4)),2)</f>
        <v>0</v>
      </c>
      <c r="T156" s="15" t="n">
        <f aca="false">ROUND(IF(E156="I",0,IF(J156="po",K156,K156*3.280839895)),0)</f>
        <v>0</v>
      </c>
      <c r="V156" s="46"/>
      <c r="W156" s="47"/>
      <c r="AG156" s="6"/>
    </row>
    <row r="157" customFormat="false" ht="15" hidden="true" customHeight="false" outlineLevel="0" collapsed="false">
      <c r="A157" s="0" t="n">
        <v>30012</v>
      </c>
      <c r="B157" s="48" t="s">
        <v>136</v>
      </c>
      <c r="C157" s="37" t="n">
        <v>45608</v>
      </c>
      <c r="D157" s="38" t="s">
        <v>48</v>
      </c>
      <c r="E157" s="17" t="s">
        <v>49</v>
      </c>
      <c r="F157" s="49" t="n">
        <v>1</v>
      </c>
      <c r="G157" s="50" t="s">
        <v>157</v>
      </c>
      <c r="H157" s="41" t="s">
        <v>159</v>
      </c>
      <c r="I157" s="16" t="n">
        <v>8.8</v>
      </c>
      <c r="J157" s="42" t="s">
        <v>36</v>
      </c>
      <c r="K157" s="43" t="n">
        <v>4850</v>
      </c>
      <c r="L157" s="44" t="s">
        <v>47</v>
      </c>
      <c r="M157" s="15" t="n">
        <f aca="false">IF(J157="mm",F157*I157/1000*K157*1.55,F157*I157*12*K157/1000)</f>
        <v>512.16</v>
      </c>
      <c r="N157" s="5" t="n">
        <f aca="false">_xlfn.xlookup(A157,'[1]Prix MP'!$A$1:$A$1048576,'[1]Prix MP'!$T$1:$T$1048576)</f>
        <v>0</v>
      </c>
      <c r="O157" s="5" t="n">
        <f aca="false">_xlfn.xlookup(A157,'[1]Prix MP'!$A$1:$A$1048576,'[1]Prix MP'!$U$1:$U$1048576)</f>
        <v>0.327974576595346</v>
      </c>
      <c r="P157" s="6" t="n">
        <f aca="false">M157*N157</f>
        <v>0</v>
      </c>
      <c r="Q157" s="45" t="n">
        <f aca="false">M157*O157</f>
        <v>167.975459149073</v>
      </c>
      <c r="R157" s="42" t="s">
        <v>138</v>
      </c>
      <c r="S157" s="6" t="n">
        <f aca="false">ROUND(IF(E157="I",0,IF(J157="po",I157,I157/25.4)),2)</f>
        <v>8.8</v>
      </c>
      <c r="T157" s="15" t="n">
        <f aca="false">ROUND(IF(E157="I",0,IF(J157="po",K157,K157*3.280839895)),0)</f>
        <v>4850</v>
      </c>
      <c r="V157" s="46"/>
      <c r="W157" s="47"/>
      <c r="AG157" s="6"/>
    </row>
    <row r="158" customFormat="false" ht="15" hidden="true" customHeight="false" outlineLevel="0" collapsed="false">
      <c r="A158" s="0" t="n">
        <v>30012</v>
      </c>
      <c r="B158" s="1" t="s">
        <v>136</v>
      </c>
      <c r="C158" s="37" t="n">
        <v>45414</v>
      </c>
      <c r="D158" s="38" t="s">
        <v>32</v>
      </c>
      <c r="E158" s="17" t="s">
        <v>49</v>
      </c>
      <c r="F158" s="39" t="n">
        <f aca="false">IF(D158="in",1,-1)</f>
        <v>1</v>
      </c>
      <c r="G158" s="40"/>
      <c r="H158" s="41" t="s">
        <v>160</v>
      </c>
      <c r="I158" s="16" t="n">
        <v>1530</v>
      </c>
      <c r="J158" s="42" t="s">
        <v>2</v>
      </c>
      <c r="K158" s="43" t="n">
        <v>3000</v>
      </c>
      <c r="L158" s="44" t="str">
        <f aca="false">IF(J158="mm","m","pi")</f>
        <v>m</v>
      </c>
      <c r="M158" s="15" t="n">
        <f aca="false">IF(J158="mm",F158*I158/1000*K158*1.55,F158*I158*12*K158/1000)</f>
        <v>7114.5</v>
      </c>
      <c r="N158" s="5" t="n">
        <f aca="false">_xlfn.xlookup(A158,'[1]Prix MP'!$A$1:$A$1048576,'[1]Prix MP'!$T$1:$T$1048576)</f>
        <v>0</v>
      </c>
      <c r="O158" s="5" t="n">
        <f aca="false">_xlfn.xlookup(A158,'[1]Prix MP'!$A$1:$A$1048576,'[1]Prix MP'!$U$1:$U$1048576)</f>
        <v>0.327974576595346</v>
      </c>
      <c r="P158" s="6" t="n">
        <f aca="false">M158*N158</f>
        <v>0</v>
      </c>
      <c r="Q158" s="45" t="n">
        <f aca="false">M158*O158</f>
        <v>2333.37512518759</v>
      </c>
      <c r="R158" s="42" t="s">
        <v>138</v>
      </c>
      <c r="S158" s="6" t="n">
        <f aca="false">ROUND(IF(E158="I",0,IF(J158="po",I158,I158/25.4)),2)</f>
        <v>60.24</v>
      </c>
      <c r="T158" s="15" t="n">
        <f aca="false">ROUND(IF(E158="I",0,IF(J158="po",K158,K158*3.280839895)),0)</f>
        <v>9843</v>
      </c>
      <c r="V158" s="46" t="n">
        <f aca="false">IF(J158="mm",I158*K158/1000,"")</f>
        <v>4590</v>
      </c>
      <c r="W158" s="47"/>
      <c r="AG158" s="6"/>
    </row>
    <row r="159" customFormat="false" ht="15" hidden="true" customHeight="false" outlineLevel="0" collapsed="false">
      <c r="A159" s="0" t="n">
        <v>30012</v>
      </c>
      <c r="B159" s="1" t="s">
        <v>136</v>
      </c>
      <c r="C159" s="37" t="n">
        <v>45414</v>
      </c>
      <c r="D159" s="38" t="s">
        <v>32</v>
      </c>
      <c r="E159" s="17" t="s">
        <v>33</v>
      </c>
      <c r="F159" s="39" t="n">
        <f aca="false">IF(D159="in",1,-1)</f>
        <v>1</v>
      </c>
      <c r="G159" s="40"/>
      <c r="H159" s="41" t="s">
        <v>161</v>
      </c>
      <c r="I159" s="16" t="n">
        <v>1530</v>
      </c>
      <c r="J159" s="42" t="s">
        <v>2</v>
      </c>
      <c r="K159" s="43" t="n">
        <v>3000</v>
      </c>
      <c r="L159" s="44" t="str">
        <f aca="false">IF(J159="mm","m","pi")</f>
        <v>m</v>
      </c>
      <c r="M159" s="15" t="n">
        <f aca="false">IF(J159="mm",F159*I159/1000*K159*1.55,F159*I159*12*K159/1000)</f>
        <v>7114.5</v>
      </c>
      <c r="N159" s="5" t="n">
        <f aca="false">_xlfn.xlookup(A159,'[1]Prix MP'!$A$1:$A$1048576,'[1]Prix MP'!$T$1:$T$1048576)</f>
        <v>0</v>
      </c>
      <c r="O159" s="5" t="n">
        <f aca="false">_xlfn.xlookup(A159,'[1]Prix MP'!$A$1:$A$1048576,'[1]Prix MP'!$U$1:$U$1048576)</f>
        <v>0.327974576595346</v>
      </c>
      <c r="P159" s="6" t="n">
        <f aca="false">M159*N159</f>
        <v>0</v>
      </c>
      <c r="Q159" s="45" t="n">
        <f aca="false">M159*O159</f>
        <v>2333.37512518759</v>
      </c>
      <c r="R159" s="42" t="s">
        <v>138</v>
      </c>
      <c r="S159" s="6" t="n">
        <f aca="false">ROUND(IF(E159="I",0,IF(J159="po",I159,I159/25.4)),2)</f>
        <v>0</v>
      </c>
      <c r="T159" s="15" t="n">
        <f aca="false">ROUND(IF(E159="I",0,IF(J159="po",K159,K159*3.280839895)),0)</f>
        <v>0</v>
      </c>
      <c r="V159" s="46" t="n">
        <f aca="false">IF(J159="mm",I159*K159/1000,"")</f>
        <v>4590</v>
      </c>
      <c r="W159" s="47"/>
      <c r="AG159" s="6"/>
    </row>
    <row r="160" customFormat="false" ht="15" hidden="true" customHeight="false" outlineLevel="0" collapsed="false">
      <c r="A160" s="0" t="n">
        <v>30012</v>
      </c>
      <c r="B160" s="48" t="s">
        <v>136</v>
      </c>
      <c r="C160" s="37" t="n">
        <v>45608</v>
      </c>
      <c r="D160" s="38" t="s">
        <v>44</v>
      </c>
      <c r="E160" s="17" t="s">
        <v>33</v>
      </c>
      <c r="F160" s="49" t="n">
        <v>-1</v>
      </c>
      <c r="G160" s="50" t="s">
        <v>157</v>
      </c>
      <c r="H160" s="41" t="s">
        <v>162</v>
      </c>
      <c r="I160" s="16" t="n">
        <v>1530</v>
      </c>
      <c r="J160" s="42" t="s">
        <v>2</v>
      </c>
      <c r="K160" s="43" t="n">
        <v>3000</v>
      </c>
      <c r="L160" s="44" t="str">
        <f aca="false">IF(J160="mm","m","pi")</f>
        <v>m</v>
      </c>
      <c r="M160" s="15" t="n">
        <f aca="false">IF(J160="mm",F160*I160/1000*K160*1.55,F160*I160*12*K160/1000)</f>
        <v>-7114.5</v>
      </c>
      <c r="N160" s="5" t="n">
        <f aca="false">_xlfn.xlookup(A160,'[1]Prix MP'!$A$1:$A$1048576,'[1]Prix MP'!$T$1:$T$1048576)</f>
        <v>0</v>
      </c>
      <c r="O160" s="5" t="n">
        <f aca="false">_xlfn.xlookup(A160,'[1]Prix MP'!$A$1:$A$1048576,'[1]Prix MP'!$U$1:$U$1048576)</f>
        <v>0.327974576595346</v>
      </c>
      <c r="P160" s="6" t="n">
        <f aca="false">M160*N160</f>
        <v>-0</v>
      </c>
      <c r="Q160" s="45" t="n">
        <f aca="false">M160*O160</f>
        <v>-2333.37512518759</v>
      </c>
      <c r="R160" s="42" t="s">
        <v>138</v>
      </c>
      <c r="S160" s="6" t="n">
        <f aca="false">ROUND(IF(E160="I",0,IF(J160="po",I160,I160/25.4)),2)</f>
        <v>0</v>
      </c>
      <c r="T160" s="15" t="n">
        <f aca="false">ROUND(IF(E160="I",0,IF(J160="po",K160,K160*3.280839895)),0)</f>
        <v>0</v>
      </c>
      <c r="V160" s="46"/>
      <c r="W160" s="47"/>
      <c r="AG160" s="6"/>
    </row>
    <row r="161" customFormat="false" ht="15" hidden="true" customHeight="false" outlineLevel="0" collapsed="false">
      <c r="A161" s="0" t="n">
        <v>30012</v>
      </c>
      <c r="B161" s="48" t="s">
        <v>136</v>
      </c>
      <c r="C161" s="37" t="n">
        <v>45608</v>
      </c>
      <c r="D161" s="38" t="s">
        <v>48</v>
      </c>
      <c r="E161" s="17" t="s">
        <v>49</v>
      </c>
      <c r="F161" s="49" t="n">
        <v>1</v>
      </c>
      <c r="G161" s="50" t="s">
        <v>157</v>
      </c>
      <c r="H161" s="41" t="s">
        <v>163</v>
      </c>
      <c r="I161" s="16" t="n">
        <v>8.8</v>
      </c>
      <c r="J161" s="42" t="s">
        <v>36</v>
      </c>
      <c r="K161" s="43" t="n">
        <v>9640</v>
      </c>
      <c r="L161" s="44" t="s">
        <v>47</v>
      </c>
      <c r="M161" s="15" t="n">
        <f aca="false">IF(J161="mm",F161*I161/1000*K161*1.55,F161*I161*12*K161/1000)</f>
        <v>1017.984</v>
      </c>
      <c r="N161" s="5" t="n">
        <f aca="false">_xlfn.xlookup(A161,'[1]Prix MP'!$A$1:$A$1048576,'[1]Prix MP'!$T$1:$T$1048576)</f>
        <v>0</v>
      </c>
      <c r="O161" s="5" t="n">
        <f aca="false">_xlfn.xlookup(A161,'[1]Prix MP'!$A$1:$A$1048576,'[1]Prix MP'!$U$1:$U$1048576)</f>
        <v>0.327974576595346</v>
      </c>
      <c r="P161" s="6" t="n">
        <f aca="false">M161*N161</f>
        <v>0</v>
      </c>
      <c r="Q161" s="45" t="n">
        <f aca="false">M161*O161</f>
        <v>333.872871380837</v>
      </c>
      <c r="R161" s="42" t="s">
        <v>138</v>
      </c>
      <c r="S161" s="6" t="n">
        <f aca="false">ROUND(IF(E161="I",0,IF(J161="po",I161,I161/25.4)),2)</f>
        <v>8.8</v>
      </c>
      <c r="T161" s="15" t="n">
        <f aca="false">ROUND(IF(E161="I",0,IF(J161="po",K161,K161*3.280839895)),0)</f>
        <v>9640</v>
      </c>
      <c r="V161" s="46"/>
      <c r="W161" s="47"/>
      <c r="AG161" s="6"/>
    </row>
    <row r="162" customFormat="false" ht="15" hidden="true" customHeight="false" outlineLevel="0" collapsed="false">
      <c r="A162" s="0" t="n">
        <v>30012</v>
      </c>
      <c r="B162" s="1" t="s">
        <v>136</v>
      </c>
      <c r="C162" s="37" t="n">
        <v>45481</v>
      </c>
      <c r="D162" s="38" t="s">
        <v>32</v>
      </c>
      <c r="E162" s="17" t="s">
        <v>33</v>
      </c>
      <c r="F162" s="39" t="n">
        <f aca="false">IF(D162="in",1,-1)</f>
        <v>1</v>
      </c>
      <c r="G162" s="40" t="n">
        <v>2024071</v>
      </c>
      <c r="H162" s="41" t="s">
        <v>164</v>
      </c>
      <c r="I162" s="16" t="n">
        <v>60.24</v>
      </c>
      <c r="J162" s="42" t="s">
        <v>36</v>
      </c>
      <c r="K162" s="43" t="n">
        <v>4643</v>
      </c>
      <c r="L162" s="44" t="str">
        <f aca="false">IF(J162="mm","m","pi")</f>
        <v>pi</v>
      </c>
      <c r="M162" s="15" t="n">
        <f aca="false">IF(J162="mm",F162*I162/1000*K162*1.55,F162*I162*12*K162/1000)</f>
        <v>3356.33184</v>
      </c>
      <c r="N162" s="5" t="n">
        <f aca="false">_xlfn.xlookup(A162,'[1]Prix MP'!$A$1:$A$1048576,'[1]Prix MP'!$T$1:$T$1048576)</f>
        <v>0</v>
      </c>
      <c r="O162" s="5" t="n">
        <f aca="false">_xlfn.xlookup(A162,'[1]Prix MP'!$A$1:$A$1048576,'[1]Prix MP'!$U$1:$U$1048576)</f>
        <v>0.327974576595346</v>
      </c>
      <c r="P162" s="6" t="n">
        <f aca="false">M162*N162</f>
        <v>0</v>
      </c>
      <c r="Q162" s="45" t="n">
        <f aca="false">M162*O162</f>
        <v>1100.79151413748</v>
      </c>
      <c r="R162" s="42" t="s">
        <v>138</v>
      </c>
      <c r="S162" s="6" t="n">
        <f aca="false">ROUND(IF(E162="I",0,IF(J162="po",I162,I162/25.4)),2)</f>
        <v>0</v>
      </c>
      <c r="T162" s="15" t="n">
        <f aca="false">ROUND(IF(E162="I",0,IF(J162="po",K162,K162*3.280839895)),0)</f>
        <v>0</v>
      </c>
      <c r="V162" s="46" t="str">
        <f aca="false">IF(J162="mm",I162*K162/1000,"")</f>
        <v/>
      </c>
      <c r="W162" s="47"/>
      <c r="AG162" s="6"/>
    </row>
    <row r="163" customFormat="false" ht="15" hidden="true" customHeight="false" outlineLevel="0" collapsed="false">
      <c r="A163" s="0" t="n">
        <v>30012</v>
      </c>
      <c r="B163" s="48" t="s">
        <v>136</v>
      </c>
      <c r="C163" s="37" t="n">
        <v>45608</v>
      </c>
      <c r="D163" s="38" t="s">
        <v>44</v>
      </c>
      <c r="E163" s="17" t="s">
        <v>33</v>
      </c>
      <c r="F163" s="49" t="n">
        <v>-1</v>
      </c>
      <c r="G163" s="50" t="s">
        <v>157</v>
      </c>
      <c r="H163" s="41" t="s">
        <v>165</v>
      </c>
      <c r="I163" s="16" t="n">
        <v>60.24</v>
      </c>
      <c r="J163" s="42" t="s">
        <v>36</v>
      </c>
      <c r="K163" s="43" t="n">
        <v>4643</v>
      </c>
      <c r="L163" s="44" t="s">
        <v>47</v>
      </c>
      <c r="M163" s="15" t="n">
        <f aca="false">IF(J163="mm",F163*I163/1000*K163*1.55,F163*I163*12*K163/1000)</f>
        <v>-3356.33184</v>
      </c>
      <c r="N163" s="5" t="n">
        <f aca="false">_xlfn.xlookup(A163,'[1]Prix MP'!$A$1:$A$1048576,'[1]Prix MP'!$T$1:$T$1048576)</f>
        <v>0</v>
      </c>
      <c r="O163" s="5" t="n">
        <f aca="false">_xlfn.xlookup(A163,'[1]Prix MP'!$A$1:$A$1048576,'[1]Prix MP'!$U$1:$U$1048576)</f>
        <v>0.327974576595346</v>
      </c>
      <c r="P163" s="6" t="n">
        <f aca="false">M163*N163</f>
        <v>-0</v>
      </c>
      <c r="Q163" s="45" t="n">
        <f aca="false">M163*O163</f>
        <v>-1100.79151413748</v>
      </c>
      <c r="R163" s="42" t="s">
        <v>138</v>
      </c>
      <c r="S163" s="6" t="n">
        <f aca="false">ROUND(IF(E163="I",0,IF(J163="po",I163,I163/25.4)),2)</f>
        <v>0</v>
      </c>
      <c r="T163" s="15" t="n">
        <f aca="false">ROUND(IF(E163="I",0,IF(J163="po",K163,K163*3.280839895)),0)</f>
        <v>0</v>
      </c>
      <c r="V163" s="46"/>
      <c r="W163" s="47"/>
      <c r="AG163" s="6"/>
    </row>
    <row r="164" customFormat="false" ht="15" hidden="true" customHeight="false" outlineLevel="0" collapsed="false">
      <c r="A164" s="0" t="n">
        <v>30012</v>
      </c>
      <c r="B164" s="48" t="s">
        <v>136</v>
      </c>
      <c r="C164" s="37" t="n">
        <v>45608</v>
      </c>
      <c r="D164" s="38" t="s">
        <v>48</v>
      </c>
      <c r="E164" s="17" t="s">
        <v>49</v>
      </c>
      <c r="F164" s="49" t="n">
        <v>1</v>
      </c>
      <c r="G164" s="50" t="s">
        <v>157</v>
      </c>
      <c r="H164" s="41" t="s">
        <v>166</v>
      </c>
      <c r="I164" s="16" t="n">
        <v>8.4</v>
      </c>
      <c r="J164" s="42" t="s">
        <v>36</v>
      </c>
      <c r="K164" s="43" t="n">
        <v>4500</v>
      </c>
      <c r="L164" s="44" t="s">
        <v>47</v>
      </c>
      <c r="M164" s="15" t="n">
        <f aca="false">IF(J164="mm",F164*I164/1000*K164*1.55,F164*I164*12*K164/1000)</f>
        <v>453.6</v>
      </c>
      <c r="N164" s="5" t="n">
        <f aca="false">_xlfn.xlookup(A164,'[1]Prix MP'!$A$1:$A$1048576,'[1]Prix MP'!$T$1:$T$1048576)</f>
        <v>0</v>
      </c>
      <c r="O164" s="5" t="n">
        <f aca="false">_xlfn.xlookup(A164,'[1]Prix MP'!$A$1:$A$1048576,'[1]Prix MP'!$U$1:$U$1048576)</f>
        <v>0.327974576595346</v>
      </c>
      <c r="P164" s="6" t="n">
        <f aca="false">M164*N164</f>
        <v>0</v>
      </c>
      <c r="Q164" s="45" t="n">
        <f aca="false">M164*O164</f>
        <v>148.769267943649</v>
      </c>
      <c r="R164" s="42" t="s">
        <v>138</v>
      </c>
      <c r="S164" s="6" t="n">
        <f aca="false">ROUND(IF(E164="I",0,IF(J164="po",I164,I164/25.4)),2)</f>
        <v>8.4</v>
      </c>
      <c r="T164" s="15" t="n">
        <f aca="false">ROUND(IF(E164="I",0,IF(J164="po",K164,K164*3.280839895)),0)</f>
        <v>4500</v>
      </c>
      <c r="V164" s="46"/>
      <c r="W164" s="47"/>
      <c r="AG164" s="6"/>
    </row>
    <row r="165" customFormat="false" ht="15" hidden="true" customHeight="false" outlineLevel="0" collapsed="false">
      <c r="A165" s="0" t="n">
        <v>30012</v>
      </c>
      <c r="B165" s="1" t="s">
        <v>136</v>
      </c>
      <c r="C165" s="37" t="n">
        <v>45520</v>
      </c>
      <c r="D165" s="38" t="s">
        <v>32</v>
      </c>
      <c r="E165" s="17" t="s">
        <v>33</v>
      </c>
      <c r="F165" s="39" t="n">
        <f aca="false">IF(D165="in",1,-1)</f>
        <v>1</v>
      </c>
      <c r="G165" s="40" t="s">
        <v>167</v>
      </c>
      <c r="H165" s="41" t="s">
        <v>168</v>
      </c>
      <c r="I165" s="16" t="n">
        <v>13</v>
      </c>
      <c r="J165" s="42" t="s">
        <v>36</v>
      </c>
      <c r="K165" s="43" t="n">
        <v>4300</v>
      </c>
      <c r="L165" s="44" t="str">
        <f aca="false">IF(J165="mm","m","pi")</f>
        <v>pi</v>
      </c>
      <c r="M165" s="15" t="n">
        <f aca="false">IF(J165="mm",F165*I165/1000*K165*1.55,F165*I165*12*K165/1000)</f>
        <v>670.8</v>
      </c>
      <c r="N165" s="5" t="n">
        <f aca="false">_xlfn.xlookup(A165,'[1]Prix MP'!$A$1:$A$1048576,'[1]Prix MP'!$T$1:$T$1048576)</f>
        <v>0</v>
      </c>
      <c r="O165" s="5" t="n">
        <f aca="false">_xlfn.xlookup(A165,'[1]Prix MP'!$A$1:$A$1048576,'[1]Prix MP'!$U$1:$U$1048576)</f>
        <v>0.327974576595346</v>
      </c>
      <c r="P165" s="6" t="n">
        <f aca="false">M165*N165</f>
        <v>0</v>
      </c>
      <c r="Q165" s="45" t="n">
        <f aca="false">M165*O165</f>
        <v>220.005345980158</v>
      </c>
      <c r="R165" s="42" t="s">
        <v>138</v>
      </c>
      <c r="S165" s="6" t="n">
        <f aca="false">ROUND(IF(E165="I",0,IF(J165="po",I165,I165/25.4)),2)</f>
        <v>0</v>
      </c>
      <c r="T165" s="15" t="n">
        <f aca="false">ROUND(IF(E165="I",0,IF(J165="po",K165,K165*3.280839895)),0)</f>
        <v>0</v>
      </c>
      <c r="V165" s="46" t="str">
        <f aca="false">IF(J165="mm",I165*K165/1000,"")</f>
        <v/>
      </c>
      <c r="W165" s="47"/>
      <c r="AG165" s="6"/>
    </row>
    <row r="166" customFormat="false" ht="15" hidden="true" customHeight="false" outlineLevel="0" collapsed="false">
      <c r="A166" s="0" t="n">
        <v>30012</v>
      </c>
      <c r="B166" s="1" t="s">
        <v>136</v>
      </c>
      <c r="C166" s="37" t="n">
        <v>45566</v>
      </c>
      <c r="D166" s="38" t="s">
        <v>38</v>
      </c>
      <c r="E166" s="17" t="s">
        <v>33</v>
      </c>
      <c r="F166" s="39" t="n">
        <f aca="false">IF(D166="in",1,-1)</f>
        <v>-1</v>
      </c>
      <c r="G166" s="40" t="s">
        <v>169</v>
      </c>
      <c r="H166" s="41" t="s">
        <v>168</v>
      </c>
      <c r="I166" s="16" t="n">
        <v>13</v>
      </c>
      <c r="J166" s="42" t="s">
        <v>36</v>
      </c>
      <c r="K166" s="43" t="n">
        <v>4300</v>
      </c>
      <c r="L166" s="44" t="str">
        <f aca="false">IF(J166="mm","m","pi")</f>
        <v>pi</v>
      </c>
      <c r="M166" s="15" t="n">
        <f aca="false">IF(J166="mm",F166*I166/1000*K166*1.55,F166*I166*12*K166/1000)</f>
        <v>-670.8</v>
      </c>
      <c r="N166" s="5" t="n">
        <f aca="false">_xlfn.xlookup(A166,'[1]Prix MP'!$A$1:$A$1048576,'[1]Prix MP'!$T$1:$T$1048576)</f>
        <v>0</v>
      </c>
      <c r="O166" s="5" t="n">
        <f aca="false">_xlfn.xlookup(A166,'[1]Prix MP'!$A$1:$A$1048576,'[1]Prix MP'!$U$1:$U$1048576)</f>
        <v>0.327974576595346</v>
      </c>
      <c r="P166" s="6" t="n">
        <f aca="false">M166*N166</f>
        <v>-0</v>
      </c>
      <c r="Q166" s="45" t="n">
        <f aca="false">M166*O166</f>
        <v>-220.005345980158</v>
      </c>
      <c r="R166" s="42" t="s">
        <v>138</v>
      </c>
      <c r="S166" s="6" t="n">
        <f aca="false">ROUND(IF(E166="I",0,IF(J166="po",I166,I166/25.4)),2)</f>
        <v>0</v>
      </c>
      <c r="T166" s="15" t="n">
        <f aca="false">ROUND(IF(E166="I",0,IF(J166="po",K166,K166*3.280839895)),0)</f>
        <v>0</v>
      </c>
      <c r="V166" s="46" t="str">
        <f aca="false">IF(J166="mm",I166*K166/1000,"")</f>
        <v/>
      </c>
      <c r="W166" s="47"/>
      <c r="AG166" s="6"/>
    </row>
    <row r="167" customFormat="false" ht="15" hidden="true" customHeight="false" outlineLevel="0" collapsed="false">
      <c r="A167" s="0" t="n">
        <v>30012</v>
      </c>
      <c r="B167" s="1" t="s">
        <v>136</v>
      </c>
      <c r="C167" s="37" t="n">
        <v>45566</v>
      </c>
      <c r="D167" s="38" t="s">
        <v>32</v>
      </c>
      <c r="E167" s="17" t="s">
        <v>49</v>
      </c>
      <c r="F167" s="39" t="n">
        <f aca="false">IF(D167="in",1,-1)</f>
        <v>1</v>
      </c>
      <c r="G167" s="40" t="s">
        <v>169</v>
      </c>
      <c r="H167" s="41" t="s">
        <v>170</v>
      </c>
      <c r="I167" s="16" t="n">
        <v>5.5</v>
      </c>
      <c r="J167" s="42" t="s">
        <v>36</v>
      </c>
      <c r="K167" s="43" t="n">
        <v>3100</v>
      </c>
      <c r="L167" s="44" t="str">
        <f aca="false">IF(J167="mm","m","pi")</f>
        <v>pi</v>
      </c>
      <c r="M167" s="15" t="n">
        <f aca="false">IF(J167="mm",F167*I167/1000*K167*1.55,F167*I167*12*K167/1000)</f>
        <v>204.6</v>
      </c>
      <c r="N167" s="5" t="n">
        <f aca="false">_xlfn.xlookup(A167,'[1]Prix MP'!$A$1:$A$1048576,'[1]Prix MP'!$T$1:$T$1048576)</f>
        <v>0</v>
      </c>
      <c r="O167" s="5" t="n">
        <f aca="false">_xlfn.xlookup(A167,'[1]Prix MP'!$A$1:$A$1048576,'[1]Prix MP'!$U$1:$U$1048576)</f>
        <v>0.327974576595346</v>
      </c>
      <c r="P167" s="6" t="n">
        <f aca="false">M167*N167</f>
        <v>0</v>
      </c>
      <c r="Q167" s="45" t="n">
        <f aca="false">M167*O167</f>
        <v>67.1035983714078</v>
      </c>
      <c r="R167" s="42" t="s">
        <v>138</v>
      </c>
      <c r="S167" s="6" t="n">
        <f aca="false">ROUND(IF(E167="I",0,IF(J167="po",I167,I167/25.4)),2)</f>
        <v>5.5</v>
      </c>
      <c r="T167" s="15" t="n">
        <f aca="false">ROUND(IF(E167="I",0,IF(J167="po",K167,K167*3.280839895)),0)</f>
        <v>3100</v>
      </c>
      <c r="V167" s="46" t="str">
        <f aca="false">IF(J167="mm",I167*K167/1000,"")</f>
        <v/>
      </c>
      <c r="W167" s="47"/>
      <c r="AG167" s="6"/>
    </row>
    <row r="168" customFormat="false" ht="15" hidden="true" customHeight="false" outlineLevel="0" collapsed="false">
      <c r="A168" s="0" t="n">
        <v>30012</v>
      </c>
      <c r="B168" s="1" t="s">
        <v>136</v>
      </c>
      <c r="C168" s="37" t="n">
        <v>45554</v>
      </c>
      <c r="D168" s="38" t="s">
        <v>32</v>
      </c>
      <c r="E168" s="17" t="s">
        <v>49</v>
      </c>
      <c r="F168" s="39" t="n">
        <f aca="false">IF(D168="in",1,-1)</f>
        <v>1</v>
      </c>
      <c r="G168" s="40" t="s">
        <v>171</v>
      </c>
      <c r="H168" s="41" t="s">
        <v>172</v>
      </c>
      <c r="I168" s="16" t="n">
        <v>10.82</v>
      </c>
      <c r="J168" s="42" t="s">
        <v>36</v>
      </c>
      <c r="K168" s="43" t="n">
        <v>9200</v>
      </c>
      <c r="L168" s="44" t="str">
        <f aca="false">IF(J168="mm","m","pi")</f>
        <v>pi</v>
      </c>
      <c r="M168" s="15" t="n">
        <f aca="false">IF(J168="mm",F168*I168/1000*K168*1.55,F168*I168*12*K168/1000)</f>
        <v>1194.528</v>
      </c>
      <c r="N168" s="5" t="n">
        <f aca="false">_xlfn.xlookup(A168,'[1]Prix MP'!$A$1:$A$1048576,'[1]Prix MP'!$T$1:$T$1048576)</f>
        <v>0</v>
      </c>
      <c r="O168" s="5" t="n">
        <f aca="false">_xlfn.xlookup(A168,'[1]Prix MP'!$A$1:$A$1048576,'[1]Prix MP'!$U$1:$U$1048576)</f>
        <v>0.327974576595346</v>
      </c>
      <c r="P168" s="6" t="n">
        <f aca="false">M168*N168</f>
        <v>0</v>
      </c>
      <c r="Q168" s="45" t="n">
        <f aca="false">M168*O168</f>
        <v>391.774815031286</v>
      </c>
      <c r="R168" s="42" t="s">
        <v>138</v>
      </c>
      <c r="S168" s="6" t="n">
        <f aca="false">ROUND(IF(E168="I",0,IF(J168="po",I168,I168/25.4)),2)</f>
        <v>10.82</v>
      </c>
      <c r="T168" s="15" t="n">
        <f aca="false">ROUND(IF(E168="I",0,IF(J168="po",K168,K168*3.280839895)),0)</f>
        <v>9200</v>
      </c>
      <c r="V168" s="46" t="str">
        <f aca="false">IF(J168="mm",I168*K168/1000,"")</f>
        <v/>
      </c>
      <c r="W168" s="47"/>
      <c r="AG168" s="6"/>
    </row>
    <row r="169" customFormat="false" ht="15" hidden="true" customHeight="false" outlineLevel="0" collapsed="false">
      <c r="A169" s="0" t="n">
        <v>30012</v>
      </c>
      <c r="B169" s="1" t="s">
        <v>136</v>
      </c>
      <c r="C169" s="37" t="n">
        <v>45414</v>
      </c>
      <c r="D169" s="38" t="s">
        <v>32</v>
      </c>
      <c r="E169" s="17" t="s">
        <v>49</v>
      </c>
      <c r="F169" s="39" t="n">
        <f aca="false">IF(D169="in",1,-1)</f>
        <v>1</v>
      </c>
      <c r="G169" s="40"/>
      <c r="H169" s="41" t="s">
        <v>173</v>
      </c>
      <c r="I169" s="16" t="n">
        <v>1530</v>
      </c>
      <c r="J169" s="42" t="s">
        <v>2</v>
      </c>
      <c r="K169" s="43" t="n">
        <v>6000</v>
      </c>
      <c r="L169" s="44" t="str">
        <f aca="false">IF(J169="mm","m","pi")</f>
        <v>m</v>
      </c>
      <c r="M169" s="15" t="n">
        <f aca="false">IF(J169="mm",F169*I169/1000*K169*1.55,F169*I169*12*K169/1000)</f>
        <v>14229</v>
      </c>
      <c r="N169" s="5" t="n">
        <f aca="false">_xlfn.xlookup(A169,'[1]Prix MP'!$A$1:$A$1048576,'[1]Prix MP'!$T$1:$T$1048576)</f>
        <v>0</v>
      </c>
      <c r="O169" s="5" t="n">
        <f aca="false">_xlfn.xlookup(A169,'[1]Prix MP'!$A$1:$A$1048576,'[1]Prix MP'!$U$1:$U$1048576)</f>
        <v>0.327974576595346</v>
      </c>
      <c r="P169" s="6" t="n">
        <f aca="false">M169*N169</f>
        <v>0</v>
      </c>
      <c r="Q169" s="45" t="n">
        <f aca="false">M169*O169</f>
        <v>4666.75025037518</v>
      </c>
      <c r="R169" s="42" t="s">
        <v>138</v>
      </c>
      <c r="S169" s="6" t="n">
        <f aca="false">ROUND(IF(E169="I",0,IF(J169="po",I169,I169/25.4)),2)</f>
        <v>60.24</v>
      </c>
      <c r="T169" s="15" t="n">
        <f aca="false">ROUND(IF(E169="I",0,IF(J169="po",K169,K169*3.280839895)),0)</f>
        <v>19685</v>
      </c>
      <c r="V169" s="46" t="n">
        <f aca="false">IF(J169="mm",I169*K169/1000,"")</f>
        <v>9180</v>
      </c>
      <c r="W169" s="47"/>
      <c r="AG169" s="6"/>
    </row>
    <row r="170" customFormat="false" ht="15" hidden="true" customHeight="false" outlineLevel="0" collapsed="false">
      <c r="A170" s="0" t="n">
        <v>30012</v>
      </c>
      <c r="B170" s="1" t="s">
        <v>136</v>
      </c>
      <c r="C170" s="37" t="n">
        <v>45414</v>
      </c>
      <c r="D170" s="38" t="s">
        <v>32</v>
      </c>
      <c r="E170" s="17" t="s">
        <v>49</v>
      </c>
      <c r="F170" s="39" t="n">
        <f aca="false">IF(D170="in",1,-1)</f>
        <v>1</v>
      </c>
      <c r="G170" s="40"/>
      <c r="H170" s="41" t="s">
        <v>174</v>
      </c>
      <c r="I170" s="16" t="n">
        <v>1530</v>
      </c>
      <c r="J170" s="42" t="s">
        <v>2</v>
      </c>
      <c r="K170" s="43" t="n">
        <v>6000</v>
      </c>
      <c r="L170" s="44" t="str">
        <f aca="false">IF(J170="mm","m","pi")</f>
        <v>m</v>
      </c>
      <c r="M170" s="15" t="n">
        <f aca="false">IF(J170="mm",F170*I170/1000*K170*1.55,F170*I170*12*K170/1000)</f>
        <v>14229</v>
      </c>
      <c r="N170" s="5" t="n">
        <f aca="false">_xlfn.xlookup(A170,'[1]Prix MP'!$A$1:$A$1048576,'[1]Prix MP'!$T$1:$T$1048576)</f>
        <v>0</v>
      </c>
      <c r="O170" s="5" t="n">
        <f aca="false">_xlfn.xlookup(A170,'[1]Prix MP'!$A$1:$A$1048576,'[1]Prix MP'!$U$1:$U$1048576)</f>
        <v>0.327974576595346</v>
      </c>
      <c r="P170" s="6" t="n">
        <f aca="false">M170*N170</f>
        <v>0</v>
      </c>
      <c r="Q170" s="45" t="n">
        <f aca="false">M170*O170</f>
        <v>4666.75025037518</v>
      </c>
      <c r="R170" s="42" t="s">
        <v>138</v>
      </c>
      <c r="S170" s="6" t="n">
        <f aca="false">ROUND(IF(E170="I",0,IF(J170="po",I170,I170/25.4)),2)</f>
        <v>60.24</v>
      </c>
      <c r="T170" s="15" t="n">
        <f aca="false">ROUND(IF(E170="I",0,IF(J170="po",K170,K170*3.280839895)),0)</f>
        <v>19685</v>
      </c>
      <c r="V170" s="46" t="n">
        <f aca="false">IF(J170="mm",I170*K170/1000,"")</f>
        <v>9180</v>
      </c>
      <c r="W170" s="47"/>
      <c r="AG170" s="6"/>
    </row>
    <row r="171" customFormat="false" ht="15" hidden="true" customHeight="false" outlineLevel="0" collapsed="false">
      <c r="A171" s="0" t="n">
        <v>30012</v>
      </c>
      <c r="B171" s="1" t="s">
        <v>136</v>
      </c>
      <c r="C171" s="37" t="n">
        <v>45414</v>
      </c>
      <c r="D171" s="38" t="s">
        <v>32</v>
      </c>
      <c r="E171" s="17" t="s">
        <v>49</v>
      </c>
      <c r="F171" s="39" t="n">
        <f aca="false">IF(D171="in",1,-1)</f>
        <v>1</v>
      </c>
      <c r="G171" s="40"/>
      <c r="H171" s="41" t="s">
        <v>175</v>
      </c>
      <c r="I171" s="16" t="n">
        <v>1530</v>
      </c>
      <c r="J171" s="42" t="s">
        <v>2</v>
      </c>
      <c r="K171" s="43" t="n">
        <v>6000</v>
      </c>
      <c r="L171" s="44" t="str">
        <f aca="false">IF(J171="mm","m","pi")</f>
        <v>m</v>
      </c>
      <c r="M171" s="15" t="n">
        <f aca="false">IF(J171="mm",F171*I171/1000*K171*1.55,F171*I171*12*K171/1000)</f>
        <v>14229</v>
      </c>
      <c r="N171" s="5" t="n">
        <f aca="false">_xlfn.xlookup(A171,'[1]Prix MP'!$A$1:$A$1048576,'[1]Prix MP'!$T$1:$T$1048576)</f>
        <v>0</v>
      </c>
      <c r="O171" s="5" t="n">
        <f aca="false">_xlfn.xlookup(A171,'[1]Prix MP'!$A$1:$A$1048576,'[1]Prix MP'!$U$1:$U$1048576)</f>
        <v>0.327974576595346</v>
      </c>
      <c r="P171" s="6" t="n">
        <f aca="false">M171*N171</f>
        <v>0</v>
      </c>
      <c r="Q171" s="45" t="n">
        <f aca="false">M171*O171</f>
        <v>4666.75025037518</v>
      </c>
      <c r="R171" s="42" t="s">
        <v>138</v>
      </c>
      <c r="S171" s="6" t="n">
        <f aca="false">ROUND(IF(E171="I",0,IF(J171="po",I171,I171/25.4)),2)</f>
        <v>60.24</v>
      </c>
      <c r="T171" s="15" t="n">
        <f aca="false">ROUND(IF(E171="I",0,IF(J171="po",K171,K171*3.280839895)),0)</f>
        <v>19685</v>
      </c>
      <c r="V171" s="46" t="n">
        <f aca="false">IF(J171="mm",I171*K171/1000,"")</f>
        <v>9180</v>
      </c>
      <c r="W171" s="47"/>
      <c r="AG171" s="6"/>
    </row>
    <row r="172" customFormat="false" ht="15" hidden="true" customHeight="false" outlineLevel="0" collapsed="false">
      <c r="A172" s="0" t="n">
        <v>30014</v>
      </c>
      <c r="B172" s="1" t="s">
        <v>176</v>
      </c>
      <c r="C172" s="37" t="n">
        <v>45421</v>
      </c>
      <c r="D172" s="38" t="s">
        <v>32</v>
      </c>
      <c r="E172" s="17" t="s">
        <v>49</v>
      </c>
      <c r="F172" s="39" t="n">
        <f aca="false">IF(D172="in",1,-1)</f>
        <v>1</v>
      </c>
      <c r="G172" s="40"/>
      <c r="H172" s="41" t="s">
        <v>177</v>
      </c>
      <c r="I172" s="16" t="n">
        <v>1530</v>
      </c>
      <c r="J172" s="42" t="s">
        <v>2</v>
      </c>
      <c r="K172" s="43" t="n">
        <v>6000</v>
      </c>
      <c r="L172" s="44" t="str">
        <f aca="false">IF(J172="mm","m","pi")</f>
        <v>m</v>
      </c>
      <c r="M172" s="15" t="n">
        <f aca="false">IF(J172="mm",F172*I172/1000*K172*1.55,F172*I172*12*K172/1000)</f>
        <v>14229</v>
      </c>
      <c r="N172" s="5" t="n">
        <f aca="false">_xlfn.xlookup(A172,'[1]Prix MP'!$A$1:$A$1048576,'[1]Prix MP'!$T$1:$T$1048576)</f>
        <v>0.260018757215609</v>
      </c>
      <c r="O172" s="5" t="n">
        <f aca="false">_xlfn.xlookup(A172,'[1]Prix MP'!$A$1:$A$1048576,'[1]Prix MP'!$U$1:$U$1048576)</f>
        <v>0.260018757215609</v>
      </c>
      <c r="P172" s="6" t="n">
        <f aca="false">M172*N172</f>
        <v>3699.8068964209</v>
      </c>
      <c r="Q172" s="45" t="n">
        <f aca="false">M172*O172</f>
        <v>3699.8068964209</v>
      </c>
      <c r="R172" s="42" t="s">
        <v>178</v>
      </c>
      <c r="S172" s="6" t="n">
        <f aca="false">ROUND(IF(E172="I",0,IF(J172="po",I172,I172/25.4)),2)</f>
        <v>60.24</v>
      </c>
      <c r="T172" s="15" t="n">
        <f aca="false">ROUND(IF(E172="I",0,IF(J172="po",K172,K172*3.280839895)),0)</f>
        <v>19685</v>
      </c>
      <c r="V172" s="46" t="n">
        <f aca="false">IF(J172="mm",I172*K172/1000,"")</f>
        <v>9180</v>
      </c>
      <c r="W172" s="47"/>
      <c r="AG172" s="6"/>
    </row>
    <row r="173" customFormat="false" ht="15" hidden="true" customHeight="false" outlineLevel="0" collapsed="false">
      <c r="A173" s="0" t="n">
        <v>30014</v>
      </c>
      <c r="B173" s="1" t="s">
        <v>176</v>
      </c>
      <c r="C173" s="37" t="n">
        <v>45421</v>
      </c>
      <c r="D173" s="38" t="s">
        <v>32</v>
      </c>
      <c r="E173" s="17" t="s">
        <v>49</v>
      </c>
      <c r="F173" s="39" t="n">
        <f aca="false">IF(D173="in",1,-1)</f>
        <v>1</v>
      </c>
      <c r="G173" s="40"/>
      <c r="H173" s="41" t="s">
        <v>179</v>
      </c>
      <c r="I173" s="16" t="n">
        <v>1530</v>
      </c>
      <c r="J173" s="42" t="s">
        <v>2</v>
      </c>
      <c r="K173" s="43" t="n">
        <v>6000</v>
      </c>
      <c r="L173" s="44" t="str">
        <f aca="false">IF(J173="mm","m","pi")</f>
        <v>m</v>
      </c>
      <c r="M173" s="15" t="n">
        <f aca="false">IF(J173="mm",F173*I173/1000*K173*1.55,F173*I173*12*K173/1000)</f>
        <v>14229</v>
      </c>
      <c r="N173" s="5" t="n">
        <f aca="false">_xlfn.xlookup(A173,'[1]Prix MP'!$A$1:$A$1048576,'[1]Prix MP'!$T$1:$T$1048576)</f>
        <v>0.260018757215609</v>
      </c>
      <c r="O173" s="5" t="n">
        <f aca="false">_xlfn.xlookup(A173,'[1]Prix MP'!$A$1:$A$1048576,'[1]Prix MP'!$U$1:$U$1048576)</f>
        <v>0.260018757215609</v>
      </c>
      <c r="P173" s="6" t="n">
        <f aca="false">M173*N173</f>
        <v>3699.8068964209</v>
      </c>
      <c r="Q173" s="45" t="n">
        <f aca="false">M173*O173</f>
        <v>3699.8068964209</v>
      </c>
      <c r="R173" s="42" t="s">
        <v>178</v>
      </c>
      <c r="S173" s="6" t="n">
        <f aca="false">ROUND(IF(E173="I",0,IF(J173="po",I173,I173/25.4)),2)</f>
        <v>60.24</v>
      </c>
      <c r="T173" s="15" t="n">
        <f aca="false">ROUND(IF(E173="I",0,IF(J173="po",K173,K173*3.280839895)),0)</f>
        <v>19685</v>
      </c>
      <c r="V173" s="46" t="n">
        <f aca="false">IF(J173="mm",I173*K173/1000,"")</f>
        <v>9180</v>
      </c>
      <c r="W173" s="47"/>
      <c r="AG173" s="6"/>
    </row>
    <row r="174" customFormat="false" ht="15" hidden="true" customHeight="false" outlineLevel="0" collapsed="false">
      <c r="A174" s="0" t="n">
        <v>30014</v>
      </c>
      <c r="B174" s="1" t="s">
        <v>176</v>
      </c>
      <c r="C174" s="37" t="n">
        <v>45421</v>
      </c>
      <c r="D174" s="38" t="s">
        <v>32</v>
      </c>
      <c r="E174" s="17" t="s">
        <v>49</v>
      </c>
      <c r="F174" s="39" t="n">
        <f aca="false">IF(D174="in",1,-1)</f>
        <v>1</v>
      </c>
      <c r="G174" s="40"/>
      <c r="H174" s="41" t="s">
        <v>180</v>
      </c>
      <c r="I174" s="16" t="n">
        <v>1530</v>
      </c>
      <c r="J174" s="42" t="s">
        <v>2</v>
      </c>
      <c r="K174" s="43" t="n">
        <v>6000</v>
      </c>
      <c r="L174" s="44" t="str">
        <f aca="false">IF(J174="mm","m","pi")</f>
        <v>m</v>
      </c>
      <c r="M174" s="15" t="n">
        <f aca="false">IF(J174="mm",F174*I174/1000*K174*1.55,F174*I174*12*K174/1000)</f>
        <v>14229</v>
      </c>
      <c r="N174" s="5" t="n">
        <f aca="false">_xlfn.xlookup(A174,'[1]Prix MP'!$A$1:$A$1048576,'[1]Prix MP'!$T$1:$T$1048576)</f>
        <v>0.260018757215609</v>
      </c>
      <c r="O174" s="5" t="n">
        <f aca="false">_xlfn.xlookup(A174,'[1]Prix MP'!$A$1:$A$1048576,'[1]Prix MP'!$U$1:$U$1048576)</f>
        <v>0.260018757215609</v>
      </c>
      <c r="P174" s="6" t="n">
        <f aca="false">M174*N174</f>
        <v>3699.8068964209</v>
      </c>
      <c r="Q174" s="45" t="n">
        <f aca="false">M174*O174</f>
        <v>3699.8068964209</v>
      </c>
      <c r="R174" s="42" t="s">
        <v>178</v>
      </c>
      <c r="S174" s="6" t="n">
        <f aca="false">ROUND(IF(E174="I",0,IF(J174="po",I174,I174/25.4)),2)</f>
        <v>60.24</v>
      </c>
      <c r="T174" s="15" t="n">
        <f aca="false">ROUND(IF(E174="I",0,IF(J174="po",K174,K174*3.280839895)),0)</f>
        <v>19685</v>
      </c>
      <c r="V174" s="46" t="n">
        <f aca="false">IF(J174="mm",I174*K174/1000,"")</f>
        <v>9180</v>
      </c>
      <c r="W174" s="47"/>
      <c r="AG174" s="6"/>
    </row>
    <row r="175" customFormat="false" ht="15" hidden="true" customHeight="false" outlineLevel="0" collapsed="false">
      <c r="A175" s="0" t="n">
        <v>30014</v>
      </c>
      <c r="B175" s="1" t="s">
        <v>176</v>
      </c>
      <c r="C175" s="37" t="n">
        <v>45421</v>
      </c>
      <c r="D175" s="38" t="s">
        <v>32</v>
      </c>
      <c r="E175" s="17" t="s">
        <v>49</v>
      </c>
      <c r="F175" s="39" t="n">
        <f aca="false">IF(D175="in",1,-1)</f>
        <v>1</v>
      </c>
      <c r="G175" s="40"/>
      <c r="H175" s="52" t="s">
        <v>181</v>
      </c>
      <c r="I175" s="16" t="n">
        <v>1530</v>
      </c>
      <c r="J175" s="42" t="s">
        <v>2</v>
      </c>
      <c r="K175" s="43" t="n">
        <v>6050</v>
      </c>
      <c r="L175" s="44" t="str">
        <f aca="false">IF(J175="mm","m","pi")</f>
        <v>m</v>
      </c>
      <c r="M175" s="15" t="n">
        <f aca="false">IF(J175="mm",F175*I175/1000*K175*1.55,F175*I175*12*K175/1000)</f>
        <v>14347.575</v>
      </c>
      <c r="N175" s="5" t="n">
        <f aca="false">_xlfn.xlookup(A175,'[1]Prix MP'!$A$1:$A$1048576,'[1]Prix MP'!$T$1:$T$1048576)</f>
        <v>0.260018757215609</v>
      </c>
      <c r="O175" s="5" t="n">
        <f aca="false">_xlfn.xlookup(A175,'[1]Prix MP'!$A$1:$A$1048576,'[1]Prix MP'!$U$1:$U$1048576)</f>
        <v>0.260018757215609</v>
      </c>
      <c r="P175" s="6" t="n">
        <f aca="false">M175*N175</f>
        <v>3730.63862055774</v>
      </c>
      <c r="Q175" s="45" t="n">
        <f aca="false">M175*O175</f>
        <v>3730.63862055774</v>
      </c>
      <c r="R175" s="42" t="s">
        <v>178</v>
      </c>
      <c r="S175" s="6" t="n">
        <f aca="false">ROUND(IF(E175="I",0,IF(J175="po",I175,I175/25.4)),2)</f>
        <v>60.24</v>
      </c>
      <c r="T175" s="15" t="n">
        <f aca="false">ROUND(IF(E175="I",0,IF(J175="po",K175,K175*3.280839895)),0)</f>
        <v>19849</v>
      </c>
      <c r="V175" s="46" t="n">
        <f aca="false">IF(J175="mm",I175*K175/1000,"")</f>
        <v>9256.5</v>
      </c>
      <c r="W175" s="47"/>
      <c r="AG175" s="6"/>
    </row>
    <row r="176" customFormat="false" ht="15" hidden="true" customHeight="false" outlineLevel="0" collapsed="false">
      <c r="A176" s="0" t="n">
        <v>30014</v>
      </c>
      <c r="B176" s="1" t="s">
        <v>176</v>
      </c>
      <c r="C176" s="37" t="n">
        <v>45425</v>
      </c>
      <c r="D176" s="38" t="s">
        <v>32</v>
      </c>
      <c r="E176" s="17" t="s">
        <v>49</v>
      </c>
      <c r="F176" s="39" t="n">
        <f aca="false">IF(D176="in",1,-1)</f>
        <v>1</v>
      </c>
      <c r="G176" s="50" t="n">
        <v>2024055</v>
      </c>
      <c r="H176" s="41" t="s">
        <v>182</v>
      </c>
      <c r="I176" s="16" t="n">
        <v>1530</v>
      </c>
      <c r="J176" s="42" t="s">
        <v>2</v>
      </c>
      <c r="K176" s="43" t="n">
        <v>2743</v>
      </c>
      <c r="L176" s="44" t="str">
        <f aca="false">IF(J176="mm","m","pi")</f>
        <v>m</v>
      </c>
      <c r="M176" s="15" t="n">
        <f aca="false">IF(J176="mm",F176*I176/1000*K176*1.55,F176*I176*12*K176/1000)</f>
        <v>6505.0245</v>
      </c>
      <c r="N176" s="5" t="n">
        <f aca="false">_xlfn.xlookup(A176,'[1]Prix MP'!$A$1:$A$1048576,'[1]Prix MP'!$T$1:$T$1048576)</f>
        <v>0.260018757215609</v>
      </c>
      <c r="O176" s="5" t="n">
        <f aca="false">_xlfn.xlookup(A176,'[1]Prix MP'!$A$1:$A$1048576,'[1]Prix MP'!$U$1:$U$1048576)</f>
        <v>0.260018757215609</v>
      </c>
      <c r="P176" s="6" t="n">
        <f aca="false">M176*N176</f>
        <v>1691.42838614709</v>
      </c>
      <c r="Q176" s="45" t="n">
        <f aca="false">M176*O176</f>
        <v>1691.42838614709</v>
      </c>
      <c r="R176" s="42" t="s">
        <v>178</v>
      </c>
      <c r="S176" s="6" t="n">
        <f aca="false">ROUND(IF(E176="I",0,IF(J176="po",I176,I176/25.4)),2)</f>
        <v>60.24</v>
      </c>
      <c r="T176" s="15" t="n">
        <f aca="false">ROUND(IF(E176="I",0,IF(J176="po",K176,K176*3.280839895)),0)</f>
        <v>8999</v>
      </c>
      <c r="V176" s="46" t="n">
        <f aca="false">IF(J176="mm",I176*K176/1000,"")</f>
        <v>4196.79</v>
      </c>
      <c r="W176" s="47"/>
      <c r="AG176" s="6"/>
    </row>
    <row r="177" customFormat="false" ht="15" hidden="true" customHeight="false" outlineLevel="0" collapsed="false">
      <c r="A177" s="0" t="n">
        <v>30014</v>
      </c>
      <c r="B177" s="1" t="s">
        <v>176</v>
      </c>
      <c r="C177" s="37" t="n">
        <v>45425</v>
      </c>
      <c r="D177" s="38" t="s">
        <v>32</v>
      </c>
      <c r="E177" s="17" t="s">
        <v>49</v>
      </c>
      <c r="F177" s="39" t="n">
        <f aca="false">IF(D177="in",1,-1)</f>
        <v>1</v>
      </c>
      <c r="G177" s="50" t="n">
        <v>2024055</v>
      </c>
      <c r="H177" s="41" t="s">
        <v>183</v>
      </c>
      <c r="I177" s="16" t="n">
        <v>44.25</v>
      </c>
      <c r="J177" s="42" t="s">
        <v>36</v>
      </c>
      <c r="K177" s="43" t="n">
        <v>9000</v>
      </c>
      <c r="L177" s="44" t="str">
        <f aca="false">IF(J177="mm","m","pi")</f>
        <v>pi</v>
      </c>
      <c r="M177" s="15" t="n">
        <f aca="false">IF(J177="mm",F177*I177/1000*K177*1.55,F177*I177*12*K177/1000)</f>
        <v>4779</v>
      </c>
      <c r="N177" s="5" t="n">
        <f aca="false">_xlfn.xlookup(A177,'[1]Prix MP'!$A$1:$A$1048576,'[1]Prix MP'!$T$1:$T$1048576)</f>
        <v>0.260018757215609</v>
      </c>
      <c r="O177" s="5" t="n">
        <f aca="false">_xlfn.xlookup(A177,'[1]Prix MP'!$A$1:$A$1048576,'[1]Prix MP'!$U$1:$U$1048576)</f>
        <v>0.260018757215609</v>
      </c>
      <c r="P177" s="6" t="n">
        <f aca="false">M177*N177</f>
        <v>1242.62964073339</v>
      </c>
      <c r="Q177" s="45" t="n">
        <f aca="false">M177*O177</f>
        <v>1242.62964073339</v>
      </c>
      <c r="R177" s="42" t="s">
        <v>178</v>
      </c>
      <c r="S177" s="6" t="n">
        <f aca="false">ROUND(IF(E177="I",0,IF(J177="po",I177,I177/25.4)),2)</f>
        <v>44.25</v>
      </c>
      <c r="T177" s="15" t="n">
        <f aca="false">ROUND(IF(E177="I",0,IF(J177="po",K177,K177*3.280839895)),0)</f>
        <v>9000</v>
      </c>
      <c r="V177" s="46" t="str">
        <f aca="false">IF(J177="mm",I177*K177/1000,"")</f>
        <v/>
      </c>
      <c r="W177" s="47"/>
      <c r="AG177" s="6"/>
    </row>
    <row r="178" customFormat="false" ht="15" hidden="true" customHeight="false" outlineLevel="0" collapsed="false">
      <c r="A178" s="0" t="n">
        <v>30014</v>
      </c>
      <c r="B178" s="1" t="s">
        <v>176</v>
      </c>
      <c r="C178" s="37" t="n">
        <v>45421</v>
      </c>
      <c r="D178" s="38" t="s">
        <v>32</v>
      </c>
      <c r="E178" s="17" t="s">
        <v>49</v>
      </c>
      <c r="F178" s="39" t="n">
        <f aca="false">IF(D178="in",1,-1)</f>
        <v>1</v>
      </c>
      <c r="G178" s="40"/>
      <c r="H178" s="41" t="s">
        <v>184</v>
      </c>
      <c r="I178" s="16" t="n">
        <v>1530</v>
      </c>
      <c r="J178" s="42" t="s">
        <v>2</v>
      </c>
      <c r="K178" s="43" t="n">
        <v>5960</v>
      </c>
      <c r="L178" s="44" t="str">
        <f aca="false">IF(J178="mm","m","pi")</f>
        <v>m</v>
      </c>
      <c r="M178" s="15" t="n">
        <f aca="false">IF(J178="mm",F178*I178/1000*K178*1.55,F178*I178*12*K178/1000)</f>
        <v>14134.14</v>
      </c>
      <c r="N178" s="5" t="n">
        <f aca="false">_xlfn.xlookup(A178,'[1]Prix MP'!$A$1:$A$1048576,'[1]Prix MP'!$T$1:$T$1048576)</f>
        <v>0.260018757215609</v>
      </c>
      <c r="O178" s="5" t="n">
        <f aca="false">_xlfn.xlookup(A178,'[1]Prix MP'!$A$1:$A$1048576,'[1]Prix MP'!$U$1:$U$1048576)</f>
        <v>0.260018757215609</v>
      </c>
      <c r="P178" s="6" t="n">
        <f aca="false">M178*N178</f>
        <v>3675.14151711142</v>
      </c>
      <c r="Q178" s="45" t="n">
        <f aca="false">M178*O178</f>
        <v>3675.14151711142</v>
      </c>
      <c r="R178" s="42" t="s">
        <v>178</v>
      </c>
      <c r="S178" s="6" t="n">
        <f aca="false">ROUND(IF(E178="I",0,IF(J178="po",I178,I178/25.4)),2)</f>
        <v>60.24</v>
      </c>
      <c r="T178" s="15" t="n">
        <f aca="false">ROUND(IF(E178="I",0,IF(J178="po",K178,K178*3.280839895)),0)</f>
        <v>19554</v>
      </c>
      <c r="V178" s="46" t="n">
        <f aca="false">IF(J178="mm",I178*K178/1000,"")</f>
        <v>9118.8</v>
      </c>
      <c r="W178" s="47"/>
      <c r="AG178" s="6"/>
    </row>
    <row r="179" customFormat="false" ht="15" hidden="true" customHeight="false" outlineLevel="0" collapsed="false">
      <c r="A179" s="0" t="n">
        <v>30015</v>
      </c>
      <c r="B179" s="1" t="s">
        <v>185</v>
      </c>
      <c r="C179" s="37" t="n">
        <v>45421</v>
      </c>
      <c r="D179" s="38" t="s">
        <v>32</v>
      </c>
      <c r="E179" s="17" t="s">
        <v>33</v>
      </c>
      <c r="F179" s="39" t="n">
        <f aca="false">IF(D179="in",1,-1)</f>
        <v>1</v>
      </c>
      <c r="G179" s="40"/>
      <c r="H179" s="41" t="s">
        <v>186</v>
      </c>
      <c r="I179" s="16" t="n">
        <v>1530</v>
      </c>
      <c r="J179" s="42" t="s">
        <v>2</v>
      </c>
      <c r="K179" s="43" t="n">
        <v>6080</v>
      </c>
      <c r="L179" s="44" t="str">
        <f aca="false">IF(J179="mm","m","pi")</f>
        <v>m</v>
      </c>
      <c r="M179" s="15" t="n">
        <f aca="false">IF(J179="mm",F179*I179/1000*K179*1.55,F179*I179*12*K179/1000)</f>
        <v>14418.72</v>
      </c>
      <c r="N179" s="5" t="n">
        <f aca="false">_xlfn.xlookup(A179,'[1]Prix MP'!$A$1:$A$1048576,'[1]Prix MP'!$T$1:$T$1048576)</f>
        <v>0.268854241086576</v>
      </c>
      <c r="O179" s="5" t="n">
        <f aca="false">_xlfn.xlookup(A179,'[1]Prix MP'!$A$1:$A$1048576,'[1]Prix MP'!$U$1:$U$1048576)</f>
        <v>0.268854241086576</v>
      </c>
      <c r="P179" s="6" t="n">
        <f aca="false">M179*N179</f>
        <v>3876.53402303984</v>
      </c>
      <c r="Q179" s="45" t="n">
        <f aca="false">M179*O179</f>
        <v>3876.53402303984</v>
      </c>
      <c r="R179" s="42" t="s">
        <v>187</v>
      </c>
      <c r="S179" s="6" t="n">
        <f aca="false">ROUND(IF(E179="I",0,IF(J179="po",I179,I179/25.4)),2)</f>
        <v>0</v>
      </c>
      <c r="T179" s="15" t="n">
        <f aca="false">ROUND(IF(E179="I",0,IF(J179="po",K179,K179*3.280839895)),0)</f>
        <v>0</v>
      </c>
      <c r="V179" s="46" t="n">
        <f aca="false">IF(J179="mm",I179*K179/1000,"")</f>
        <v>9302.4</v>
      </c>
      <c r="W179" s="47"/>
      <c r="AG179" s="6"/>
    </row>
    <row r="180" customFormat="false" ht="15" hidden="true" customHeight="false" outlineLevel="0" collapsed="false">
      <c r="A180" s="0" t="n">
        <v>30015</v>
      </c>
      <c r="B180" s="48" t="s">
        <v>185</v>
      </c>
      <c r="C180" s="37" t="n">
        <v>45618</v>
      </c>
      <c r="D180" s="38" t="s">
        <v>44</v>
      </c>
      <c r="E180" s="17" t="s">
        <v>33</v>
      </c>
      <c r="F180" s="49" t="n">
        <v>-1</v>
      </c>
      <c r="G180" s="50" t="s">
        <v>188</v>
      </c>
      <c r="H180" s="41" t="s">
        <v>189</v>
      </c>
      <c r="I180" s="16" t="n">
        <v>60.24</v>
      </c>
      <c r="J180" s="42" t="s">
        <v>36</v>
      </c>
      <c r="K180" s="43" t="n">
        <v>19948</v>
      </c>
      <c r="L180" s="44" t="s">
        <v>47</v>
      </c>
      <c r="M180" s="15" t="n">
        <f aca="false">IF(J180="mm",F180*I180/1000*K180*1.55,F180*I180*12*K180/1000)</f>
        <v>-14420.01024</v>
      </c>
      <c r="N180" s="5" t="n">
        <f aca="false">_xlfn.xlookup(A180,'[1]Prix MP'!$A$1:$A$1048576,'[1]Prix MP'!$T$1:$T$1048576)</f>
        <v>0.268854241086576</v>
      </c>
      <c r="O180" s="5" t="n">
        <f aca="false">_xlfn.xlookup(A180,'[1]Prix MP'!$A$1:$A$1048576,'[1]Prix MP'!$U$1:$U$1048576)</f>
        <v>0.268854241086576</v>
      </c>
      <c r="P180" s="6" t="n">
        <f aca="false">M180*N180</f>
        <v>-3876.88090953586</v>
      </c>
      <c r="Q180" s="45" t="n">
        <f aca="false">M180*O180</f>
        <v>-3876.88090953586</v>
      </c>
      <c r="R180" s="42" t="s">
        <v>187</v>
      </c>
      <c r="S180" s="6" t="n">
        <f aca="false">ROUND(IF(E180="I",0,IF(J180="po",I180,I180/25.4)),2)</f>
        <v>0</v>
      </c>
      <c r="T180" s="15" t="n">
        <f aca="false">ROUND(IF(E180="I",0,IF(J180="po",K180,K180*3.280839895)),0)</f>
        <v>0</v>
      </c>
      <c r="V180" s="46"/>
      <c r="W180" s="47"/>
      <c r="AG180" s="6"/>
    </row>
    <row r="181" customFormat="false" ht="15" hidden="true" customHeight="false" outlineLevel="0" collapsed="false">
      <c r="A181" s="0" t="n">
        <v>30015</v>
      </c>
      <c r="B181" s="48" t="s">
        <v>185</v>
      </c>
      <c r="C181" s="37" t="n">
        <v>45618</v>
      </c>
      <c r="D181" s="38" t="s">
        <v>48</v>
      </c>
      <c r="E181" s="17" t="s">
        <v>33</v>
      </c>
      <c r="F181" s="49" t="n">
        <v>1</v>
      </c>
      <c r="G181" s="50" t="s">
        <v>188</v>
      </c>
      <c r="H181" s="41" t="s">
        <v>190</v>
      </c>
      <c r="I181" s="16" t="n">
        <v>60.24</v>
      </c>
      <c r="J181" s="42" t="s">
        <v>36</v>
      </c>
      <c r="K181" s="43" t="n">
        <v>14800</v>
      </c>
      <c r="L181" s="44" t="s">
        <v>47</v>
      </c>
      <c r="M181" s="15" t="n">
        <f aca="false">IF(J181="mm",F181*I181/1000*K181*1.55,F181*I181*12*K181/1000)</f>
        <v>10698.624</v>
      </c>
      <c r="N181" s="5" t="n">
        <f aca="false">_xlfn.xlookup(A181,'[1]Prix MP'!$A$1:$A$1048576,'[1]Prix MP'!$T$1:$T$1048576)</f>
        <v>0.268854241086576</v>
      </c>
      <c r="O181" s="5" t="n">
        <f aca="false">_xlfn.xlookup(A181,'[1]Prix MP'!$A$1:$A$1048576,'[1]Prix MP'!$U$1:$U$1048576)</f>
        <v>0.268854241086576</v>
      </c>
      <c r="P181" s="6" t="n">
        <f aca="false">M181*N181</f>
        <v>2876.37043619063</v>
      </c>
      <c r="Q181" s="45" t="n">
        <f aca="false">M181*O181</f>
        <v>2876.37043619063</v>
      </c>
      <c r="R181" s="42" t="s">
        <v>187</v>
      </c>
      <c r="S181" s="6" t="n">
        <f aca="false">ROUND(IF(E181="I",0,IF(J181="po",I181,I181/25.4)),2)</f>
        <v>0</v>
      </c>
      <c r="T181" s="15" t="n">
        <f aca="false">ROUND(IF(E181="I",0,IF(J181="po",K181,K181*3.280839895)),0)</f>
        <v>0</v>
      </c>
      <c r="V181" s="46"/>
      <c r="W181" s="47"/>
      <c r="AG181" s="6"/>
    </row>
    <row r="182" customFormat="false" ht="15" hidden="true" customHeight="false" outlineLevel="0" collapsed="false">
      <c r="A182" s="0" t="n">
        <v>30015</v>
      </c>
      <c r="B182" s="48" t="s">
        <v>185</v>
      </c>
      <c r="C182" s="37" t="n">
        <v>45621</v>
      </c>
      <c r="D182" s="38" t="s">
        <v>44</v>
      </c>
      <c r="E182" s="17" t="s">
        <v>33</v>
      </c>
      <c r="F182" s="49" t="n">
        <v>-1</v>
      </c>
      <c r="G182" s="50" t="s">
        <v>191</v>
      </c>
      <c r="H182" s="41" t="s">
        <v>190</v>
      </c>
      <c r="I182" s="16" t="n">
        <v>60.24</v>
      </c>
      <c r="J182" s="42" t="s">
        <v>36</v>
      </c>
      <c r="K182" s="43" t="n">
        <v>14800</v>
      </c>
      <c r="L182" s="44" t="s">
        <v>47</v>
      </c>
      <c r="M182" s="15" t="n">
        <f aca="false">IF(J182="mm",F182*I182/1000*K182*1.55,F182*I182*12*K182/1000)</f>
        <v>-10698.624</v>
      </c>
      <c r="N182" s="5" t="n">
        <f aca="false">_xlfn.xlookup(A182,'[1]Prix MP'!$A$1:$A$1048576,'[1]Prix MP'!$T$1:$T$1048576)</f>
        <v>0.268854241086576</v>
      </c>
      <c r="O182" s="5" t="n">
        <f aca="false">_xlfn.xlookup(A182,'[1]Prix MP'!$A$1:$A$1048576,'[1]Prix MP'!$U$1:$U$1048576)</f>
        <v>0.268854241086576</v>
      </c>
      <c r="P182" s="6" t="n">
        <f aca="false">M182*N182</f>
        <v>-2876.37043619063</v>
      </c>
      <c r="Q182" s="45" t="n">
        <f aca="false">M182*O182</f>
        <v>-2876.37043619063</v>
      </c>
      <c r="R182" s="42" t="s">
        <v>187</v>
      </c>
      <c r="S182" s="6" t="n">
        <f aca="false">ROUND(IF(E182="I",0,IF(J182="po",I182,I182/25.4)),2)</f>
        <v>0</v>
      </c>
      <c r="T182" s="15" t="n">
        <f aca="false">ROUND(IF(E182="I",0,IF(J182="po",K182,K182*3.280839895)),0)</f>
        <v>0</v>
      </c>
      <c r="V182" s="46"/>
      <c r="W182" s="47"/>
      <c r="AG182" s="6"/>
    </row>
    <row r="183" customFormat="false" ht="15" hidden="true" customHeight="false" outlineLevel="0" collapsed="false">
      <c r="A183" s="0" t="n">
        <v>30015</v>
      </c>
      <c r="B183" s="48" t="s">
        <v>185</v>
      </c>
      <c r="C183" s="37" t="n">
        <v>45621</v>
      </c>
      <c r="D183" s="38" t="s">
        <v>48</v>
      </c>
      <c r="E183" s="17" t="s">
        <v>33</v>
      </c>
      <c r="F183" s="49" t="n">
        <v>1</v>
      </c>
      <c r="G183" s="50" t="s">
        <v>191</v>
      </c>
      <c r="H183" s="41" t="s">
        <v>192</v>
      </c>
      <c r="I183" s="16" t="n">
        <v>60.24</v>
      </c>
      <c r="J183" s="42" t="s">
        <v>36</v>
      </c>
      <c r="K183" s="43" t="n">
        <v>5000</v>
      </c>
      <c r="L183" s="44" t="s">
        <v>47</v>
      </c>
      <c r="M183" s="15" t="n">
        <f aca="false">IF(J183="mm",F183*I183/1000*K183*1.55,F183*I183*12*K183/1000)</f>
        <v>3614.4</v>
      </c>
      <c r="N183" s="5" t="n">
        <f aca="false">_xlfn.xlookup(A183,'[1]Prix MP'!$A$1:$A$1048576,'[1]Prix MP'!$T$1:$T$1048576)</f>
        <v>0.268854241086576</v>
      </c>
      <c r="O183" s="5" t="n">
        <f aca="false">_xlfn.xlookup(A183,'[1]Prix MP'!$A$1:$A$1048576,'[1]Prix MP'!$U$1:$U$1048576)</f>
        <v>0.268854241086576</v>
      </c>
      <c r="P183" s="6" t="n">
        <f aca="false">M183*N183</f>
        <v>971.746768983322</v>
      </c>
      <c r="Q183" s="45" t="n">
        <f aca="false">M183*O183</f>
        <v>971.746768983322</v>
      </c>
      <c r="R183" s="42" t="s">
        <v>187</v>
      </c>
      <c r="S183" s="6" t="n">
        <f aca="false">ROUND(IF(E183="I",0,IF(J183="po",I183,I183/25.4)),2)</f>
        <v>0</v>
      </c>
      <c r="T183" s="15" t="n">
        <f aca="false">ROUND(IF(E183="I",0,IF(J183="po",K183,K183*3.280839895)),0)</f>
        <v>0</v>
      </c>
      <c r="V183" s="46"/>
      <c r="W183" s="47"/>
      <c r="AG183" s="6"/>
    </row>
    <row r="184" customFormat="false" ht="15" hidden="true" customHeight="false" outlineLevel="0" collapsed="false">
      <c r="A184" s="0" t="n">
        <v>30015</v>
      </c>
      <c r="B184" s="48" t="s">
        <v>185</v>
      </c>
      <c r="C184" s="37" t="n">
        <v>45636</v>
      </c>
      <c r="D184" s="38" t="s">
        <v>44</v>
      </c>
      <c r="E184" s="17" t="s">
        <v>33</v>
      </c>
      <c r="F184" s="49" t="n">
        <v>-1</v>
      </c>
      <c r="G184" s="50" t="s">
        <v>193</v>
      </c>
      <c r="H184" s="41" t="s">
        <v>192</v>
      </c>
      <c r="I184" s="16" t="n">
        <v>60.24</v>
      </c>
      <c r="J184" s="42" t="s">
        <v>36</v>
      </c>
      <c r="K184" s="43" t="n">
        <v>5000</v>
      </c>
      <c r="L184" s="44" t="s">
        <v>47</v>
      </c>
      <c r="M184" s="15" t="n">
        <f aca="false">IF(J184="mm",F184*I184/1000*K184*1.55,F184*I184*12*K184/1000)</f>
        <v>-3614.4</v>
      </c>
      <c r="N184" s="5" t="n">
        <f aca="false">_xlfn.xlookup(A184,'[1]Prix MP'!$A$1:$A$1048576,'[1]Prix MP'!$T$1:$T$1048576)</f>
        <v>0.268854241086576</v>
      </c>
      <c r="O184" s="5" t="n">
        <f aca="false">_xlfn.xlookup(A184,'[1]Prix MP'!$A$1:$A$1048576,'[1]Prix MP'!$U$1:$U$1048576)</f>
        <v>0.268854241086576</v>
      </c>
      <c r="P184" s="6" t="n">
        <f aca="false">M184*N184</f>
        <v>-971.746768983322</v>
      </c>
      <c r="Q184" s="45" t="n">
        <f aca="false">M184*O184</f>
        <v>-971.746768983322</v>
      </c>
      <c r="R184" s="42" t="s">
        <v>187</v>
      </c>
      <c r="S184" s="6" t="n">
        <f aca="false">ROUND(IF(E184="I",0,IF(J184="po",I184,I184/25.4)),2)</f>
        <v>0</v>
      </c>
      <c r="T184" s="15" t="n">
        <f aca="false">ROUND(IF(E184="I",0,IF(J184="po",K184,K184*3.280839895)),0)</f>
        <v>0</v>
      </c>
      <c r="V184" s="46"/>
      <c r="W184" s="47"/>
      <c r="AG184" s="6"/>
    </row>
    <row r="185" customFormat="false" ht="15" hidden="true" customHeight="false" outlineLevel="0" collapsed="false">
      <c r="A185" s="0" t="n">
        <v>30015</v>
      </c>
      <c r="B185" s="1" t="s">
        <v>185</v>
      </c>
      <c r="C185" s="37" t="n">
        <v>45421</v>
      </c>
      <c r="D185" s="38" t="s">
        <v>32</v>
      </c>
      <c r="E185" s="17" t="s">
        <v>33</v>
      </c>
      <c r="F185" s="39" t="n">
        <f aca="false">IF(D185="in",1,-1)</f>
        <v>1</v>
      </c>
      <c r="G185" s="40" t="n">
        <v>2024132</v>
      </c>
      <c r="H185" s="41" t="s">
        <v>194</v>
      </c>
      <c r="I185" s="16" t="n">
        <v>1530</v>
      </c>
      <c r="J185" s="42" t="s">
        <v>2</v>
      </c>
      <c r="K185" s="43" t="n">
        <v>6000</v>
      </c>
      <c r="L185" s="44" t="str">
        <f aca="false">IF(J185="mm","m","pi")</f>
        <v>m</v>
      </c>
      <c r="M185" s="15" t="n">
        <f aca="false">IF(J185="mm",F185*I185/1000*K185*1.55,F185*I185*12*K185/1000)</f>
        <v>14229</v>
      </c>
      <c r="N185" s="5" t="n">
        <f aca="false">_xlfn.xlookup(A185,'[1]Prix MP'!$A$1:$A$1048576,'[1]Prix MP'!$T$1:$T$1048576)</f>
        <v>0.268854241086576</v>
      </c>
      <c r="O185" s="5" t="n">
        <f aca="false">_xlfn.xlookup(A185,'[1]Prix MP'!$A$1:$A$1048576,'[1]Prix MP'!$U$1:$U$1048576)</f>
        <v>0.268854241086576</v>
      </c>
      <c r="P185" s="6" t="n">
        <f aca="false">M185*N185</f>
        <v>3825.5269964209</v>
      </c>
      <c r="Q185" s="45" t="n">
        <f aca="false">M185*O185</f>
        <v>3825.5269964209</v>
      </c>
      <c r="R185" s="42" t="s">
        <v>187</v>
      </c>
      <c r="S185" s="6" t="n">
        <f aca="false">ROUND(IF(E185="I",0,IF(J185="po",I185,I185/25.4)),2)</f>
        <v>0</v>
      </c>
      <c r="T185" s="15" t="n">
        <f aca="false">ROUND(IF(E185="I",0,IF(J185="po",K185,K185*3.280839895)),0)</f>
        <v>0</v>
      </c>
      <c r="V185" s="46" t="n">
        <f aca="false">IF(J185="mm",I185*K185/1000,"")</f>
        <v>9180</v>
      </c>
      <c r="W185" s="47"/>
      <c r="AG185" s="6"/>
    </row>
    <row r="186" customFormat="false" ht="15" hidden="true" customHeight="false" outlineLevel="0" collapsed="false">
      <c r="A186" s="0" t="n">
        <v>30015</v>
      </c>
      <c r="B186" s="1" t="s">
        <v>185</v>
      </c>
      <c r="C186" s="37" t="n">
        <v>45576</v>
      </c>
      <c r="D186" s="38" t="s">
        <v>38</v>
      </c>
      <c r="E186" s="17" t="s">
        <v>33</v>
      </c>
      <c r="F186" s="39" t="n">
        <f aca="false">IF(D186="in",1,-1)</f>
        <v>-1</v>
      </c>
      <c r="G186" s="40" t="n">
        <v>2024132</v>
      </c>
      <c r="H186" s="41" t="s">
        <v>194</v>
      </c>
      <c r="I186" s="16" t="n">
        <v>1530</v>
      </c>
      <c r="J186" s="42" t="s">
        <v>2</v>
      </c>
      <c r="K186" s="43" t="n">
        <v>6000</v>
      </c>
      <c r="L186" s="44" t="str">
        <f aca="false">IF(J186="mm","m","pi")</f>
        <v>m</v>
      </c>
      <c r="M186" s="15" t="n">
        <f aca="false">IF(J186="mm",F186*I186/1000*K186*1.55,F186*I186*12*K186/1000)</f>
        <v>-14229</v>
      </c>
      <c r="N186" s="5" t="n">
        <f aca="false">_xlfn.xlookup(A186,'[1]Prix MP'!$A$1:$A$1048576,'[1]Prix MP'!$T$1:$T$1048576)</f>
        <v>0.268854241086576</v>
      </c>
      <c r="O186" s="5" t="n">
        <f aca="false">_xlfn.xlookup(A186,'[1]Prix MP'!$A$1:$A$1048576,'[1]Prix MP'!$U$1:$U$1048576)</f>
        <v>0.268854241086576</v>
      </c>
      <c r="P186" s="6" t="n">
        <f aca="false">M186*N186</f>
        <v>-3825.5269964209</v>
      </c>
      <c r="Q186" s="45" t="n">
        <f aca="false">M186*O186</f>
        <v>-3825.5269964209</v>
      </c>
      <c r="R186" s="42" t="s">
        <v>187</v>
      </c>
      <c r="S186" s="6" t="n">
        <f aca="false">ROUND(IF(E186="I",0,IF(J186="po",I186,I186/25.4)),2)</f>
        <v>0</v>
      </c>
      <c r="T186" s="15" t="n">
        <f aca="false">ROUND(IF(E186="I",0,IF(J186="po",K186,K186*3.280839895)),0)</f>
        <v>0</v>
      </c>
      <c r="V186" s="46" t="n">
        <f aca="false">IF(J186="mm",I186*K186/1000,"")</f>
        <v>9180</v>
      </c>
      <c r="W186" s="47"/>
      <c r="AG186" s="6"/>
    </row>
    <row r="187" customFormat="false" ht="15" hidden="true" customHeight="false" outlineLevel="0" collapsed="false">
      <c r="A187" s="0" t="n">
        <v>30015</v>
      </c>
      <c r="B187" s="1" t="s">
        <v>185</v>
      </c>
      <c r="C187" s="37" t="n">
        <v>45555</v>
      </c>
      <c r="D187" s="38" t="s">
        <v>32</v>
      </c>
      <c r="E187" s="17" t="s">
        <v>33</v>
      </c>
      <c r="F187" s="39" t="n">
        <f aca="false">IF(D187="in",1,-1)</f>
        <v>1</v>
      </c>
      <c r="G187" s="40" t="s">
        <v>195</v>
      </c>
      <c r="H187" s="41" t="s">
        <v>196</v>
      </c>
      <c r="I187" s="16" t="n">
        <v>60.24</v>
      </c>
      <c r="J187" s="42" t="s">
        <v>36</v>
      </c>
      <c r="K187" s="43" t="n">
        <v>4200</v>
      </c>
      <c r="L187" s="44" t="str">
        <f aca="false">IF(J187="mm","m","pi")</f>
        <v>pi</v>
      </c>
      <c r="M187" s="15" t="n">
        <f aca="false">IF(J187="mm",F187*I187/1000*K187*1.55,F187*I187*12*K187/1000)</f>
        <v>3036.096</v>
      </c>
      <c r="N187" s="5" t="n">
        <f aca="false">_xlfn.xlookup(A187,'[1]Prix MP'!$A$1:$A$1048576,'[1]Prix MP'!$T$1:$T$1048576)</f>
        <v>0.268854241086576</v>
      </c>
      <c r="O187" s="5" t="n">
        <f aca="false">_xlfn.xlookup(A187,'[1]Prix MP'!$A$1:$A$1048576,'[1]Prix MP'!$U$1:$U$1048576)</f>
        <v>0.268854241086576</v>
      </c>
      <c r="P187" s="6" t="n">
        <f aca="false">M187*N187</f>
        <v>816.26728594599</v>
      </c>
      <c r="Q187" s="45" t="n">
        <f aca="false">M187*O187</f>
        <v>816.26728594599</v>
      </c>
      <c r="R187" s="42" t="s">
        <v>187</v>
      </c>
      <c r="S187" s="6" t="n">
        <f aca="false">ROUND(IF(E187="I",0,IF(J187="po",I187,I187/25.4)),2)</f>
        <v>0</v>
      </c>
      <c r="T187" s="15" t="n">
        <f aca="false">ROUND(IF(E187="I",0,IF(J187="po",K187,K187*3.280839895)),0)</f>
        <v>0</v>
      </c>
      <c r="V187" s="46" t="str">
        <f aca="false">IF(J187="mm",I187*K187/1000,"")</f>
        <v/>
      </c>
      <c r="W187" s="47"/>
      <c r="AG187" s="6"/>
    </row>
    <row r="188" customFormat="false" ht="15" hidden="true" customHeight="false" outlineLevel="0" collapsed="false">
      <c r="A188" s="0" t="n">
        <v>30015</v>
      </c>
      <c r="B188" s="1" t="s">
        <v>185</v>
      </c>
      <c r="C188" s="37" t="n">
        <v>45594</v>
      </c>
      <c r="D188" s="38" t="s">
        <v>38</v>
      </c>
      <c r="E188" s="17" t="s">
        <v>33</v>
      </c>
      <c r="F188" s="39" t="n">
        <f aca="false">IF(D188="in",1,-1)</f>
        <v>-1</v>
      </c>
      <c r="G188" s="40" t="s">
        <v>195</v>
      </c>
      <c r="H188" s="41" t="s">
        <v>196</v>
      </c>
      <c r="I188" s="16" t="n">
        <v>60.24</v>
      </c>
      <c r="J188" s="42" t="s">
        <v>36</v>
      </c>
      <c r="K188" s="43" t="n">
        <v>4200</v>
      </c>
      <c r="L188" s="44" t="str">
        <f aca="false">IF(J188="mm","m","pi")</f>
        <v>pi</v>
      </c>
      <c r="M188" s="15" t="n">
        <f aca="false">IF(J188="mm",F188*I188/1000*K188*1.55,F188*I188*12*K188/1000)</f>
        <v>-3036.096</v>
      </c>
      <c r="N188" s="5" t="n">
        <f aca="false">_xlfn.xlookup(A188,'[1]Prix MP'!$A$1:$A$1048576,'[1]Prix MP'!$T$1:$T$1048576)</f>
        <v>0.268854241086576</v>
      </c>
      <c r="O188" s="5" t="n">
        <f aca="false">_xlfn.xlookup(A188,'[1]Prix MP'!$A$1:$A$1048576,'[1]Prix MP'!$U$1:$U$1048576)</f>
        <v>0.268854241086576</v>
      </c>
      <c r="P188" s="6" t="n">
        <f aca="false">M188*N188</f>
        <v>-816.26728594599</v>
      </c>
      <c r="Q188" s="45" t="n">
        <f aca="false">M188*O188</f>
        <v>-816.26728594599</v>
      </c>
      <c r="R188" s="42" t="s">
        <v>187</v>
      </c>
      <c r="S188" s="6" t="n">
        <f aca="false">ROUND(IF(E188="I",0,IF(J188="po",I188,I188/25.4)),2)</f>
        <v>0</v>
      </c>
      <c r="T188" s="15" t="n">
        <f aca="false">ROUND(IF(E188="I",0,IF(J188="po",K188,K188*3.280839895)),0)</f>
        <v>0</v>
      </c>
      <c r="V188" s="46" t="str">
        <f aca="false">IF(J188="mm",I188*K188/1000,"")</f>
        <v/>
      </c>
      <c r="W188" s="47"/>
      <c r="AG188" s="6"/>
    </row>
    <row r="189" customFormat="false" ht="15" hidden="true" customHeight="false" outlineLevel="0" collapsed="false">
      <c r="A189" s="0" t="n">
        <v>30015</v>
      </c>
      <c r="B189" s="1" t="s">
        <v>185</v>
      </c>
      <c r="C189" s="37" t="n">
        <v>45530</v>
      </c>
      <c r="D189" s="38" t="s">
        <v>32</v>
      </c>
      <c r="E189" s="17" t="s">
        <v>33</v>
      </c>
      <c r="F189" s="39" t="n">
        <f aca="false">IF(D189="in",1,-1)</f>
        <v>1</v>
      </c>
      <c r="G189" s="40" t="s">
        <v>197</v>
      </c>
      <c r="H189" s="41" t="s">
        <v>198</v>
      </c>
      <c r="I189" s="16" t="n">
        <v>15.75</v>
      </c>
      <c r="J189" s="42" t="s">
        <v>36</v>
      </c>
      <c r="K189" s="43" t="n">
        <v>2600</v>
      </c>
      <c r="L189" s="44" t="str">
        <f aca="false">IF(J189="mm","m","pi")</f>
        <v>pi</v>
      </c>
      <c r="M189" s="15" t="n">
        <f aca="false">IF(J189="mm",F189*I189/1000*K189*1.55,F189*I189*12*K189/1000)</f>
        <v>491.4</v>
      </c>
      <c r="N189" s="5" t="n">
        <f aca="false">_xlfn.xlookup(A189,'[1]Prix MP'!$A$1:$A$1048576,'[1]Prix MP'!$T$1:$T$1048576)</f>
        <v>0.268854241086576</v>
      </c>
      <c r="O189" s="5" t="n">
        <f aca="false">_xlfn.xlookup(A189,'[1]Prix MP'!$A$1:$A$1048576,'[1]Prix MP'!$U$1:$U$1048576)</f>
        <v>0.268854241086576</v>
      </c>
      <c r="P189" s="6" t="n">
        <f aca="false">M189*N189</f>
        <v>132.114974069944</v>
      </c>
      <c r="Q189" s="45" t="n">
        <f aca="false">M189*O189</f>
        <v>132.114974069944</v>
      </c>
      <c r="R189" s="42" t="s">
        <v>187</v>
      </c>
      <c r="S189" s="6" t="n">
        <f aca="false">ROUND(IF(E189="I",0,IF(J189="po",I189,I189/25.4)),2)</f>
        <v>0</v>
      </c>
      <c r="T189" s="15" t="n">
        <f aca="false">ROUND(IF(E189="I",0,IF(J189="po",K189,K189*3.280839895)),0)</f>
        <v>0</v>
      </c>
      <c r="V189" s="46" t="str">
        <f aca="false">IF(J189="mm",I189*K189/1000,"")</f>
        <v/>
      </c>
      <c r="W189" s="47"/>
      <c r="AG189" s="6"/>
    </row>
    <row r="190" customFormat="false" ht="15" hidden="true" customHeight="false" outlineLevel="0" collapsed="false">
      <c r="A190" s="0" t="n">
        <v>30015</v>
      </c>
      <c r="B190" s="1" t="s">
        <v>185</v>
      </c>
      <c r="C190" s="37" t="n">
        <v>45569</v>
      </c>
      <c r="D190" s="38" t="s">
        <v>38</v>
      </c>
      <c r="E190" s="17" t="s">
        <v>33</v>
      </c>
      <c r="F190" s="39" t="n">
        <f aca="false">IF(D190="in",1,-1)</f>
        <v>-1</v>
      </c>
      <c r="G190" s="40" t="s">
        <v>197</v>
      </c>
      <c r="H190" s="41" t="s">
        <v>198</v>
      </c>
      <c r="I190" s="16" t="n">
        <v>15.75</v>
      </c>
      <c r="J190" s="42" t="s">
        <v>36</v>
      </c>
      <c r="K190" s="43" t="n">
        <v>2600</v>
      </c>
      <c r="L190" s="44" t="str">
        <f aca="false">IF(J190="mm","m","pi")</f>
        <v>pi</v>
      </c>
      <c r="M190" s="15" t="n">
        <f aca="false">IF(J190="mm",F190*I190/1000*K190*1.55,F190*I190*12*K190/1000)</f>
        <v>-491.4</v>
      </c>
      <c r="N190" s="5" t="n">
        <f aca="false">_xlfn.xlookup(A190,'[1]Prix MP'!$A$1:$A$1048576,'[1]Prix MP'!$T$1:$T$1048576)</f>
        <v>0.268854241086576</v>
      </c>
      <c r="O190" s="5" t="n">
        <f aca="false">_xlfn.xlookup(A190,'[1]Prix MP'!$A$1:$A$1048576,'[1]Prix MP'!$U$1:$U$1048576)</f>
        <v>0.268854241086576</v>
      </c>
      <c r="P190" s="6" t="n">
        <f aca="false">M190*N190</f>
        <v>-132.114974069944</v>
      </c>
      <c r="Q190" s="45" t="n">
        <f aca="false">M190*O190</f>
        <v>-132.114974069944</v>
      </c>
      <c r="R190" s="42" t="s">
        <v>187</v>
      </c>
      <c r="S190" s="6" t="n">
        <f aca="false">ROUND(IF(E190="I",0,IF(J190="po",I190,I190/25.4)),2)</f>
        <v>0</v>
      </c>
      <c r="T190" s="15" t="n">
        <f aca="false">ROUND(IF(E190="I",0,IF(J190="po",K190,K190*3.280839895)),0)</f>
        <v>0</v>
      </c>
      <c r="V190" s="46" t="str">
        <f aca="false">IF(J190="mm",I190*K190/1000,"")</f>
        <v/>
      </c>
      <c r="W190" s="47"/>
      <c r="AG190" s="6"/>
    </row>
    <row r="191" customFormat="false" ht="15" hidden="true" customHeight="false" outlineLevel="0" collapsed="false">
      <c r="A191" s="0" t="n">
        <v>30015</v>
      </c>
      <c r="B191" s="1" t="s">
        <v>185</v>
      </c>
      <c r="C191" s="37" t="n">
        <v>45569</v>
      </c>
      <c r="D191" s="38" t="s">
        <v>32</v>
      </c>
      <c r="E191" s="17" t="s">
        <v>49</v>
      </c>
      <c r="F191" s="39" t="n">
        <f aca="false">IF(D191="in",1,-1)</f>
        <v>1</v>
      </c>
      <c r="G191" s="40" t="s">
        <v>197</v>
      </c>
      <c r="H191" s="41" t="s">
        <v>199</v>
      </c>
      <c r="I191" s="16" t="n">
        <v>8.6</v>
      </c>
      <c r="J191" s="42" t="s">
        <v>36</v>
      </c>
      <c r="K191" s="43" t="n">
        <v>2550</v>
      </c>
      <c r="L191" s="44" t="str">
        <f aca="false">IF(J191="mm","m","pi")</f>
        <v>pi</v>
      </c>
      <c r="M191" s="15" t="n">
        <f aca="false">IF(J191="mm",F191*I191/1000*K191*1.55,F191*I191*12*K191/1000)</f>
        <v>263.16</v>
      </c>
      <c r="N191" s="5" t="n">
        <f aca="false">_xlfn.xlookup(A191,'[1]Prix MP'!$A$1:$A$1048576,'[1]Prix MP'!$T$1:$T$1048576)</f>
        <v>0.268854241086576</v>
      </c>
      <c r="O191" s="5" t="n">
        <f aca="false">_xlfn.xlookup(A191,'[1]Prix MP'!$A$1:$A$1048576,'[1]Prix MP'!$U$1:$U$1048576)</f>
        <v>0.268854241086576</v>
      </c>
      <c r="P191" s="6" t="n">
        <f aca="false">M191*N191</f>
        <v>70.7516820843435</v>
      </c>
      <c r="Q191" s="45" t="n">
        <f aca="false">M191*O191</f>
        <v>70.7516820843435</v>
      </c>
      <c r="R191" s="42" t="s">
        <v>187</v>
      </c>
      <c r="S191" s="6" t="n">
        <f aca="false">ROUND(IF(E191="I",0,IF(J191="po",I191,I191/25.4)),2)</f>
        <v>8.6</v>
      </c>
      <c r="T191" s="15" t="n">
        <f aca="false">ROUND(IF(E191="I",0,IF(J191="po",K191,K191*3.280839895)),0)</f>
        <v>2550</v>
      </c>
      <c r="V191" s="46" t="str">
        <f aca="false">IF(J191="mm",I191*K191/1000,"")</f>
        <v/>
      </c>
      <c r="W191" s="47"/>
      <c r="AG191" s="6"/>
    </row>
    <row r="192" customFormat="false" ht="15" hidden="true" customHeight="false" outlineLevel="0" collapsed="false">
      <c r="A192" s="0" t="n">
        <v>30015</v>
      </c>
      <c r="B192" s="1" t="s">
        <v>185</v>
      </c>
      <c r="C192" s="37" t="n">
        <v>45429</v>
      </c>
      <c r="D192" s="38" t="s">
        <v>32</v>
      </c>
      <c r="E192" s="17" t="s">
        <v>49</v>
      </c>
      <c r="F192" s="39" t="n">
        <f aca="false">IF(D192="in",1,-1)</f>
        <v>1</v>
      </c>
      <c r="G192" s="40" t="n">
        <v>2024059</v>
      </c>
      <c r="H192" s="41" t="s">
        <v>200</v>
      </c>
      <c r="I192" s="16" t="n">
        <v>30.5</v>
      </c>
      <c r="J192" s="42" t="s">
        <v>36</v>
      </c>
      <c r="K192" s="43" t="n">
        <v>5000</v>
      </c>
      <c r="L192" s="44" t="str">
        <f aca="false">IF(J192="mm","m","pi")</f>
        <v>pi</v>
      </c>
      <c r="M192" s="15" t="n">
        <f aca="false">IF(J192="mm",F192*I192/1000*K192*1.55,F192*I192*12*K192/1000)</f>
        <v>1830</v>
      </c>
      <c r="N192" s="5" t="n">
        <f aca="false">_xlfn.xlookup(A192,'[1]Prix MP'!$A$1:$A$1048576,'[1]Prix MP'!$T$1:$T$1048576)</f>
        <v>0.268854241086576</v>
      </c>
      <c r="O192" s="5" t="n">
        <f aca="false">_xlfn.xlookup(A192,'[1]Prix MP'!$A$1:$A$1048576,'[1]Prix MP'!$U$1:$U$1048576)</f>
        <v>0.268854241086576</v>
      </c>
      <c r="P192" s="6" t="n">
        <f aca="false">M192*N192</f>
        <v>492.003261188435</v>
      </c>
      <c r="Q192" s="45" t="n">
        <f aca="false">M192*O192</f>
        <v>492.003261188435</v>
      </c>
      <c r="R192" s="42" t="s">
        <v>187</v>
      </c>
      <c r="S192" s="6" t="n">
        <f aca="false">ROUND(IF(E192="I",0,IF(J192="po",I192,I192/25.4)),2)</f>
        <v>30.5</v>
      </c>
      <c r="T192" s="15" t="n">
        <f aca="false">ROUND(IF(E192="I",0,IF(J192="po",K192,K192*3.280839895)),0)</f>
        <v>5000</v>
      </c>
      <c r="V192" s="46" t="str">
        <f aca="false">IF(J192="mm",I192*K192/1000,"")</f>
        <v/>
      </c>
      <c r="W192" s="47"/>
      <c r="AG192" s="6"/>
    </row>
    <row r="193" customFormat="false" ht="15" hidden="true" customHeight="false" outlineLevel="0" collapsed="false">
      <c r="A193" s="0" t="n">
        <v>30015</v>
      </c>
      <c r="B193" s="1" t="s">
        <v>185</v>
      </c>
      <c r="C193" s="37" t="n">
        <v>45481</v>
      </c>
      <c r="D193" s="38" t="s">
        <v>32</v>
      </c>
      <c r="E193" s="17" t="s">
        <v>33</v>
      </c>
      <c r="F193" s="39" t="n">
        <f aca="false">IF(D193="in",1,-1)</f>
        <v>1</v>
      </c>
      <c r="G193" s="40" t="s">
        <v>201</v>
      </c>
      <c r="H193" s="41" t="s">
        <v>202</v>
      </c>
      <c r="I193" s="16" t="n">
        <v>30.5</v>
      </c>
      <c r="J193" s="42" t="s">
        <v>36</v>
      </c>
      <c r="K193" s="43" t="n">
        <v>4685</v>
      </c>
      <c r="L193" s="44" t="str">
        <f aca="false">IF(J193="mm","m","pi")</f>
        <v>pi</v>
      </c>
      <c r="M193" s="15" t="n">
        <f aca="false">IF(J193="mm",F193*I193/1000*K193*1.55,F193*I193*12*K193/1000)</f>
        <v>1714.71</v>
      </c>
      <c r="N193" s="5" t="n">
        <f aca="false">_xlfn.xlookup(A193,'[1]Prix MP'!$A$1:$A$1048576,'[1]Prix MP'!$T$1:$T$1048576)</f>
        <v>0.268854241086576</v>
      </c>
      <c r="O193" s="5" t="n">
        <f aca="false">_xlfn.xlookup(A193,'[1]Prix MP'!$A$1:$A$1048576,'[1]Prix MP'!$U$1:$U$1048576)</f>
        <v>0.268854241086576</v>
      </c>
      <c r="P193" s="6" t="n">
        <f aca="false">M193*N193</f>
        <v>461.007055733563</v>
      </c>
      <c r="Q193" s="45" t="n">
        <f aca="false">M193*O193</f>
        <v>461.007055733563</v>
      </c>
      <c r="R193" s="42" t="s">
        <v>187</v>
      </c>
      <c r="S193" s="6" t="n">
        <f aca="false">ROUND(IF(E193="I",0,IF(J193="po",I193,I193/25.4)),2)</f>
        <v>0</v>
      </c>
      <c r="T193" s="15" t="n">
        <f aca="false">ROUND(IF(E193="I",0,IF(J193="po",K193,K193*3.280839895)),0)</f>
        <v>0</v>
      </c>
      <c r="V193" s="46" t="str">
        <f aca="false">IF(J193="mm",I193*K193/1000,"")</f>
        <v/>
      </c>
      <c r="W193" s="47"/>
      <c r="AG193" s="6"/>
    </row>
    <row r="194" customFormat="false" ht="15" hidden="true" customHeight="false" outlineLevel="0" collapsed="false">
      <c r="A194" s="0" t="n">
        <v>30015</v>
      </c>
      <c r="B194" s="1" t="s">
        <v>185</v>
      </c>
      <c r="C194" s="37" t="n">
        <v>45582</v>
      </c>
      <c r="D194" s="38" t="s">
        <v>38</v>
      </c>
      <c r="E194" s="17" t="s">
        <v>33</v>
      </c>
      <c r="F194" s="39" t="n">
        <f aca="false">IF(D194="in",1,-1)</f>
        <v>-1</v>
      </c>
      <c r="G194" s="40" t="s">
        <v>201</v>
      </c>
      <c r="H194" s="41" t="s">
        <v>202</v>
      </c>
      <c r="I194" s="16" t="n">
        <v>30.5</v>
      </c>
      <c r="J194" s="42" t="s">
        <v>36</v>
      </c>
      <c r="K194" s="43" t="n">
        <v>4685</v>
      </c>
      <c r="L194" s="44" t="str">
        <f aca="false">IF(J194="mm","m","pi")</f>
        <v>pi</v>
      </c>
      <c r="M194" s="15" t="n">
        <f aca="false">IF(J194="mm",F194*I194/1000*K194*1.55,F194*I194*12*K194/1000)</f>
        <v>-1714.71</v>
      </c>
      <c r="N194" s="5" t="n">
        <f aca="false">_xlfn.xlookup(A194,'[1]Prix MP'!$A$1:$A$1048576,'[1]Prix MP'!$T$1:$T$1048576)</f>
        <v>0.268854241086576</v>
      </c>
      <c r="O194" s="5" t="n">
        <f aca="false">_xlfn.xlookup(A194,'[1]Prix MP'!$A$1:$A$1048576,'[1]Prix MP'!$U$1:$U$1048576)</f>
        <v>0.268854241086576</v>
      </c>
      <c r="P194" s="6" t="n">
        <f aca="false">M194*N194</f>
        <v>-461.007055733563</v>
      </c>
      <c r="Q194" s="45" t="n">
        <f aca="false">M194*O194</f>
        <v>-461.007055733563</v>
      </c>
      <c r="R194" s="42" t="s">
        <v>187</v>
      </c>
      <c r="S194" s="6" t="n">
        <f aca="false">ROUND(IF(E194="I",0,IF(J194="po",I194,I194/25.4)),2)</f>
        <v>0</v>
      </c>
      <c r="T194" s="15" t="n">
        <f aca="false">ROUND(IF(E194="I",0,IF(J194="po",K194,K194*3.280839895)),0)</f>
        <v>0</v>
      </c>
      <c r="V194" s="46" t="str">
        <f aca="false">IF(J194="mm",I194*K194/1000,"")</f>
        <v/>
      </c>
      <c r="W194" s="47"/>
      <c r="AG194" s="6"/>
    </row>
    <row r="195" customFormat="false" ht="15" hidden="true" customHeight="false" outlineLevel="0" collapsed="false">
      <c r="A195" s="0" t="n">
        <v>30015</v>
      </c>
      <c r="B195" s="1" t="s">
        <v>185</v>
      </c>
      <c r="C195" s="37" t="n">
        <v>45582</v>
      </c>
      <c r="D195" s="38" t="s">
        <v>32</v>
      </c>
      <c r="E195" s="17" t="s">
        <v>33</v>
      </c>
      <c r="F195" s="39" t="n">
        <f aca="false">IF(D195="in",1,-1)</f>
        <v>1</v>
      </c>
      <c r="G195" s="40" t="s">
        <v>201</v>
      </c>
      <c r="H195" s="41" t="s">
        <v>203</v>
      </c>
      <c r="I195" s="16" t="n">
        <v>17.25</v>
      </c>
      <c r="J195" s="42" t="s">
        <v>36</v>
      </c>
      <c r="K195" s="43" t="n">
        <v>2250</v>
      </c>
      <c r="L195" s="44" t="str">
        <f aca="false">IF(J195="mm","m","pi")</f>
        <v>pi</v>
      </c>
      <c r="M195" s="15" t="n">
        <f aca="false">IF(J195="mm",F195*I195/1000*K195*1.55,F195*I195*12*K195/1000)</f>
        <v>465.75</v>
      </c>
      <c r="N195" s="5" t="n">
        <f aca="false">_xlfn.xlookup(A195,'[1]Prix MP'!$A$1:$A$1048576,'[1]Prix MP'!$T$1:$T$1048576)</f>
        <v>0.268854241086576</v>
      </c>
      <c r="O195" s="5" t="n">
        <f aca="false">_xlfn.xlookup(A195,'[1]Prix MP'!$A$1:$A$1048576,'[1]Prix MP'!$U$1:$U$1048576)</f>
        <v>0.268854241086576</v>
      </c>
      <c r="P195" s="6" t="n">
        <f aca="false">M195*N195</f>
        <v>125.218862786073</v>
      </c>
      <c r="Q195" s="45" t="n">
        <f aca="false">M195*O195</f>
        <v>125.218862786073</v>
      </c>
      <c r="R195" s="42" t="s">
        <v>187</v>
      </c>
      <c r="S195" s="6" t="n">
        <f aca="false">ROUND(IF(E195="I",0,IF(J195="po",I195,I195/25.4)),2)</f>
        <v>0</v>
      </c>
      <c r="T195" s="15" t="n">
        <f aca="false">ROUND(IF(E195="I",0,IF(J195="po",K195,K195*3.280839895)),0)</f>
        <v>0</v>
      </c>
      <c r="V195" s="46" t="str">
        <f aca="false">IF(J195="mm",I195*K195/1000,"")</f>
        <v/>
      </c>
      <c r="W195" s="47"/>
      <c r="AG195" s="6"/>
    </row>
    <row r="196" customFormat="false" ht="15" hidden="true" customHeight="false" outlineLevel="0" collapsed="false">
      <c r="A196" s="0" t="n">
        <v>30015</v>
      </c>
      <c r="B196" s="48" t="s">
        <v>185</v>
      </c>
      <c r="C196" s="37" t="n">
        <v>45624</v>
      </c>
      <c r="D196" s="38" t="s">
        <v>44</v>
      </c>
      <c r="E196" s="17" t="s">
        <v>33</v>
      </c>
      <c r="F196" s="49" t="n">
        <v>-1</v>
      </c>
      <c r="G196" s="50" t="s">
        <v>204</v>
      </c>
      <c r="H196" s="41" t="s">
        <v>205</v>
      </c>
      <c r="I196" s="16" t="n">
        <v>17.25</v>
      </c>
      <c r="J196" s="42" t="s">
        <v>36</v>
      </c>
      <c r="K196" s="43" t="n">
        <v>2250</v>
      </c>
      <c r="L196" s="44" t="s">
        <v>47</v>
      </c>
      <c r="M196" s="15" t="n">
        <f aca="false">IF(J196="mm",F196*I196/1000*K196*1.55,F196*I196*12*K196/1000)</f>
        <v>-465.75</v>
      </c>
      <c r="N196" s="5" t="n">
        <f aca="false">_xlfn.xlookup(A196,'[1]Prix MP'!$A$1:$A$1048576,'[1]Prix MP'!$T$1:$T$1048576)</f>
        <v>0.268854241086576</v>
      </c>
      <c r="O196" s="5" t="n">
        <f aca="false">_xlfn.xlookup(A196,'[1]Prix MP'!$A$1:$A$1048576,'[1]Prix MP'!$U$1:$U$1048576)</f>
        <v>0.268854241086576</v>
      </c>
      <c r="P196" s="6" t="n">
        <f aca="false">M196*N196</f>
        <v>-125.218862786073</v>
      </c>
      <c r="Q196" s="45" t="n">
        <f aca="false">M196*O196</f>
        <v>-125.218862786073</v>
      </c>
      <c r="R196" s="42" t="s">
        <v>187</v>
      </c>
      <c r="S196" s="6" t="n">
        <f aca="false">ROUND(IF(E196="I",0,IF(J196="po",I196,I196/25.4)),2)</f>
        <v>0</v>
      </c>
      <c r="T196" s="15" t="n">
        <f aca="false">ROUND(IF(E196="I",0,IF(J196="po",K196,K196*3.280839895)),0)</f>
        <v>0</v>
      </c>
      <c r="V196" s="46"/>
      <c r="W196" s="47"/>
      <c r="AG196" s="6"/>
    </row>
    <row r="197" customFormat="false" ht="15" hidden="true" customHeight="false" outlineLevel="0" collapsed="false">
      <c r="A197" s="0" t="n">
        <v>30015</v>
      </c>
      <c r="B197" s="48" t="s">
        <v>185</v>
      </c>
      <c r="C197" s="37" t="n">
        <v>45582</v>
      </c>
      <c r="D197" s="38" t="s">
        <v>32</v>
      </c>
      <c r="E197" s="17" t="s">
        <v>33</v>
      </c>
      <c r="F197" s="49" t="n">
        <f aca="false">IF(D197="in",1,-1)</f>
        <v>1</v>
      </c>
      <c r="G197" s="50" t="s">
        <v>201</v>
      </c>
      <c r="H197" s="41" t="s">
        <v>206</v>
      </c>
      <c r="I197" s="16" t="n">
        <v>30.5</v>
      </c>
      <c r="J197" s="42" t="s">
        <v>36</v>
      </c>
      <c r="K197" s="43" t="n">
        <v>2350</v>
      </c>
      <c r="L197" s="44" t="str">
        <f aca="false">IF(J197="mm","m","pi")</f>
        <v>pi</v>
      </c>
      <c r="M197" s="15" t="n">
        <f aca="false">IF(J197="mm",F197*I197/1000*K197*1.55,F197*I197*12*K197/1000)</f>
        <v>860.1</v>
      </c>
      <c r="N197" s="5" t="n">
        <f aca="false">_xlfn.xlookup(A197,'[1]Prix MP'!$A$1:$A$1048576,'[1]Prix MP'!$T$1:$T$1048576)</f>
        <v>0.268854241086576</v>
      </c>
      <c r="O197" s="5" t="n">
        <f aca="false">_xlfn.xlookup(A197,'[1]Prix MP'!$A$1:$A$1048576,'[1]Prix MP'!$U$1:$U$1048576)</f>
        <v>0.268854241086576</v>
      </c>
      <c r="P197" s="6" t="n">
        <f aca="false">M197*N197</f>
        <v>231.241532758564</v>
      </c>
      <c r="Q197" s="45" t="n">
        <f aca="false">M197*O197</f>
        <v>231.241532758564</v>
      </c>
      <c r="R197" s="42" t="s">
        <v>187</v>
      </c>
      <c r="S197" s="6" t="n">
        <f aca="false">ROUND(IF(E197="I",0,IF(J197="po",I197,I197/25.4)),2)</f>
        <v>0</v>
      </c>
      <c r="T197" s="15" t="n">
        <f aca="false">ROUND(IF(E197="I",0,IF(J197="po",K197,K197*3.280839895)),0)</f>
        <v>0</v>
      </c>
      <c r="V197" s="46" t="str">
        <f aca="false">IF(J197="mm",I197*K197/1000,"")</f>
        <v/>
      </c>
      <c r="W197" s="47"/>
      <c r="AG197" s="6"/>
    </row>
    <row r="198" customFormat="false" ht="15" hidden="true" customHeight="false" outlineLevel="0" collapsed="false">
      <c r="A198" s="0" t="n">
        <v>30015</v>
      </c>
      <c r="B198" s="48" t="s">
        <v>185</v>
      </c>
      <c r="C198" s="37" t="n">
        <v>45629</v>
      </c>
      <c r="D198" s="38" t="s">
        <v>44</v>
      </c>
      <c r="E198" s="17" t="s">
        <v>33</v>
      </c>
      <c r="F198" s="49" t="n">
        <v>-1</v>
      </c>
      <c r="G198" s="50" t="s">
        <v>207</v>
      </c>
      <c r="H198" s="41" t="s">
        <v>208</v>
      </c>
      <c r="I198" s="16" t="n">
        <v>30.5</v>
      </c>
      <c r="J198" s="42" t="s">
        <v>36</v>
      </c>
      <c r="K198" s="43" t="n">
        <v>2350</v>
      </c>
      <c r="L198" s="44" t="s">
        <v>47</v>
      </c>
      <c r="M198" s="15" t="n">
        <f aca="false">IF(J198="mm",F198*I198/1000*K198*1.55,F198*I198*12*K198/1000)</f>
        <v>-860.1</v>
      </c>
      <c r="N198" s="5" t="n">
        <f aca="false">_xlfn.xlookup(A198,'[1]Prix MP'!$A$1:$A$1048576,'[1]Prix MP'!$T$1:$T$1048576)</f>
        <v>0.268854241086576</v>
      </c>
      <c r="O198" s="5" t="n">
        <f aca="false">_xlfn.xlookup(A198,'[1]Prix MP'!$A$1:$A$1048576,'[1]Prix MP'!$U$1:$U$1048576)</f>
        <v>0.268854241086576</v>
      </c>
      <c r="P198" s="6" t="n">
        <f aca="false">M198*N198</f>
        <v>-231.241532758564</v>
      </c>
      <c r="Q198" s="45" t="n">
        <f aca="false">M198*O198</f>
        <v>-231.241532758564</v>
      </c>
      <c r="R198" s="42" t="s">
        <v>187</v>
      </c>
      <c r="S198" s="6" t="n">
        <f aca="false">ROUND(IF(E198="I",0,IF(J198="po",I198,I198/25.4)),2)</f>
        <v>0</v>
      </c>
      <c r="T198" s="15" t="n">
        <f aca="false">ROUND(IF(E198="I",0,IF(J198="po",K198,K198*3.280839895)),0)</f>
        <v>0</v>
      </c>
      <c r="V198" s="46"/>
      <c r="W198" s="47"/>
      <c r="AG198" s="6"/>
    </row>
    <row r="199" customFormat="false" ht="15" hidden="true" customHeight="false" outlineLevel="0" collapsed="false">
      <c r="A199" s="0" t="n">
        <v>30015</v>
      </c>
      <c r="B199" s="48" t="s">
        <v>185</v>
      </c>
      <c r="C199" s="37" t="n">
        <v>45629</v>
      </c>
      <c r="D199" s="38" t="s">
        <v>48</v>
      </c>
      <c r="E199" s="17" t="s">
        <v>33</v>
      </c>
      <c r="F199" s="49" t="n">
        <v>1</v>
      </c>
      <c r="G199" s="50" t="s">
        <v>207</v>
      </c>
      <c r="H199" s="41" t="s">
        <v>209</v>
      </c>
      <c r="I199" s="16" t="n">
        <v>20.25</v>
      </c>
      <c r="J199" s="42" t="s">
        <v>36</v>
      </c>
      <c r="K199" s="43" t="n">
        <v>2300</v>
      </c>
      <c r="L199" s="44" t="s">
        <v>47</v>
      </c>
      <c r="M199" s="15" t="n">
        <f aca="false">IF(J199="mm",F199*I199/1000*K199*1.55,F199*I199*12*K199/1000)</f>
        <v>558.9</v>
      </c>
      <c r="N199" s="5" t="n">
        <f aca="false">_xlfn.xlookup(A199,'[1]Prix MP'!$A$1:$A$1048576,'[1]Prix MP'!$T$1:$T$1048576)</f>
        <v>0.268854241086576</v>
      </c>
      <c r="O199" s="5" t="n">
        <f aca="false">_xlfn.xlookup(A199,'[1]Prix MP'!$A$1:$A$1048576,'[1]Prix MP'!$U$1:$U$1048576)</f>
        <v>0.268854241086576</v>
      </c>
      <c r="P199" s="6" t="n">
        <f aca="false">M199*N199</f>
        <v>150.262635343288</v>
      </c>
      <c r="Q199" s="45" t="n">
        <f aca="false">M199*O199</f>
        <v>150.262635343288</v>
      </c>
      <c r="R199" s="42" t="s">
        <v>187</v>
      </c>
      <c r="S199" s="6" t="n">
        <f aca="false">ROUND(IF(E199="I",0,IF(J199="po",I199,I199/25.4)),2)</f>
        <v>0</v>
      </c>
      <c r="T199" s="15" t="n">
        <f aca="false">ROUND(IF(E199="I",0,IF(J199="po",K199,K199*3.280839895)),0)</f>
        <v>0</v>
      </c>
      <c r="V199" s="46"/>
      <c r="W199" s="47"/>
      <c r="AG199" s="6"/>
    </row>
    <row r="200" customFormat="false" ht="15" hidden="true" customHeight="false" outlineLevel="0" collapsed="false">
      <c r="A200" s="0" t="n">
        <v>30015</v>
      </c>
      <c r="B200" s="48" t="s">
        <v>185</v>
      </c>
      <c r="C200" s="37" t="n">
        <v>45667</v>
      </c>
      <c r="D200" s="38" t="s">
        <v>44</v>
      </c>
      <c r="E200" s="17" t="s">
        <v>33</v>
      </c>
      <c r="F200" s="49" t="n">
        <v>-1</v>
      </c>
      <c r="G200" s="50" t="s">
        <v>210</v>
      </c>
      <c r="H200" s="41" t="s">
        <v>209</v>
      </c>
      <c r="I200" s="16" t="n">
        <v>20.25</v>
      </c>
      <c r="J200" s="42" t="s">
        <v>36</v>
      </c>
      <c r="K200" s="43" t="n">
        <v>2300</v>
      </c>
      <c r="L200" s="44" t="s">
        <v>47</v>
      </c>
      <c r="M200" s="15" t="n">
        <f aca="false">IF(J200="mm",F200*I200/1000*K200*1.55,F200*I200*12*K200/1000)</f>
        <v>-558.9</v>
      </c>
      <c r="N200" s="5" t="n">
        <f aca="false">_xlfn.xlookup(A200,'[1]Prix MP'!$A$1:$A$1048576,'[1]Prix MP'!$T$1:$T$1048576)</f>
        <v>0.268854241086576</v>
      </c>
      <c r="O200" s="5" t="n">
        <f aca="false">_xlfn.xlookup(A200,'[1]Prix MP'!$A$1:$A$1048576,'[1]Prix MP'!$U$1:$U$1048576)</f>
        <v>0.268854241086576</v>
      </c>
      <c r="P200" s="6" t="n">
        <f aca="false">M200*N200</f>
        <v>-150.262635343288</v>
      </c>
      <c r="Q200" s="45" t="n">
        <f aca="false">M200*O200</f>
        <v>-150.262635343288</v>
      </c>
      <c r="R200" s="42" t="s">
        <v>187</v>
      </c>
      <c r="S200" s="6" t="n">
        <f aca="false">ROUND(IF(E200="I",0,IF(J200="po",I200,I200/25.4)),2)</f>
        <v>0</v>
      </c>
      <c r="T200" s="15" t="n">
        <f aca="false">ROUND(IF(E200="I",0,IF(J200="po",K200,K200*3.280839895)),0)</f>
        <v>0</v>
      </c>
      <c r="V200" s="46"/>
      <c r="W200" s="47"/>
      <c r="AG200" s="6"/>
    </row>
    <row r="201" customFormat="false" ht="15" hidden="true" customHeight="false" outlineLevel="0" collapsed="false">
      <c r="A201" s="0" t="n">
        <v>30015</v>
      </c>
      <c r="B201" s="48" t="s">
        <v>185</v>
      </c>
      <c r="C201" s="37" t="n">
        <v>45667</v>
      </c>
      <c r="D201" s="38" t="s">
        <v>48</v>
      </c>
      <c r="E201" s="17" t="s">
        <v>49</v>
      </c>
      <c r="F201" s="49" t="n">
        <v>1</v>
      </c>
      <c r="G201" s="50" t="s">
        <v>210</v>
      </c>
      <c r="H201" s="41" t="s">
        <v>211</v>
      </c>
      <c r="I201" s="16" t="n">
        <v>7.08</v>
      </c>
      <c r="J201" s="42" t="s">
        <v>36</v>
      </c>
      <c r="K201" s="43" t="n">
        <v>2250</v>
      </c>
      <c r="L201" s="44" t="s">
        <v>47</v>
      </c>
      <c r="M201" s="15" t="n">
        <f aca="false">IF(J201="mm",F201*I201/1000*K201*1.55,F201*I201*12*K201/1000)</f>
        <v>191.16</v>
      </c>
      <c r="N201" s="5" t="n">
        <f aca="false">_xlfn.xlookup(A201,'[1]Prix MP'!$A$1:$A$1048576,'[1]Prix MP'!$T$1:$T$1048576)</f>
        <v>0.268854241086576</v>
      </c>
      <c r="O201" s="5" t="n">
        <f aca="false">_xlfn.xlookup(A201,'[1]Prix MP'!$A$1:$A$1048576,'[1]Prix MP'!$U$1:$U$1048576)</f>
        <v>0.268854241086576</v>
      </c>
      <c r="P201" s="6" t="n">
        <f aca="false">M201*N201</f>
        <v>51.39417672611</v>
      </c>
      <c r="Q201" s="45" t="n">
        <f aca="false">M201*O201</f>
        <v>51.39417672611</v>
      </c>
      <c r="R201" s="42" t="s">
        <v>187</v>
      </c>
      <c r="S201" s="6" t="n">
        <f aca="false">ROUND(IF(E201="I",0,IF(J201="po",I201,I201/25.4)),2)</f>
        <v>7.08</v>
      </c>
      <c r="T201" s="15" t="n">
        <f aca="false">ROUND(IF(E201="I",0,IF(J201="po",K201,K201*3.280839895)),0)</f>
        <v>2250</v>
      </c>
      <c r="V201" s="46"/>
      <c r="W201" s="47"/>
      <c r="AG201" s="6"/>
    </row>
    <row r="202" customFormat="false" ht="15" hidden="true" customHeight="false" outlineLevel="0" collapsed="false">
      <c r="A202" s="0" t="n">
        <v>30015</v>
      </c>
      <c r="B202" s="48" t="s">
        <v>185</v>
      </c>
      <c r="C202" s="37" t="n">
        <v>45421</v>
      </c>
      <c r="D202" s="38" t="s">
        <v>32</v>
      </c>
      <c r="E202" s="17" t="s">
        <v>33</v>
      </c>
      <c r="F202" s="49" t="n">
        <f aca="false">IF(D202="in",1,-1)</f>
        <v>1</v>
      </c>
      <c r="G202" s="50"/>
      <c r="H202" s="41" t="s">
        <v>212</v>
      </c>
      <c r="I202" s="16" t="n">
        <v>1530</v>
      </c>
      <c r="J202" s="42" t="s">
        <v>2</v>
      </c>
      <c r="K202" s="43" t="n">
        <v>6060</v>
      </c>
      <c r="L202" s="44" t="str">
        <f aca="false">IF(J202="mm","m","pi")</f>
        <v>m</v>
      </c>
      <c r="M202" s="15" t="n">
        <f aca="false">IF(J202="mm",F202*I202/1000*K202*1.55,F202*I202*12*K202/1000)</f>
        <v>14371.29</v>
      </c>
      <c r="N202" s="5" t="n">
        <f aca="false">_xlfn.xlookup(A202,'[1]Prix MP'!$A$1:$A$1048576,'[1]Prix MP'!$T$1:$T$1048576)</f>
        <v>0.268854241086576</v>
      </c>
      <c r="O202" s="5" t="n">
        <f aca="false">_xlfn.xlookup(A202,'[1]Prix MP'!$A$1:$A$1048576,'[1]Prix MP'!$U$1:$U$1048576)</f>
        <v>0.268854241086576</v>
      </c>
      <c r="P202" s="6" t="n">
        <f aca="false">M202*N202</f>
        <v>3863.7822663851</v>
      </c>
      <c r="Q202" s="45" t="n">
        <f aca="false">M202*O202</f>
        <v>3863.7822663851</v>
      </c>
      <c r="R202" s="42" t="s">
        <v>187</v>
      </c>
      <c r="S202" s="6" t="n">
        <f aca="false">ROUND(IF(E202="I",0,IF(J202="po",I202,I202/25.4)),2)</f>
        <v>0</v>
      </c>
      <c r="T202" s="15" t="n">
        <f aca="false">ROUND(IF(E202="I",0,IF(J202="po",K202,K202*3.280839895)),0)</f>
        <v>0</v>
      </c>
      <c r="V202" s="46" t="n">
        <f aca="false">IF(J202="mm",I202*K202/1000,"")</f>
        <v>9271.8</v>
      </c>
      <c r="W202" s="47"/>
      <c r="AG202" s="6"/>
    </row>
    <row r="203" customFormat="false" ht="15" hidden="true" customHeight="false" outlineLevel="0" collapsed="false">
      <c r="A203" s="0" t="n">
        <v>30015</v>
      </c>
      <c r="B203" s="1" t="s">
        <v>185</v>
      </c>
      <c r="C203" s="37" t="n">
        <v>45610</v>
      </c>
      <c r="D203" s="38" t="s">
        <v>38</v>
      </c>
      <c r="E203" s="17" t="s">
        <v>33</v>
      </c>
      <c r="F203" s="39" t="n">
        <f aca="false">IF(D203="in",1,-1)</f>
        <v>-1</v>
      </c>
      <c r="G203" s="40" t="s">
        <v>213</v>
      </c>
      <c r="H203" s="41" t="s">
        <v>212</v>
      </c>
      <c r="I203" s="16" t="n">
        <v>1530</v>
      </c>
      <c r="J203" s="42" t="s">
        <v>2</v>
      </c>
      <c r="K203" s="43" t="n">
        <v>6060</v>
      </c>
      <c r="L203" s="44" t="str">
        <f aca="false">IF(J203="mm","m","pi")</f>
        <v>m</v>
      </c>
      <c r="M203" s="15" t="n">
        <f aca="false">IF(J203="mm",F203*I203/1000*K203*1.55,F203*I203*12*K203/1000)</f>
        <v>-14371.29</v>
      </c>
      <c r="N203" s="5" t="n">
        <f aca="false">_xlfn.xlookup(A203,'[1]Prix MP'!$A$1:$A$1048576,'[1]Prix MP'!$T$1:$T$1048576)</f>
        <v>0.268854241086576</v>
      </c>
      <c r="O203" s="5" t="n">
        <f aca="false">_xlfn.xlookup(A203,'[1]Prix MP'!$A$1:$A$1048576,'[1]Prix MP'!$U$1:$U$1048576)</f>
        <v>0.268854241086576</v>
      </c>
      <c r="P203" s="6" t="n">
        <f aca="false">M203*N203</f>
        <v>-3863.7822663851</v>
      </c>
      <c r="Q203" s="45" t="n">
        <f aca="false">M203*O203</f>
        <v>-3863.7822663851</v>
      </c>
      <c r="R203" s="42" t="s">
        <v>187</v>
      </c>
      <c r="S203" s="6" t="n">
        <f aca="false">ROUND(IF(E203="I",0,IF(J203="po",I203,I203/25.4)),2)</f>
        <v>0</v>
      </c>
      <c r="T203" s="15" t="n">
        <f aca="false">ROUND(IF(E203="I",0,IF(J203="po",K203,K203*3.280839895)),0)</f>
        <v>0</v>
      </c>
      <c r="V203" s="46" t="n">
        <f aca="false">IF(J203="mm",I203*K203/1000,"")</f>
        <v>9271.8</v>
      </c>
      <c r="W203" s="47"/>
      <c r="AG203" s="6"/>
    </row>
    <row r="204" customFormat="false" ht="15" hidden="true" customHeight="false" outlineLevel="0" collapsed="false">
      <c r="A204" s="0" t="n">
        <v>30015</v>
      </c>
      <c r="B204" s="1" t="s">
        <v>185</v>
      </c>
      <c r="C204" s="37" t="n">
        <v>45610</v>
      </c>
      <c r="D204" s="38" t="s">
        <v>48</v>
      </c>
      <c r="E204" s="17" t="s">
        <v>33</v>
      </c>
      <c r="F204" s="39" t="n">
        <v>1</v>
      </c>
      <c r="G204" s="40" t="s">
        <v>213</v>
      </c>
      <c r="H204" s="41" t="s">
        <v>214</v>
      </c>
      <c r="I204" s="16" t="n">
        <v>60.24</v>
      </c>
      <c r="J204" s="42" t="s">
        <v>36</v>
      </c>
      <c r="K204" s="43" t="n">
        <v>9700</v>
      </c>
      <c r="L204" s="44" t="s">
        <v>47</v>
      </c>
      <c r="M204" s="15" t="n">
        <f aca="false">IF(J204="mm",F204*I204/1000*K204*1.55,F204*I204*12*K204/1000)</f>
        <v>7011.936</v>
      </c>
      <c r="N204" s="5" t="n">
        <f aca="false">_xlfn.xlookup(A204,'[1]Prix MP'!$A$1:$A$1048576,'[1]Prix MP'!$T$1:$T$1048576)</f>
        <v>0.268854241086576</v>
      </c>
      <c r="O204" s="5" t="n">
        <f aca="false">_xlfn.xlookup(A204,'[1]Prix MP'!$A$1:$A$1048576,'[1]Prix MP'!$U$1:$U$1048576)</f>
        <v>0.268854241086576</v>
      </c>
      <c r="P204" s="6" t="n">
        <f aca="false">M204*N204</f>
        <v>1885.18873182764</v>
      </c>
      <c r="Q204" s="45" t="n">
        <f aca="false">M204*O204</f>
        <v>1885.18873182764</v>
      </c>
      <c r="R204" s="42" t="s">
        <v>187</v>
      </c>
      <c r="S204" s="6" t="n">
        <f aca="false">ROUND(IF(E204="I",0,IF(J204="po",I204,I204/25.4)),2)</f>
        <v>0</v>
      </c>
      <c r="T204" s="15" t="n">
        <f aca="false">ROUND(IF(E204="I",0,IF(J204="po",K204,K204*3.280839895)),0)</f>
        <v>0</v>
      </c>
      <c r="V204" s="46"/>
      <c r="W204" s="47"/>
      <c r="AG204" s="6"/>
    </row>
    <row r="205" customFormat="false" ht="15" hidden="true" customHeight="false" outlineLevel="0" collapsed="false">
      <c r="A205" s="0" t="n">
        <v>30015</v>
      </c>
      <c r="B205" s="48" t="s">
        <v>185</v>
      </c>
      <c r="C205" s="37" t="n">
        <v>45615</v>
      </c>
      <c r="D205" s="38" t="s">
        <v>44</v>
      </c>
      <c r="E205" s="17" t="s">
        <v>33</v>
      </c>
      <c r="F205" s="49" t="n">
        <v>-1</v>
      </c>
      <c r="G205" s="50" t="s">
        <v>215</v>
      </c>
      <c r="H205" s="41" t="s">
        <v>214</v>
      </c>
      <c r="I205" s="16" t="n">
        <v>60.24</v>
      </c>
      <c r="J205" s="42" t="s">
        <v>36</v>
      </c>
      <c r="K205" s="43" t="n">
        <v>9700</v>
      </c>
      <c r="L205" s="44" t="s">
        <v>47</v>
      </c>
      <c r="M205" s="15" t="n">
        <f aca="false">IF(J205="mm",F205*I205/1000*K205*1.55,F205*I205*12*K205/1000)</f>
        <v>-7011.936</v>
      </c>
      <c r="N205" s="5" t="n">
        <f aca="false">_xlfn.xlookup(A205,'[1]Prix MP'!$A$1:$A$1048576,'[1]Prix MP'!$T$1:$T$1048576)</f>
        <v>0.268854241086576</v>
      </c>
      <c r="O205" s="5" t="n">
        <f aca="false">_xlfn.xlookup(A205,'[1]Prix MP'!$A$1:$A$1048576,'[1]Prix MP'!$U$1:$U$1048576)</f>
        <v>0.268854241086576</v>
      </c>
      <c r="P205" s="6" t="n">
        <f aca="false">M205*N205</f>
        <v>-1885.18873182764</v>
      </c>
      <c r="Q205" s="45" t="n">
        <f aca="false">M205*O205</f>
        <v>-1885.18873182764</v>
      </c>
      <c r="R205" s="42" t="s">
        <v>187</v>
      </c>
      <c r="S205" s="6" t="n">
        <f aca="false">ROUND(IF(E205="I",0,IF(J205="po",I205,I205/25.4)),2)</f>
        <v>0</v>
      </c>
      <c r="T205" s="15" t="n">
        <f aca="false">ROUND(IF(E205="I",0,IF(J205="po",K205,K205*3.280839895)),0)</f>
        <v>0</v>
      </c>
      <c r="V205" s="46"/>
      <c r="W205" s="47"/>
      <c r="AG205" s="6"/>
    </row>
    <row r="206" customFormat="false" ht="15" hidden="true" customHeight="false" outlineLevel="0" collapsed="false">
      <c r="A206" s="0" t="n">
        <v>30015</v>
      </c>
      <c r="B206" s="48" t="s">
        <v>185</v>
      </c>
      <c r="C206" s="37" t="n">
        <v>45615</v>
      </c>
      <c r="D206" s="38" t="s">
        <v>48</v>
      </c>
      <c r="E206" s="17" t="s">
        <v>33</v>
      </c>
      <c r="F206" s="49" t="n">
        <v>1</v>
      </c>
      <c r="G206" s="50" t="s">
        <v>215</v>
      </c>
      <c r="H206" s="41" t="s">
        <v>216</v>
      </c>
      <c r="I206" s="16" t="n">
        <v>60.24</v>
      </c>
      <c r="J206" s="42" t="s">
        <v>36</v>
      </c>
      <c r="K206" s="43" t="n">
        <v>4750</v>
      </c>
      <c r="L206" s="44" t="s">
        <v>47</v>
      </c>
      <c r="M206" s="15" t="n">
        <f aca="false">IF(J206="mm",F206*I206/1000*K206*1.55,F206*I206*12*K206/1000)</f>
        <v>3433.68</v>
      </c>
      <c r="N206" s="5" t="n">
        <f aca="false">_xlfn.xlookup(A206,'[1]Prix MP'!$A$1:$A$1048576,'[1]Prix MP'!$T$1:$T$1048576)</f>
        <v>0.268854241086576</v>
      </c>
      <c r="O206" s="5" t="n">
        <f aca="false">_xlfn.xlookup(A206,'[1]Prix MP'!$A$1:$A$1048576,'[1]Prix MP'!$U$1:$U$1048576)</f>
        <v>0.268854241086576</v>
      </c>
      <c r="P206" s="6" t="n">
        <f aca="false">M206*N206</f>
        <v>923.159430534156</v>
      </c>
      <c r="Q206" s="45" t="n">
        <f aca="false">M206*O206</f>
        <v>923.159430534156</v>
      </c>
      <c r="R206" s="42" t="s">
        <v>187</v>
      </c>
      <c r="S206" s="6" t="n">
        <f aca="false">ROUND(IF(E206="I",0,IF(J206="po",I206,I206/25.4)),2)</f>
        <v>0</v>
      </c>
      <c r="T206" s="15" t="n">
        <f aca="false">ROUND(IF(E206="I",0,IF(J206="po",K206,K206*3.280839895)),0)</f>
        <v>0</v>
      </c>
      <c r="V206" s="46"/>
      <c r="W206" s="47"/>
      <c r="AG206" s="6"/>
    </row>
    <row r="207" customFormat="false" ht="15" hidden="true" customHeight="false" outlineLevel="0" collapsed="false">
      <c r="A207" s="0" t="n">
        <v>30015</v>
      </c>
      <c r="B207" s="48" t="s">
        <v>185</v>
      </c>
      <c r="C207" s="37" t="n">
        <v>45617</v>
      </c>
      <c r="D207" s="38" t="s">
        <v>44</v>
      </c>
      <c r="E207" s="17" t="s">
        <v>33</v>
      </c>
      <c r="F207" s="49" t="n">
        <v>-1</v>
      </c>
      <c r="G207" s="50" t="s">
        <v>217</v>
      </c>
      <c r="H207" s="41" t="s">
        <v>216</v>
      </c>
      <c r="I207" s="16" t="n">
        <v>60.24</v>
      </c>
      <c r="J207" s="42" t="s">
        <v>36</v>
      </c>
      <c r="K207" s="43" t="n">
        <v>4750</v>
      </c>
      <c r="L207" s="44" t="s">
        <v>47</v>
      </c>
      <c r="M207" s="15" t="n">
        <f aca="false">IF(J207="mm",F207*I207/1000*K207*1.55,F207*I207*12*K207/1000)</f>
        <v>-3433.68</v>
      </c>
      <c r="N207" s="5" t="n">
        <f aca="false">_xlfn.xlookup(A207,'[1]Prix MP'!$A$1:$A$1048576,'[1]Prix MP'!$T$1:$T$1048576)</f>
        <v>0.268854241086576</v>
      </c>
      <c r="O207" s="5" t="n">
        <f aca="false">_xlfn.xlookup(A207,'[1]Prix MP'!$A$1:$A$1048576,'[1]Prix MP'!$U$1:$U$1048576)</f>
        <v>0.268854241086576</v>
      </c>
      <c r="P207" s="6" t="n">
        <f aca="false">M207*N207</f>
        <v>-923.159430534156</v>
      </c>
      <c r="Q207" s="45" t="n">
        <f aca="false">M207*O207</f>
        <v>-923.159430534156</v>
      </c>
      <c r="R207" s="42" t="s">
        <v>187</v>
      </c>
      <c r="S207" s="6" t="n">
        <f aca="false">ROUND(IF(E207="I",0,IF(J207="po",I207,I207/25.4)),2)</f>
        <v>0</v>
      </c>
      <c r="T207" s="15" t="n">
        <f aca="false">ROUND(IF(E207="I",0,IF(J207="po",K207,K207*3.280839895)),0)</f>
        <v>0</v>
      </c>
      <c r="V207" s="46"/>
      <c r="W207" s="47"/>
      <c r="AG207" s="6"/>
    </row>
    <row r="208" customFormat="false" ht="15" hidden="true" customHeight="false" outlineLevel="0" collapsed="false">
      <c r="A208" s="0" t="n">
        <v>30015</v>
      </c>
      <c r="B208" s="1" t="s">
        <v>185</v>
      </c>
      <c r="C208" s="37" t="n">
        <v>45421</v>
      </c>
      <c r="D208" s="38" t="s">
        <v>32</v>
      </c>
      <c r="E208" s="17" t="s">
        <v>33</v>
      </c>
      <c r="F208" s="39" t="n">
        <f aca="false">IF(D208="in",1,-1)</f>
        <v>1</v>
      </c>
      <c r="G208" s="40" t="s">
        <v>218</v>
      </c>
      <c r="H208" s="41" t="s">
        <v>219</v>
      </c>
      <c r="I208" s="16" t="n">
        <v>1530</v>
      </c>
      <c r="J208" s="42" t="s">
        <v>2</v>
      </c>
      <c r="K208" s="43" t="n">
        <v>6060</v>
      </c>
      <c r="L208" s="44" t="str">
        <f aca="false">IF(J208="mm","m","pi")</f>
        <v>m</v>
      </c>
      <c r="M208" s="15" t="n">
        <f aca="false">IF(J208="mm",F208*I208/1000*K208*1.55,F208*I208*12*K208/1000)</f>
        <v>14371.29</v>
      </c>
      <c r="N208" s="5" t="n">
        <f aca="false">_xlfn.xlookup(A208,'[1]Prix MP'!$A$1:$A$1048576,'[1]Prix MP'!$T$1:$T$1048576)</f>
        <v>0.268854241086576</v>
      </c>
      <c r="O208" s="5" t="n">
        <f aca="false">_xlfn.xlookup(A208,'[1]Prix MP'!$A$1:$A$1048576,'[1]Prix MP'!$U$1:$U$1048576)</f>
        <v>0.268854241086576</v>
      </c>
      <c r="P208" s="6" t="n">
        <f aca="false">M208*N208</f>
        <v>3863.7822663851</v>
      </c>
      <c r="Q208" s="45" t="n">
        <f aca="false">M208*O208</f>
        <v>3863.7822663851</v>
      </c>
      <c r="R208" s="42" t="s">
        <v>187</v>
      </c>
      <c r="S208" s="6" t="n">
        <f aca="false">ROUND(IF(E208="I",0,IF(J208="po",I208,I208/25.4)),2)</f>
        <v>0</v>
      </c>
      <c r="T208" s="15" t="n">
        <f aca="false">ROUND(IF(E208="I",0,IF(J208="po",K208,K208*3.280839895)),0)</f>
        <v>0</v>
      </c>
      <c r="V208" s="46" t="n">
        <f aca="false">IF(J208="mm",I208*K208/1000,"")</f>
        <v>9271.8</v>
      </c>
      <c r="W208" s="47"/>
      <c r="AG208" s="6"/>
    </row>
    <row r="209" customFormat="false" ht="15" hidden="true" customHeight="false" outlineLevel="0" collapsed="false">
      <c r="A209" s="0" t="n">
        <v>30015</v>
      </c>
      <c r="B209" s="1" t="s">
        <v>185</v>
      </c>
      <c r="C209" s="37" t="n">
        <v>45576</v>
      </c>
      <c r="D209" s="38" t="s">
        <v>38</v>
      </c>
      <c r="E209" s="17" t="s">
        <v>33</v>
      </c>
      <c r="F209" s="39" t="n">
        <f aca="false">IF(D209="in",1,-1)</f>
        <v>-1</v>
      </c>
      <c r="G209" s="40" t="s">
        <v>218</v>
      </c>
      <c r="H209" s="41" t="s">
        <v>219</v>
      </c>
      <c r="I209" s="16" t="n">
        <v>1530</v>
      </c>
      <c r="J209" s="42" t="s">
        <v>2</v>
      </c>
      <c r="K209" s="43" t="n">
        <v>6060</v>
      </c>
      <c r="L209" s="44" t="str">
        <f aca="false">IF(J209="mm","m","pi")</f>
        <v>m</v>
      </c>
      <c r="M209" s="15" t="n">
        <f aca="false">IF(J209="mm",F209*I209/1000*K209*1.55,F209*I209*12*K209/1000)</f>
        <v>-14371.29</v>
      </c>
      <c r="N209" s="5" t="n">
        <f aca="false">_xlfn.xlookup(A209,'[1]Prix MP'!$A$1:$A$1048576,'[1]Prix MP'!$T$1:$T$1048576)</f>
        <v>0.268854241086576</v>
      </c>
      <c r="O209" s="5" t="n">
        <f aca="false">_xlfn.xlookup(A209,'[1]Prix MP'!$A$1:$A$1048576,'[1]Prix MP'!$U$1:$U$1048576)</f>
        <v>0.268854241086576</v>
      </c>
      <c r="P209" s="6" t="n">
        <f aca="false">M209*N209</f>
        <v>-3863.7822663851</v>
      </c>
      <c r="Q209" s="45" t="n">
        <f aca="false">M209*O209</f>
        <v>-3863.7822663851</v>
      </c>
      <c r="R209" s="42" t="s">
        <v>187</v>
      </c>
      <c r="S209" s="6" t="n">
        <f aca="false">ROUND(IF(E209="I",0,IF(J209="po",I209,I209/25.4)),2)</f>
        <v>0</v>
      </c>
      <c r="T209" s="15" t="n">
        <f aca="false">ROUND(IF(E209="I",0,IF(J209="po",K209,K209*3.280839895)),0)</f>
        <v>0</v>
      </c>
      <c r="V209" s="46" t="n">
        <f aca="false">IF(J209="mm",I209*K209/1000,"")</f>
        <v>9271.8</v>
      </c>
      <c r="W209" s="47"/>
      <c r="AG209" s="6"/>
    </row>
    <row r="210" customFormat="false" ht="15" hidden="true" customHeight="false" outlineLevel="0" collapsed="false">
      <c r="A210" s="0" t="n">
        <v>30015</v>
      </c>
      <c r="B210" s="1" t="s">
        <v>185</v>
      </c>
      <c r="C210" s="37" t="n">
        <v>45572</v>
      </c>
      <c r="D210" s="38" t="s">
        <v>32</v>
      </c>
      <c r="E210" s="17" t="s">
        <v>33</v>
      </c>
      <c r="F210" s="39" t="n">
        <f aca="false">IF(D210="in",1,-1)</f>
        <v>1</v>
      </c>
      <c r="G210" s="40" t="s">
        <v>218</v>
      </c>
      <c r="H210" s="41" t="s">
        <v>220</v>
      </c>
      <c r="I210" s="16" t="n">
        <v>60.24</v>
      </c>
      <c r="J210" s="42" t="s">
        <v>36</v>
      </c>
      <c r="K210" s="43" t="n">
        <v>14900</v>
      </c>
      <c r="L210" s="44" t="str">
        <f aca="false">IF(J210="mm","m","pi")</f>
        <v>pi</v>
      </c>
      <c r="M210" s="15" t="n">
        <f aca="false">IF(J210="mm",F210*I210/1000*K210*1.55,F210*I210*12*K210/1000)</f>
        <v>10770.912</v>
      </c>
      <c r="N210" s="5" t="n">
        <f aca="false">_xlfn.xlookup(A210,'[1]Prix MP'!$A$1:$A$1048576,'[1]Prix MP'!$T$1:$T$1048576)</f>
        <v>0.268854241086576</v>
      </c>
      <c r="O210" s="5" t="n">
        <f aca="false">_xlfn.xlookup(A210,'[1]Prix MP'!$A$1:$A$1048576,'[1]Prix MP'!$U$1:$U$1048576)</f>
        <v>0.268854241086576</v>
      </c>
      <c r="P210" s="6" t="n">
        <f aca="false">M210*N210</f>
        <v>2895.8053715703</v>
      </c>
      <c r="Q210" s="45" t="n">
        <f aca="false">M210*O210</f>
        <v>2895.8053715703</v>
      </c>
      <c r="R210" s="42" t="s">
        <v>187</v>
      </c>
      <c r="S210" s="6" t="n">
        <f aca="false">ROUND(IF(E210="I",0,IF(J210="po",I210,I210/25.4)),2)</f>
        <v>0</v>
      </c>
      <c r="T210" s="15" t="n">
        <f aca="false">ROUND(IF(E210="I",0,IF(J210="po",K210,K210*3.280839895)),0)</f>
        <v>0</v>
      </c>
      <c r="V210" s="46" t="str">
        <f aca="false">IF(J210="mm",I210*K210/1000,"")</f>
        <v/>
      </c>
      <c r="W210" s="47"/>
      <c r="AG210" s="6"/>
    </row>
    <row r="211" customFormat="false" ht="15" hidden="true" customHeight="false" outlineLevel="0" collapsed="false">
      <c r="A211" s="0" t="n">
        <v>30015</v>
      </c>
      <c r="B211" s="1" t="s">
        <v>185</v>
      </c>
      <c r="C211" s="37" t="n">
        <v>45576</v>
      </c>
      <c r="D211" s="38" t="s">
        <v>38</v>
      </c>
      <c r="E211" s="17" t="s">
        <v>33</v>
      </c>
      <c r="F211" s="39" t="n">
        <f aca="false">IF(D211="in",1,-1)</f>
        <v>-1</v>
      </c>
      <c r="G211" s="40" t="s">
        <v>218</v>
      </c>
      <c r="H211" s="41" t="s">
        <v>220</v>
      </c>
      <c r="I211" s="16" t="n">
        <v>60.24</v>
      </c>
      <c r="J211" s="42" t="s">
        <v>36</v>
      </c>
      <c r="K211" s="43" t="n">
        <v>14900</v>
      </c>
      <c r="L211" s="44" t="str">
        <f aca="false">IF(J211="mm","m","pi")</f>
        <v>pi</v>
      </c>
      <c r="M211" s="15" t="n">
        <f aca="false">IF(J211="mm",F211*I211/1000*K211*1.55,F211*I211*12*K211/1000)</f>
        <v>-10770.912</v>
      </c>
      <c r="N211" s="5" t="n">
        <f aca="false">_xlfn.xlookup(A211,'[1]Prix MP'!$A$1:$A$1048576,'[1]Prix MP'!$T$1:$T$1048576)</f>
        <v>0.268854241086576</v>
      </c>
      <c r="O211" s="5" t="n">
        <f aca="false">_xlfn.xlookup(A211,'[1]Prix MP'!$A$1:$A$1048576,'[1]Prix MP'!$U$1:$U$1048576)</f>
        <v>0.268854241086576</v>
      </c>
      <c r="P211" s="6" t="n">
        <f aca="false">M211*N211</f>
        <v>-2895.8053715703</v>
      </c>
      <c r="Q211" s="45" t="n">
        <f aca="false">M211*O211</f>
        <v>-2895.8053715703</v>
      </c>
      <c r="R211" s="42" t="s">
        <v>187</v>
      </c>
      <c r="S211" s="6" t="n">
        <f aca="false">ROUND(IF(E211="I",0,IF(J211="po",I211,I211/25.4)),2)</f>
        <v>0</v>
      </c>
      <c r="T211" s="15" t="n">
        <f aca="false">ROUND(IF(E211="I",0,IF(J211="po",K211,K211*3.280839895)),0)</f>
        <v>0</v>
      </c>
      <c r="V211" s="46" t="str">
        <f aca="false">IF(J211="mm",I211*K211/1000,"")</f>
        <v/>
      </c>
      <c r="W211" s="47"/>
      <c r="AG211" s="6"/>
    </row>
    <row r="212" customFormat="false" ht="15" hidden="true" customHeight="false" outlineLevel="0" collapsed="false">
      <c r="A212" s="0" t="n">
        <v>30015</v>
      </c>
      <c r="B212" s="1" t="s">
        <v>185</v>
      </c>
      <c r="C212" s="37" t="n">
        <v>45576</v>
      </c>
      <c r="D212" s="38" t="s">
        <v>32</v>
      </c>
      <c r="E212" s="17" t="s">
        <v>33</v>
      </c>
      <c r="F212" s="39" t="n">
        <f aca="false">IF(D212="in",1,-1)</f>
        <v>1</v>
      </c>
      <c r="G212" s="40" t="s">
        <v>218</v>
      </c>
      <c r="H212" s="41" t="s">
        <v>221</v>
      </c>
      <c r="I212" s="16" t="n">
        <v>60.24</v>
      </c>
      <c r="J212" s="42" t="s">
        <v>36</v>
      </c>
      <c r="K212" s="43" t="n">
        <v>10000</v>
      </c>
      <c r="L212" s="44" t="str">
        <f aca="false">IF(J212="mm","m","pi")</f>
        <v>pi</v>
      </c>
      <c r="M212" s="15" t="n">
        <f aca="false">IF(J212="mm",F212*I212/1000*K212*1.55,F212*I212*12*K212/1000)</f>
        <v>7228.8</v>
      </c>
      <c r="N212" s="5" t="n">
        <f aca="false">_xlfn.xlookup(A212,'[1]Prix MP'!$A$1:$A$1048576,'[1]Prix MP'!$T$1:$T$1048576)</f>
        <v>0.268854241086576</v>
      </c>
      <c r="O212" s="5" t="n">
        <f aca="false">_xlfn.xlookup(A212,'[1]Prix MP'!$A$1:$A$1048576,'[1]Prix MP'!$U$1:$U$1048576)</f>
        <v>0.268854241086576</v>
      </c>
      <c r="P212" s="6" t="n">
        <f aca="false">M212*N212</f>
        <v>1943.49353796664</v>
      </c>
      <c r="Q212" s="45" t="n">
        <f aca="false">M212*O212</f>
        <v>1943.49353796664</v>
      </c>
      <c r="R212" s="42" t="s">
        <v>187</v>
      </c>
      <c r="S212" s="6" t="n">
        <f aca="false">ROUND(IF(E212="I",0,IF(J212="po",I212,I212/25.4)),2)</f>
        <v>0</v>
      </c>
      <c r="T212" s="15" t="n">
        <f aca="false">ROUND(IF(E212="I",0,IF(J212="po",K212,K212*3.280839895)),0)</f>
        <v>0</v>
      </c>
      <c r="V212" s="46" t="str">
        <f aca="false">IF(J212="mm",I212*K212/1000,"")</f>
        <v/>
      </c>
      <c r="W212" s="47"/>
      <c r="AG212" s="6"/>
    </row>
    <row r="213" customFormat="false" ht="15" hidden="true" customHeight="false" outlineLevel="0" collapsed="false">
      <c r="A213" s="0" t="n">
        <v>30015</v>
      </c>
      <c r="B213" s="1" t="s">
        <v>185</v>
      </c>
      <c r="C213" s="37" t="n">
        <v>45576</v>
      </c>
      <c r="D213" s="38" t="s">
        <v>38</v>
      </c>
      <c r="E213" s="17" t="s">
        <v>33</v>
      </c>
      <c r="F213" s="39" t="n">
        <f aca="false">IF(D213="in",1,-1)</f>
        <v>-1</v>
      </c>
      <c r="G213" s="40" t="s">
        <v>218</v>
      </c>
      <c r="H213" s="41" t="s">
        <v>221</v>
      </c>
      <c r="I213" s="16" t="n">
        <v>60.24</v>
      </c>
      <c r="J213" s="42" t="s">
        <v>36</v>
      </c>
      <c r="K213" s="43" t="n">
        <v>10000</v>
      </c>
      <c r="L213" s="44" t="str">
        <f aca="false">IF(J213="mm","m","pi")</f>
        <v>pi</v>
      </c>
      <c r="M213" s="15" t="n">
        <f aca="false">IF(J213="mm",F213*I213/1000*K213*1.55,F213*I213*12*K213/1000)</f>
        <v>-7228.8</v>
      </c>
      <c r="N213" s="5" t="n">
        <f aca="false">_xlfn.xlookup(A213,'[1]Prix MP'!$A$1:$A$1048576,'[1]Prix MP'!$T$1:$T$1048576)</f>
        <v>0.268854241086576</v>
      </c>
      <c r="O213" s="5" t="n">
        <f aca="false">_xlfn.xlookup(A213,'[1]Prix MP'!$A$1:$A$1048576,'[1]Prix MP'!$U$1:$U$1048576)</f>
        <v>0.268854241086576</v>
      </c>
      <c r="P213" s="6" t="n">
        <f aca="false">M213*N213</f>
        <v>-1943.49353796664</v>
      </c>
      <c r="Q213" s="45" t="n">
        <f aca="false">M213*O213</f>
        <v>-1943.49353796664</v>
      </c>
      <c r="R213" s="42" t="s">
        <v>187</v>
      </c>
      <c r="S213" s="6" t="n">
        <f aca="false">ROUND(IF(E213="I",0,IF(J213="po",I213,I213/25.4)),2)</f>
        <v>0</v>
      </c>
      <c r="T213" s="15" t="n">
        <f aca="false">ROUND(IF(E213="I",0,IF(J213="po",K213,K213*3.280839895)),0)</f>
        <v>0</v>
      </c>
      <c r="V213" s="46" t="str">
        <f aca="false">IF(J213="mm",I213*K213/1000,"")</f>
        <v/>
      </c>
      <c r="W213" s="47"/>
      <c r="AG213" s="6"/>
    </row>
    <row r="214" customFormat="false" ht="15" hidden="true" customHeight="false" outlineLevel="0" collapsed="false">
      <c r="A214" s="0" t="n">
        <v>30011</v>
      </c>
      <c r="B214" s="1" t="s">
        <v>222</v>
      </c>
      <c r="C214" s="37" t="n">
        <v>45484</v>
      </c>
      <c r="D214" s="38" t="s">
        <v>32</v>
      </c>
      <c r="E214" s="17" t="s">
        <v>49</v>
      </c>
      <c r="F214" s="39" t="n">
        <f aca="false">IF(D214="in",1,-1)</f>
        <v>1</v>
      </c>
      <c r="G214" s="40" t="n">
        <v>2024077</v>
      </c>
      <c r="H214" s="41" t="s">
        <v>223</v>
      </c>
      <c r="I214" s="16" t="n">
        <v>60.24</v>
      </c>
      <c r="J214" s="42" t="s">
        <v>36</v>
      </c>
      <c r="K214" s="43" t="n">
        <v>4643</v>
      </c>
      <c r="L214" s="44" t="str">
        <f aca="false">IF(J214="mm","m","pi")</f>
        <v>pi</v>
      </c>
      <c r="M214" s="15" t="n">
        <f aca="false">IF(J214="mm",F214*I214/1000*K214*1.55,F214*I214*12*K214/1000)</f>
        <v>3356.33184</v>
      </c>
      <c r="N214" s="5" t="n">
        <f aca="false">_xlfn.xlookup(A214,'[1]Prix MP'!$A$1:$A$1048576,'[1]Prix MP'!$T$1:$T$1048576)</f>
        <v>0</v>
      </c>
      <c r="O214" s="5" t="n">
        <f aca="false">_xlfn.xlookup(A214,'[1]Prix MP'!$A$1:$A$1048576,'[1]Prix MP'!$U$1:$U$1048576)</f>
        <v>0.28357864079936</v>
      </c>
      <c r="P214" s="6" t="n">
        <f aca="false">M214*N214</f>
        <v>0</v>
      </c>
      <c r="Q214" s="45" t="n">
        <f aca="false">M214*O214</f>
        <v>951.784021258815</v>
      </c>
      <c r="R214" s="42" t="s">
        <v>224</v>
      </c>
      <c r="S214" s="6" t="n">
        <f aca="false">ROUND(IF(E214="I",0,IF(J214="po",I214,I214/25.4)),2)</f>
        <v>60.24</v>
      </c>
      <c r="T214" s="15" t="n">
        <f aca="false">ROUND(IF(E214="I",0,IF(J214="po",K214,K214*3.280839895)),0)</f>
        <v>4643</v>
      </c>
      <c r="V214" s="46" t="str">
        <f aca="false">IF(J214="mm",I214*K214/1000,"")</f>
        <v/>
      </c>
      <c r="W214" s="47"/>
      <c r="AG214" s="6"/>
    </row>
    <row r="215" customFormat="false" ht="15" hidden="true" customHeight="false" outlineLevel="0" collapsed="false">
      <c r="A215" s="0" t="n">
        <v>30011</v>
      </c>
      <c r="B215" s="1" t="s">
        <v>222</v>
      </c>
      <c r="C215" s="37" t="n">
        <v>45356</v>
      </c>
      <c r="D215" s="38" t="s">
        <v>32</v>
      </c>
      <c r="E215" s="17" t="s">
        <v>33</v>
      </c>
      <c r="F215" s="39" t="n">
        <f aca="false">IF(D215="in",1,-1)</f>
        <v>1</v>
      </c>
      <c r="G215" s="40"/>
      <c r="H215" s="41" t="s">
        <v>225</v>
      </c>
      <c r="I215" s="16" t="n">
        <v>1530</v>
      </c>
      <c r="J215" s="42" t="s">
        <v>2</v>
      </c>
      <c r="K215" s="43" t="n">
        <v>3000</v>
      </c>
      <c r="L215" s="44" t="str">
        <f aca="false">IF(J215="mm","m","pi")</f>
        <v>m</v>
      </c>
      <c r="M215" s="15" t="n">
        <f aca="false">IF(J215="mm",F215*I215/1000*K215*1.55,F215*I215*12*K215/1000)</f>
        <v>7114.5</v>
      </c>
      <c r="N215" s="5" t="n">
        <f aca="false">_xlfn.xlookup(A215,'[1]Prix MP'!$A$1:$A$1048576,'[1]Prix MP'!$T$1:$T$1048576)</f>
        <v>0</v>
      </c>
      <c r="O215" s="5" t="n">
        <f aca="false">_xlfn.xlookup(A215,'[1]Prix MP'!$A$1:$A$1048576,'[1]Prix MP'!$U$1:$U$1048576)</f>
        <v>0.28357864079936</v>
      </c>
      <c r="P215" s="6" t="n">
        <f aca="false">M215*N215</f>
        <v>0</v>
      </c>
      <c r="Q215" s="45" t="n">
        <f aca="false">M215*O215</f>
        <v>2017.52023996705</v>
      </c>
      <c r="R215" s="42" t="s">
        <v>224</v>
      </c>
      <c r="S215" s="6" t="n">
        <f aca="false">ROUND(IF(E215="I",0,IF(J215="po",I215,I215/25.4)),2)</f>
        <v>0</v>
      </c>
      <c r="T215" s="15" t="n">
        <f aca="false">ROUND(IF(E215="I",0,IF(J215="po",K215,K215*3.280839895)),0)</f>
        <v>0</v>
      </c>
      <c r="V215" s="46" t="n">
        <f aca="false">IF(J215="mm",I215*K215/1000,"")</f>
        <v>4590</v>
      </c>
      <c r="W215" s="47"/>
      <c r="AG215" s="6"/>
    </row>
    <row r="216" customFormat="false" ht="15" hidden="true" customHeight="false" outlineLevel="0" collapsed="false">
      <c r="A216" s="0" t="n">
        <v>30011</v>
      </c>
      <c r="B216" s="48" t="s">
        <v>222</v>
      </c>
      <c r="C216" s="37" t="n">
        <v>45621</v>
      </c>
      <c r="D216" s="38" t="s">
        <v>44</v>
      </c>
      <c r="E216" s="17" t="s">
        <v>33</v>
      </c>
      <c r="F216" s="49" t="n">
        <v>-1</v>
      </c>
      <c r="G216" s="50" t="s">
        <v>226</v>
      </c>
      <c r="H216" s="41" t="s">
        <v>225</v>
      </c>
      <c r="I216" s="16" t="n">
        <v>1530</v>
      </c>
      <c r="J216" s="42" t="s">
        <v>2</v>
      </c>
      <c r="K216" s="43" t="n">
        <v>3000</v>
      </c>
      <c r="L216" s="44" t="str">
        <f aca="false">IF(J216="mm","m","pi")</f>
        <v>m</v>
      </c>
      <c r="M216" s="15" t="n">
        <f aca="false">IF(J216="mm",F216*I216/1000*K216*1.55,F216*I216*12*K216/1000)</f>
        <v>-7114.5</v>
      </c>
      <c r="N216" s="5" t="n">
        <f aca="false">_xlfn.xlookup(A216,'[1]Prix MP'!$A$1:$A$1048576,'[1]Prix MP'!$T$1:$T$1048576)</f>
        <v>0</v>
      </c>
      <c r="O216" s="5" t="n">
        <f aca="false">_xlfn.xlookup(A216,'[1]Prix MP'!$A$1:$A$1048576,'[1]Prix MP'!$U$1:$U$1048576)</f>
        <v>0.28357864079936</v>
      </c>
      <c r="P216" s="6" t="n">
        <f aca="false">M216*N216</f>
        <v>0</v>
      </c>
      <c r="Q216" s="45" t="n">
        <f aca="false">M216*O216</f>
        <v>-2017.52023996705</v>
      </c>
      <c r="R216" s="42" t="s">
        <v>224</v>
      </c>
      <c r="S216" s="6" t="n">
        <f aca="false">ROUND(IF(E216="I",0,IF(J216="po",I216,I216/25.4)),2)</f>
        <v>0</v>
      </c>
      <c r="T216" s="15" t="n">
        <f aca="false">ROUND(IF(E216="I",0,IF(J216="po",K216,K216*3.280839895)),0)</f>
        <v>0</v>
      </c>
      <c r="V216" s="46"/>
      <c r="W216" s="47"/>
      <c r="AG216" s="6"/>
    </row>
    <row r="217" customFormat="false" ht="15" hidden="true" customHeight="false" outlineLevel="0" collapsed="false">
      <c r="A217" s="0" t="n">
        <v>30011</v>
      </c>
      <c r="B217" s="1" t="s">
        <v>222</v>
      </c>
      <c r="C217" s="37" t="n">
        <v>45356</v>
      </c>
      <c r="D217" s="38" t="s">
        <v>32</v>
      </c>
      <c r="E217" s="17" t="s">
        <v>49</v>
      </c>
      <c r="F217" s="39" t="n">
        <f aca="false">IF(D217="in",1,-1)</f>
        <v>1</v>
      </c>
      <c r="G217" s="40"/>
      <c r="H217" s="41" t="s">
        <v>227</v>
      </c>
      <c r="I217" s="16" t="n">
        <v>1530</v>
      </c>
      <c r="J217" s="42" t="s">
        <v>2</v>
      </c>
      <c r="K217" s="43" t="n">
        <v>3000</v>
      </c>
      <c r="L217" s="44" t="str">
        <f aca="false">IF(J217="mm","m","pi")</f>
        <v>m</v>
      </c>
      <c r="M217" s="15" t="n">
        <f aca="false">IF(J217="mm",F217*I217/1000*K217*1.55,F217*I217*12*K217/1000)</f>
        <v>7114.5</v>
      </c>
      <c r="N217" s="5" t="n">
        <f aca="false">_xlfn.xlookup(A217,'[1]Prix MP'!$A$1:$A$1048576,'[1]Prix MP'!$T$1:$T$1048576)</f>
        <v>0</v>
      </c>
      <c r="O217" s="5" t="n">
        <f aca="false">_xlfn.xlookup(A217,'[1]Prix MP'!$A$1:$A$1048576,'[1]Prix MP'!$U$1:$U$1048576)</f>
        <v>0.28357864079936</v>
      </c>
      <c r="P217" s="6" t="n">
        <f aca="false">M217*N217</f>
        <v>0</v>
      </c>
      <c r="Q217" s="45" t="n">
        <f aca="false">M217*O217</f>
        <v>2017.52023996705</v>
      </c>
      <c r="R217" s="42" t="s">
        <v>224</v>
      </c>
      <c r="S217" s="6" t="n">
        <f aca="false">ROUND(IF(E217="I",0,IF(J217="po",I217,I217/25.4)),2)</f>
        <v>60.24</v>
      </c>
      <c r="T217" s="15" t="n">
        <f aca="false">ROUND(IF(E217="I",0,IF(J217="po",K217,K217*3.280839895)),0)</f>
        <v>9843</v>
      </c>
      <c r="V217" s="46" t="n">
        <f aca="false">IF(J217="mm",I217*K217/1000,"")</f>
        <v>4590</v>
      </c>
      <c r="W217" s="47"/>
      <c r="AG217" s="6"/>
    </row>
    <row r="218" customFormat="false" ht="15" hidden="true" customHeight="false" outlineLevel="0" collapsed="false">
      <c r="A218" s="0" t="n">
        <v>30011</v>
      </c>
      <c r="B218" s="1" t="s">
        <v>222</v>
      </c>
      <c r="C218" s="37" t="n">
        <v>45356</v>
      </c>
      <c r="D218" s="38" t="s">
        <v>32</v>
      </c>
      <c r="E218" s="17" t="s">
        <v>33</v>
      </c>
      <c r="F218" s="39" t="n">
        <f aca="false">IF(D218="in",1,-1)</f>
        <v>1</v>
      </c>
      <c r="G218" s="40"/>
      <c r="H218" s="41" t="s">
        <v>228</v>
      </c>
      <c r="I218" s="16" t="n">
        <v>1530</v>
      </c>
      <c r="J218" s="42" t="s">
        <v>2</v>
      </c>
      <c r="K218" s="43" t="n">
        <v>3000</v>
      </c>
      <c r="L218" s="44" t="str">
        <f aca="false">IF(J218="mm","m","pi")</f>
        <v>m</v>
      </c>
      <c r="M218" s="15" t="n">
        <f aca="false">IF(J218="mm",F218*I218/1000*K218*1.55,F218*I218*12*K218/1000)</f>
        <v>7114.5</v>
      </c>
      <c r="N218" s="5" t="n">
        <f aca="false">_xlfn.xlookup(A218,'[1]Prix MP'!$A$1:$A$1048576,'[1]Prix MP'!$T$1:$T$1048576)</f>
        <v>0</v>
      </c>
      <c r="O218" s="5" t="n">
        <f aca="false">_xlfn.xlookup(A218,'[1]Prix MP'!$A$1:$A$1048576,'[1]Prix MP'!$U$1:$U$1048576)</f>
        <v>0.28357864079936</v>
      </c>
      <c r="P218" s="6" t="n">
        <f aca="false">M218*N218</f>
        <v>0</v>
      </c>
      <c r="Q218" s="45" t="n">
        <f aca="false">M218*O218</f>
        <v>2017.52023996705</v>
      </c>
      <c r="R218" s="42" t="s">
        <v>224</v>
      </c>
      <c r="S218" s="6" t="n">
        <f aca="false">ROUND(IF(E218="I",0,IF(J218="po",I218,I218/25.4)),2)</f>
        <v>0</v>
      </c>
      <c r="T218" s="15" t="n">
        <f aca="false">ROUND(IF(E218="I",0,IF(J218="po",K218,K218*3.280839895)),0)</f>
        <v>0</v>
      </c>
      <c r="V218" s="46" t="n">
        <f aca="false">IF(J218="mm",I218*K218/1000,"")</f>
        <v>4590</v>
      </c>
      <c r="W218" s="47"/>
      <c r="AG218" s="6"/>
    </row>
    <row r="219" customFormat="false" ht="15" hidden="true" customHeight="false" outlineLevel="0" collapsed="false">
      <c r="A219" s="0" t="n">
        <v>30011</v>
      </c>
      <c r="B219" s="48" t="s">
        <v>222</v>
      </c>
      <c r="C219" s="37" t="n">
        <v>45664</v>
      </c>
      <c r="D219" s="38" t="s">
        <v>44</v>
      </c>
      <c r="E219" s="17" t="s">
        <v>33</v>
      </c>
      <c r="F219" s="49" t="n">
        <v>-1</v>
      </c>
      <c r="G219" s="50" t="s">
        <v>229</v>
      </c>
      <c r="H219" s="41" t="s">
        <v>228</v>
      </c>
      <c r="I219" s="16" t="n">
        <v>1530</v>
      </c>
      <c r="J219" s="42" t="s">
        <v>2</v>
      </c>
      <c r="K219" s="43" t="n">
        <v>3000</v>
      </c>
      <c r="L219" s="44" t="str">
        <f aca="false">IF(J219="mm","m","pi")</f>
        <v>m</v>
      </c>
      <c r="M219" s="15" t="n">
        <f aca="false">IF(J219="mm",F219*I219/1000*K219*1.55,F219*I219*12*K219/1000)</f>
        <v>-7114.5</v>
      </c>
      <c r="N219" s="5" t="n">
        <f aca="false">_xlfn.xlookup(A219,'[1]Prix MP'!$A$1:$A$1048576,'[1]Prix MP'!$T$1:$T$1048576)</f>
        <v>0</v>
      </c>
      <c r="O219" s="5" t="n">
        <f aca="false">_xlfn.xlookup(A219,'[1]Prix MP'!$A$1:$A$1048576,'[1]Prix MP'!$U$1:$U$1048576)</f>
        <v>0.28357864079936</v>
      </c>
      <c r="P219" s="6" t="n">
        <f aca="false">M219*N219</f>
        <v>0</v>
      </c>
      <c r="Q219" s="45" t="n">
        <f aca="false">M219*O219</f>
        <v>-2017.52023996705</v>
      </c>
      <c r="R219" s="42" t="s">
        <v>224</v>
      </c>
      <c r="S219" s="6" t="n">
        <f aca="false">ROUND(IF(E219="I",0,IF(J219="po",I219,I219/25.4)),2)</f>
        <v>0</v>
      </c>
      <c r="T219" s="15" t="n">
        <f aca="false">ROUND(IF(E219="I",0,IF(J219="po",K219,K219*3.280839895)),0)</f>
        <v>0</v>
      </c>
      <c r="V219" s="46"/>
      <c r="W219" s="47"/>
      <c r="AG219" s="6"/>
    </row>
    <row r="220" customFormat="false" ht="15" hidden="true" customHeight="false" outlineLevel="0" collapsed="false">
      <c r="A220" s="0" t="n">
        <v>30011</v>
      </c>
      <c r="B220" s="1" t="s">
        <v>222</v>
      </c>
      <c r="C220" s="37" t="n">
        <v>45356</v>
      </c>
      <c r="D220" s="38" t="s">
        <v>32</v>
      </c>
      <c r="E220" s="17" t="s">
        <v>33</v>
      </c>
      <c r="F220" s="39" t="n">
        <f aca="false">IF(D220="in",1,-1)</f>
        <v>1</v>
      </c>
      <c r="G220" s="40"/>
      <c r="H220" s="41" t="s">
        <v>230</v>
      </c>
      <c r="I220" s="16" t="n">
        <v>1530</v>
      </c>
      <c r="J220" s="42" t="s">
        <v>2</v>
      </c>
      <c r="K220" s="43" t="n">
        <v>3000</v>
      </c>
      <c r="L220" s="44" t="str">
        <f aca="false">IF(J220="mm","m","pi")</f>
        <v>m</v>
      </c>
      <c r="M220" s="15" t="n">
        <f aca="false">IF(J220="mm",F220*I220/1000*K220*1.55,F220*I220*12*K220/1000)</f>
        <v>7114.5</v>
      </c>
      <c r="N220" s="5" t="n">
        <f aca="false">_xlfn.xlookup(A220,'[1]Prix MP'!$A$1:$A$1048576,'[1]Prix MP'!$T$1:$T$1048576)</f>
        <v>0</v>
      </c>
      <c r="O220" s="5" t="n">
        <f aca="false">_xlfn.xlookup(A220,'[1]Prix MP'!$A$1:$A$1048576,'[1]Prix MP'!$U$1:$U$1048576)</f>
        <v>0.28357864079936</v>
      </c>
      <c r="P220" s="6" t="n">
        <f aca="false">M220*N220</f>
        <v>0</v>
      </c>
      <c r="Q220" s="45" t="n">
        <f aca="false">M220*O220</f>
        <v>2017.52023996705</v>
      </c>
      <c r="R220" s="42" t="s">
        <v>224</v>
      </c>
      <c r="S220" s="6" t="n">
        <f aca="false">ROUND(IF(E220="I",0,IF(J220="po",I220,I220/25.4)),2)</f>
        <v>0</v>
      </c>
      <c r="T220" s="15" t="n">
        <f aca="false">ROUND(IF(E220="I",0,IF(J220="po",K220,K220*3.280839895)),0)</f>
        <v>0</v>
      </c>
      <c r="V220" s="46" t="n">
        <f aca="false">IF(J220="mm",I220*K220/1000,"")</f>
        <v>4590</v>
      </c>
      <c r="W220" s="47"/>
      <c r="AG220" s="6"/>
    </row>
    <row r="221" customFormat="false" ht="15" hidden="true" customHeight="false" outlineLevel="0" collapsed="false">
      <c r="A221" s="0" t="n">
        <v>30011</v>
      </c>
      <c r="B221" s="48" t="s">
        <v>222</v>
      </c>
      <c r="C221" s="37" t="n">
        <v>45615</v>
      </c>
      <c r="D221" s="38" t="s">
        <v>44</v>
      </c>
      <c r="E221" s="17" t="s">
        <v>33</v>
      </c>
      <c r="F221" s="49" t="n">
        <v>-1</v>
      </c>
      <c r="G221" s="50" t="s">
        <v>231</v>
      </c>
      <c r="H221" s="41" t="s">
        <v>230</v>
      </c>
      <c r="I221" s="16" t="n">
        <v>1530</v>
      </c>
      <c r="J221" s="42" t="s">
        <v>2</v>
      </c>
      <c r="K221" s="43" t="n">
        <v>3000</v>
      </c>
      <c r="L221" s="44" t="str">
        <f aca="false">IF(J221="mm","m","pi")</f>
        <v>m</v>
      </c>
      <c r="M221" s="15" t="n">
        <f aca="false">IF(J221="mm",F221*I221/1000*K221*1.55,F221*I221*12*K221/1000)</f>
        <v>-7114.5</v>
      </c>
      <c r="N221" s="5" t="n">
        <f aca="false">_xlfn.xlookup(A221,'[1]Prix MP'!$A$1:$A$1048576,'[1]Prix MP'!$T$1:$T$1048576)</f>
        <v>0</v>
      </c>
      <c r="O221" s="5" t="n">
        <f aca="false">_xlfn.xlookup(A221,'[1]Prix MP'!$A$1:$A$1048576,'[1]Prix MP'!$U$1:$U$1048576)</f>
        <v>0.28357864079936</v>
      </c>
      <c r="P221" s="6" t="n">
        <f aca="false">M221*N221</f>
        <v>-0</v>
      </c>
      <c r="Q221" s="45" t="n">
        <f aca="false">M221*O221</f>
        <v>-2017.52023996705</v>
      </c>
      <c r="R221" s="42" t="s">
        <v>224</v>
      </c>
      <c r="S221" s="6" t="n">
        <f aca="false">ROUND(IF(E221="I",0,IF(J221="po",I221,I221/25.4)),2)</f>
        <v>0</v>
      </c>
      <c r="T221" s="15" t="n">
        <f aca="false">ROUND(IF(E221="I",0,IF(J221="po",K221,K221*3.280839895)),0)</f>
        <v>0</v>
      </c>
      <c r="V221" s="46"/>
      <c r="W221" s="47"/>
      <c r="AG221" s="6"/>
    </row>
    <row r="222" customFormat="false" ht="15" hidden="true" customHeight="false" outlineLevel="0" collapsed="false">
      <c r="A222" s="0" t="n">
        <v>30011</v>
      </c>
      <c r="B222" s="48" t="s">
        <v>222</v>
      </c>
      <c r="C222" s="37" t="n">
        <v>45615</v>
      </c>
      <c r="D222" s="38" t="s">
        <v>48</v>
      </c>
      <c r="E222" s="17" t="s">
        <v>33</v>
      </c>
      <c r="F222" s="49" t="n">
        <v>1</v>
      </c>
      <c r="G222" s="50" t="s">
        <v>231</v>
      </c>
      <c r="H222" s="41" t="s">
        <v>232</v>
      </c>
      <c r="I222" s="16" t="n">
        <v>60.24</v>
      </c>
      <c r="J222" s="42" t="s">
        <v>36</v>
      </c>
      <c r="K222" s="43" t="n">
        <v>4850</v>
      </c>
      <c r="L222" s="44" t="s">
        <v>47</v>
      </c>
      <c r="M222" s="15" t="n">
        <f aca="false">IF(J222="mm",F222*I222/1000*K222*1.55,F222*I222*12*K222/1000)</f>
        <v>3505.968</v>
      </c>
      <c r="N222" s="5" t="n">
        <f aca="false">_xlfn.xlookup(A222,'[1]Prix MP'!$A$1:$A$1048576,'[1]Prix MP'!$T$1:$T$1048576)</f>
        <v>0</v>
      </c>
      <c r="O222" s="5" t="n">
        <f aca="false">_xlfn.xlookup(A222,'[1]Prix MP'!$A$1:$A$1048576,'[1]Prix MP'!$U$1:$U$1048576)</f>
        <v>0.28357864079936</v>
      </c>
      <c r="P222" s="6" t="n">
        <f aca="false">M222*N222</f>
        <v>0</v>
      </c>
      <c r="Q222" s="45" t="n">
        <f aca="false">M222*O222</f>
        <v>994.21764012605</v>
      </c>
      <c r="R222" s="42" t="s">
        <v>224</v>
      </c>
      <c r="S222" s="6" t="n">
        <f aca="false">ROUND(IF(E222="I",0,IF(J222="po",I222,I222/25.4)),2)</f>
        <v>0</v>
      </c>
      <c r="T222" s="15" t="n">
        <f aca="false">ROUND(IF(E222="I",0,IF(J222="po",K222,K222*3.280839895)),0)</f>
        <v>0</v>
      </c>
      <c r="V222" s="46"/>
      <c r="W222" s="47"/>
      <c r="AG222" s="6"/>
    </row>
    <row r="223" customFormat="false" ht="15" hidden="true" customHeight="false" outlineLevel="0" collapsed="false">
      <c r="A223" s="0" t="n">
        <v>30011</v>
      </c>
      <c r="B223" s="48" t="s">
        <v>222</v>
      </c>
      <c r="C223" s="37" t="n">
        <v>45615</v>
      </c>
      <c r="D223" s="38" t="s">
        <v>44</v>
      </c>
      <c r="E223" s="17" t="s">
        <v>33</v>
      </c>
      <c r="F223" s="49" t="n">
        <v>-1</v>
      </c>
      <c r="G223" s="50" t="s">
        <v>233</v>
      </c>
      <c r="H223" s="41" t="s">
        <v>232</v>
      </c>
      <c r="I223" s="16" t="n">
        <v>60.24</v>
      </c>
      <c r="J223" s="42" t="s">
        <v>36</v>
      </c>
      <c r="K223" s="43" t="n">
        <v>4850</v>
      </c>
      <c r="L223" s="44" t="s">
        <v>47</v>
      </c>
      <c r="M223" s="15" t="n">
        <f aca="false">IF(J223="mm",F223*I223/1000*K223*1.55,F223*I223*12*K223/1000)</f>
        <v>-3505.968</v>
      </c>
      <c r="N223" s="5" t="n">
        <f aca="false">_xlfn.xlookup(A223,'[1]Prix MP'!$A$1:$A$1048576,'[1]Prix MP'!$T$1:$T$1048576)</f>
        <v>0</v>
      </c>
      <c r="O223" s="5" t="n">
        <f aca="false">_xlfn.xlookup(A223,'[1]Prix MP'!$A$1:$A$1048576,'[1]Prix MP'!$U$1:$U$1048576)</f>
        <v>0.28357864079936</v>
      </c>
      <c r="P223" s="6" t="n">
        <f aca="false">M223*N223</f>
        <v>0</v>
      </c>
      <c r="Q223" s="45" t="n">
        <f aca="false">M223*O223</f>
        <v>-994.21764012605</v>
      </c>
      <c r="R223" s="42" t="s">
        <v>224</v>
      </c>
      <c r="S223" s="6" t="n">
        <f aca="false">ROUND(IF(E223="I",0,IF(J223="po",I223,I223/25.4)),2)</f>
        <v>0</v>
      </c>
      <c r="T223" s="15" t="n">
        <f aca="false">ROUND(IF(E223="I",0,IF(J223="po",K223,K223*3.280839895)),0)</f>
        <v>0</v>
      </c>
      <c r="V223" s="46"/>
      <c r="W223" s="47"/>
      <c r="AG223" s="6"/>
    </row>
    <row r="224" customFormat="false" ht="15" hidden="true" customHeight="false" outlineLevel="0" collapsed="false">
      <c r="A224" s="0" t="n">
        <v>30011</v>
      </c>
      <c r="B224" s="1" t="s">
        <v>222</v>
      </c>
      <c r="C224" s="37" t="n">
        <v>45356</v>
      </c>
      <c r="D224" s="38" t="s">
        <v>32</v>
      </c>
      <c r="E224" s="17" t="s">
        <v>33</v>
      </c>
      <c r="F224" s="39" t="n">
        <f aca="false">IF(D224="in",1,-1)</f>
        <v>1</v>
      </c>
      <c r="G224" s="40"/>
      <c r="H224" s="41" t="s">
        <v>234</v>
      </c>
      <c r="I224" s="16" t="n">
        <v>1530</v>
      </c>
      <c r="J224" s="42" t="s">
        <v>2</v>
      </c>
      <c r="K224" s="43" t="n">
        <v>3000</v>
      </c>
      <c r="L224" s="44" t="str">
        <f aca="false">IF(J224="mm","m","pi")</f>
        <v>m</v>
      </c>
      <c r="M224" s="15" t="n">
        <f aca="false">IF(J224="mm",F224*I224/1000*K224*1.55,F224*I224*12*K224/1000)</f>
        <v>7114.5</v>
      </c>
      <c r="N224" s="5" t="n">
        <f aca="false">_xlfn.xlookup(A224,'[1]Prix MP'!$A$1:$A$1048576,'[1]Prix MP'!$T$1:$T$1048576)</f>
        <v>0</v>
      </c>
      <c r="O224" s="5" t="n">
        <f aca="false">_xlfn.xlookup(A224,'[1]Prix MP'!$A$1:$A$1048576,'[1]Prix MP'!$U$1:$U$1048576)</f>
        <v>0.28357864079936</v>
      </c>
      <c r="P224" s="6" t="n">
        <f aca="false">M224*N224</f>
        <v>0</v>
      </c>
      <c r="Q224" s="45" t="n">
        <f aca="false">M224*O224</f>
        <v>2017.52023996705</v>
      </c>
      <c r="R224" s="42" t="s">
        <v>224</v>
      </c>
      <c r="S224" s="6" t="n">
        <f aca="false">ROUND(IF(E224="I",0,IF(J224="po",I224,I224/25.4)),2)</f>
        <v>0</v>
      </c>
      <c r="T224" s="15" t="n">
        <f aca="false">ROUND(IF(E224="I",0,IF(J224="po",K224,K224*3.280839895)),0)</f>
        <v>0</v>
      </c>
      <c r="V224" s="46" t="n">
        <f aca="false">IF(J224="mm",I224*K224/1000,"")</f>
        <v>4590</v>
      </c>
      <c r="W224" s="47"/>
      <c r="AG224" s="6"/>
    </row>
    <row r="225" customFormat="false" ht="15" hidden="true" customHeight="false" outlineLevel="0" collapsed="false">
      <c r="A225" s="0" t="n">
        <v>30011</v>
      </c>
      <c r="B225" s="48" t="s">
        <v>222</v>
      </c>
      <c r="C225" s="37" t="n">
        <v>45623</v>
      </c>
      <c r="D225" s="38" t="s">
        <v>44</v>
      </c>
      <c r="E225" s="17" t="s">
        <v>33</v>
      </c>
      <c r="F225" s="49" t="n">
        <v>-1</v>
      </c>
      <c r="G225" s="50" t="s">
        <v>235</v>
      </c>
      <c r="H225" s="41" t="s">
        <v>234</v>
      </c>
      <c r="I225" s="16" t="n">
        <v>1530</v>
      </c>
      <c r="J225" s="42" t="s">
        <v>2</v>
      </c>
      <c r="K225" s="43" t="n">
        <v>3000</v>
      </c>
      <c r="L225" s="44" t="str">
        <f aca="false">IF(J225="mm","m","pi")</f>
        <v>m</v>
      </c>
      <c r="M225" s="15" t="n">
        <f aca="false">IF(J225="mm",F225*I225/1000*K225*1.55,F225*I225*12*K225/1000)</f>
        <v>-7114.5</v>
      </c>
      <c r="N225" s="5" t="n">
        <f aca="false">_xlfn.xlookup(A225,'[1]Prix MP'!$A$1:$A$1048576,'[1]Prix MP'!$T$1:$T$1048576)</f>
        <v>0</v>
      </c>
      <c r="O225" s="5" t="n">
        <f aca="false">_xlfn.xlookup(A225,'[1]Prix MP'!$A$1:$A$1048576,'[1]Prix MP'!$U$1:$U$1048576)</f>
        <v>0.28357864079936</v>
      </c>
      <c r="P225" s="6" t="n">
        <f aca="false">M225*N225</f>
        <v>-0</v>
      </c>
      <c r="Q225" s="45" t="n">
        <f aca="false">M225*O225</f>
        <v>-2017.52023996705</v>
      </c>
      <c r="R225" s="42" t="s">
        <v>224</v>
      </c>
      <c r="S225" s="6" t="n">
        <f aca="false">ROUND(IF(E225="I",0,IF(J225="po",I225,I225/25.4)),2)</f>
        <v>0</v>
      </c>
      <c r="T225" s="15" t="n">
        <f aca="false">ROUND(IF(E225="I",0,IF(J225="po",K225,K225*3.280839895)),0)</f>
        <v>0</v>
      </c>
      <c r="V225" s="46"/>
      <c r="W225" s="47"/>
      <c r="AG225" s="6"/>
    </row>
    <row r="226" customFormat="false" ht="15" hidden="true" customHeight="false" outlineLevel="0" collapsed="false">
      <c r="A226" s="0" t="n">
        <v>30011</v>
      </c>
      <c r="B226" s="48" t="s">
        <v>222</v>
      </c>
      <c r="C226" s="37" t="n">
        <v>45623</v>
      </c>
      <c r="D226" s="38" t="s">
        <v>48</v>
      </c>
      <c r="E226" s="17" t="s">
        <v>33</v>
      </c>
      <c r="F226" s="49" t="n">
        <v>1</v>
      </c>
      <c r="G226" s="50" t="s">
        <v>235</v>
      </c>
      <c r="H226" s="41" t="s">
        <v>236</v>
      </c>
      <c r="I226" s="16" t="n">
        <v>60.24</v>
      </c>
      <c r="J226" s="42" t="s">
        <v>36</v>
      </c>
      <c r="K226" s="43" t="n">
        <v>4750</v>
      </c>
      <c r="L226" s="44" t="s">
        <v>47</v>
      </c>
      <c r="M226" s="15" t="n">
        <f aca="false">IF(J226="mm",F226*I226/1000*K226*1.55,F226*I226*12*K226/1000)</f>
        <v>3433.68</v>
      </c>
      <c r="N226" s="5" t="n">
        <f aca="false">_xlfn.xlookup(A226,'[1]Prix MP'!$A$1:$A$1048576,'[1]Prix MP'!$T$1:$T$1048576)</f>
        <v>0</v>
      </c>
      <c r="O226" s="5" t="n">
        <f aca="false">_xlfn.xlookup(A226,'[1]Prix MP'!$A$1:$A$1048576,'[1]Prix MP'!$U$1:$U$1048576)</f>
        <v>0.28357864079936</v>
      </c>
      <c r="P226" s="6" t="n">
        <f aca="false">M226*N226</f>
        <v>0</v>
      </c>
      <c r="Q226" s="45" t="n">
        <f aca="false">M226*O226</f>
        <v>973.718307339946</v>
      </c>
      <c r="R226" s="42" t="s">
        <v>224</v>
      </c>
      <c r="S226" s="6" t="n">
        <f aca="false">ROUND(IF(E226="I",0,IF(J226="po",I226,I226/25.4)),2)</f>
        <v>0</v>
      </c>
      <c r="T226" s="15" t="n">
        <f aca="false">ROUND(IF(E226="I",0,IF(J226="po",K226,K226*3.280839895)),0)</f>
        <v>0</v>
      </c>
      <c r="V226" s="46"/>
      <c r="W226" s="47"/>
      <c r="AG226" s="6"/>
    </row>
    <row r="227" customFormat="false" ht="15" hidden="true" customHeight="false" outlineLevel="0" collapsed="false">
      <c r="A227" s="0" t="n">
        <v>30011</v>
      </c>
      <c r="B227" s="48" t="s">
        <v>222</v>
      </c>
      <c r="C227" s="37" t="n">
        <v>45629</v>
      </c>
      <c r="D227" s="38" t="s">
        <v>44</v>
      </c>
      <c r="E227" s="17" t="s">
        <v>33</v>
      </c>
      <c r="F227" s="49" t="n">
        <v>-1</v>
      </c>
      <c r="G227" s="50" t="s">
        <v>237</v>
      </c>
      <c r="H227" s="41" t="s">
        <v>236</v>
      </c>
      <c r="I227" s="16" t="n">
        <v>60.24</v>
      </c>
      <c r="J227" s="42" t="s">
        <v>36</v>
      </c>
      <c r="K227" s="43" t="n">
        <v>4750</v>
      </c>
      <c r="L227" s="44" t="s">
        <v>47</v>
      </c>
      <c r="M227" s="15" t="n">
        <f aca="false">IF(J227="mm",F227*I227/1000*K227*1.55,F227*I227*12*K227/1000)</f>
        <v>-3433.68</v>
      </c>
      <c r="N227" s="5" t="n">
        <f aca="false">_xlfn.xlookup(A227,'[1]Prix MP'!$A$1:$A$1048576,'[1]Prix MP'!$T$1:$T$1048576)</f>
        <v>0</v>
      </c>
      <c r="O227" s="5" t="n">
        <f aca="false">_xlfn.xlookup(A227,'[1]Prix MP'!$A$1:$A$1048576,'[1]Prix MP'!$U$1:$U$1048576)</f>
        <v>0.28357864079936</v>
      </c>
      <c r="P227" s="6" t="n">
        <f aca="false">M227*N227</f>
        <v>0</v>
      </c>
      <c r="Q227" s="45" t="n">
        <f aca="false">M227*O227</f>
        <v>-973.718307339946</v>
      </c>
      <c r="R227" s="42" t="s">
        <v>224</v>
      </c>
      <c r="S227" s="6" t="n">
        <f aca="false">ROUND(IF(E227="I",0,IF(J227="po",I227,I227/25.4)),2)</f>
        <v>0</v>
      </c>
      <c r="T227" s="15" t="n">
        <f aca="false">ROUND(IF(E227="I",0,IF(J227="po",K227,K227*3.280839895)),0)</f>
        <v>0</v>
      </c>
      <c r="V227" s="46"/>
      <c r="W227" s="47"/>
      <c r="AG227" s="6"/>
    </row>
    <row r="228" customFormat="false" ht="15" hidden="true" customHeight="false" outlineLevel="0" collapsed="false">
      <c r="A228" s="0" t="n">
        <v>30011</v>
      </c>
      <c r="B228" s="1" t="s">
        <v>222</v>
      </c>
      <c r="C228" s="37" t="n">
        <v>45356</v>
      </c>
      <c r="D228" s="38" t="s">
        <v>32</v>
      </c>
      <c r="E228" s="17" t="s">
        <v>33</v>
      </c>
      <c r="F228" s="39" t="n">
        <f aca="false">IF(D228="in",1,-1)</f>
        <v>1</v>
      </c>
      <c r="G228" s="40"/>
      <c r="H228" s="41" t="s">
        <v>238</v>
      </c>
      <c r="I228" s="16" t="n">
        <v>1530</v>
      </c>
      <c r="J228" s="42" t="s">
        <v>2</v>
      </c>
      <c r="K228" s="43" t="n">
        <v>3000</v>
      </c>
      <c r="L228" s="44" t="str">
        <f aca="false">IF(J228="mm","m","pi")</f>
        <v>m</v>
      </c>
      <c r="M228" s="15" t="n">
        <f aca="false">IF(J228="mm",F228*I228/1000*K228*1.55,F228*I228*12*K228/1000)</f>
        <v>7114.5</v>
      </c>
      <c r="N228" s="5" t="n">
        <f aca="false">_xlfn.xlookup(A228,'[1]Prix MP'!$A$1:$A$1048576,'[1]Prix MP'!$T$1:$T$1048576)</f>
        <v>0</v>
      </c>
      <c r="O228" s="5" t="n">
        <f aca="false">_xlfn.xlookup(A228,'[1]Prix MP'!$A$1:$A$1048576,'[1]Prix MP'!$U$1:$U$1048576)</f>
        <v>0.28357864079936</v>
      </c>
      <c r="P228" s="6" t="n">
        <f aca="false">M228*N228</f>
        <v>0</v>
      </c>
      <c r="Q228" s="45" t="n">
        <f aca="false">M228*O228</f>
        <v>2017.52023996705</v>
      </c>
      <c r="R228" s="42" t="s">
        <v>224</v>
      </c>
      <c r="S228" s="6" t="n">
        <f aca="false">ROUND(IF(E228="I",0,IF(J228="po",I228,I228/25.4)),2)</f>
        <v>0</v>
      </c>
      <c r="T228" s="15" t="n">
        <f aca="false">ROUND(IF(E228="I",0,IF(J228="po",K228,K228*3.280839895)),0)</f>
        <v>0</v>
      </c>
      <c r="V228" s="46" t="n">
        <f aca="false">IF(J228="mm",I228*K228/1000,"")</f>
        <v>4590</v>
      </c>
      <c r="W228" s="47"/>
      <c r="AL228" s="6"/>
    </row>
    <row r="229" customFormat="false" ht="15" hidden="true" customHeight="false" outlineLevel="0" collapsed="false">
      <c r="A229" s="0" t="n">
        <v>30011</v>
      </c>
      <c r="B229" s="48" t="s">
        <v>222</v>
      </c>
      <c r="C229" s="37" t="n">
        <v>45678</v>
      </c>
      <c r="D229" s="38" t="s">
        <v>44</v>
      </c>
      <c r="E229" s="17" t="s">
        <v>33</v>
      </c>
      <c r="F229" s="49" t="n">
        <v>-1</v>
      </c>
      <c r="G229" s="40" t="s">
        <v>239</v>
      </c>
      <c r="H229" s="41" t="s">
        <v>238</v>
      </c>
      <c r="I229" s="16" t="n">
        <v>1530</v>
      </c>
      <c r="J229" s="42" t="s">
        <v>2</v>
      </c>
      <c r="K229" s="43" t="n">
        <v>3000</v>
      </c>
      <c r="L229" s="44" t="str">
        <f aca="false">IF(J229="mm","m","pi")</f>
        <v>m</v>
      </c>
      <c r="M229" s="15" t="n">
        <f aca="false">IF(J229="mm",F229*I229/1000*K229*1.55,F229*I229*12*K229/1000)</f>
        <v>-7114.5</v>
      </c>
      <c r="N229" s="5" t="n">
        <f aca="false">_xlfn.xlookup(A229,'[1]Prix MP'!$A$1:$A$1048576,'[1]Prix MP'!$T$1:$T$1048576)</f>
        <v>0</v>
      </c>
      <c r="O229" s="5" t="n">
        <f aca="false">_xlfn.xlookup(A229,'[1]Prix MP'!$A$1:$A$1048576,'[1]Prix MP'!$U$1:$U$1048576)</f>
        <v>0.28357864079936</v>
      </c>
      <c r="P229" s="6" t="n">
        <f aca="false">M229*N229</f>
        <v>0</v>
      </c>
      <c r="Q229" s="45" t="n">
        <f aca="false">M229*O229</f>
        <v>-2017.52023996705</v>
      </c>
      <c r="R229" s="42" t="s">
        <v>224</v>
      </c>
      <c r="S229" s="6" t="n">
        <f aca="false">ROUND(IF(E229="I",0,IF(J229="po",I229,I229/25.4)),2)</f>
        <v>0</v>
      </c>
      <c r="T229" s="15" t="n">
        <f aca="false">ROUND(IF(E229="I",0,IF(J229="po",K229,K229*3.280839895)),0)</f>
        <v>0</v>
      </c>
      <c r="V229" s="46"/>
      <c r="W229" s="47"/>
      <c r="AL229" s="6"/>
    </row>
    <row r="230" customFormat="false" ht="15" hidden="true" customHeight="false" outlineLevel="0" collapsed="false">
      <c r="A230" s="0" t="n">
        <v>30011</v>
      </c>
      <c r="B230" s="1" t="s">
        <v>222</v>
      </c>
      <c r="C230" s="37" t="n">
        <v>45356</v>
      </c>
      <c r="D230" s="38" t="s">
        <v>32</v>
      </c>
      <c r="E230" s="17" t="s">
        <v>49</v>
      </c>
      <c r="F230" s="39" t="n">
        <f aca="false">IF(D230="in",1,-1)</f>
        <v>1</v>
      </c>
      <c r="G230" s="40"/>
      <c r="H230" s="41" t="s">
        <v>240</v>
      </c>
      <c r="I230" s="16" t="n">
        <v>1530</v>
      </c>
      <c r="J230" s="42" t="s">
        <v>2</v>
      </c>
      <c r="K230" s="43" t="n">
        <v>3000</v>
      </c>
      <c r="L230" s="44" t="str">
        <f aca="false">IF(J230="mm","m","pi")</f>
        <v>m</v>
      </c>
      <c r="M230" s="15" t="n">
        <f aca="false">IF(J230="mm",F230*I230/1000*K230*1.55,F230*I230*12*K230/1000)</f>
        <v>7114.5</v>
      </c>
      <c r="N230" s="5" t="n">
        <f aca="false">_xlfn.xlookup(A230,'[1]Prix MP'!$A$1:$A$1048576,'[1]Prix MP'!$T$1:$T$1048576)</f>
        <v>0</v>
      </c>
      <c r="O230" s="5" t="n">
        <f aca="false">_xlfn.xlookup(A230,'[1]Prix MP'!$A$1:$A$1048576,'[1]Prix MP'!$U$1:$U$1048576)</f>
        <v>0.28357864079936</v>
      </c>
      <c r="P230" s="6" t="n">
        <f aca="false">M230*N230</f>
        <v>0</v>
      </c>
      <c r="Q230" s="45" t="n">
        <f aca="false">M230*O230</f>
        <v>2017.52023996705</v>
      </c>
      <c r="R230" s="42" t="s">
        <v>224</v>
      </c>
      <c r="S230" s="6" t="n">
        <f aca="false">ROUND(IF(E230="I",0,IF(J230="po",I230,I230/25.4)),2)</f>
        <v>60.24</v>
      </c>
      <c r="T230" s="15" t="n">
        <f aca="false">ROUND(IF(E230="I",0,IF(J230="po",K230,K230*3.280839895)),0)</f>
        <v>9843</v>
      </c>
      <c r="V230" s="46" t="n">
        <f aca="false">IF(J230="mm",I230*K230/1000,"")</f>
        <v>4590</v>
      </c>
      <c r="W230" s="47"/>
      <c r="AL230" s="6"/>
    </row>
    <row r="231" customFormat="false" ht="15" hidden="true" customHeight="false" outlineLevel="0" collapsed="false">
      <c r="A231" s="0" t="n">
        <v>30011</v>
      </c>
      <c r="B231" s="1" t="s">
        <v>222</v>
      </c>
      <c r="C231" s="37" t="n">
        <v>45356</v>
      </c>
      <c r="D231" s="38" t="s">
        <v>32</v>
      </c>
      <c r="E231" s="17" t="s">
        <v>33</v>
      </c>
      <c r="F231" s="39" t="n">
        <f aca="false">IF(D231="in",1,-1)</f>
        <v>1</v>
      </c>
      <c r="G231" s="40"/>
      <c r="H231" s="41" t="s">
        <v>241</v>
      </c>
      <c r="I231" s="16" t="n">
        <v>1530</v>
      </c>
      <c r="J231" s="42" t="s">
        <v>2</v>
      </c>
      <c r="K231" s="43" t="n">
        <v>3000</v>
      </c>
      <c r="L231" s="44" t="str">
        <f aca="false">IF(J231="mm","m","pi")</f>
        <v>m</v>
      </c>
      <c r="M231" s="15" t="n">
        <f aca="false">IF(J231="mm",F231*I231/1000*K231*1.55,F231*I231*12*K231/1000)</f>
        <v>7114.5</v>
      </c>
      <c r="N231" s="5" t="n">
        <f aca="false">_xlfn.xlookup(A231,'[1]Prix MP'!$A$1:$A$1048576,'[1]Prix MP'!$T$1:$T$1048576)</f>
        <v>0</v>
      </c>
      <c r="O231" s="5" t="n">
        <f aca="false">_xlfn.xlookup(A231,'[1]Prix MP'!$A$1:$A$1048576,'[1]Prix MP'!$U$1:$U$1048576)</f>
        <v>0.28357864079936</v>
      </c>
      <c r="P231" s="6" t="n">
        <f aca="false">M231*N231</f>
        <v>0</v>
      </c>
      <c r="Q231" s="45" t="n">
        <f aca="false">M231*O231</f>
        <v>2017.52023996705</v>
      </c>
      <c r="R231" s="42" t="s">
        <v>224</v>
      </c>
      <c r="S231" s="6" t="n">
        <f aca="false">ROUND(IF(E231="I",0,IF(J231="po",I231,I231/25.4)),2)</f>
        <v>0</v>
      </c>
      <c r="T231" s="15" t="n">
        <f aca="false">ROUND(IF(E231="I",0,IF(J231="po",K231,K231*3.280839895)),0)</f>
        <v>0</v>
      </c>
      <c r="V231" s="46" t="n">
        <f aca="false">IF(J231="mm",I231*K231/1000,"")</f>
        <v>4590</v>
      </c>
      <c r="W231" s="47"/>
      <c r="AL231" s="6"/>
    </row>
    <row r="232" customFormat="false" ht="15" hidden="true" customHeight="false" outlineLevel="0" collapsed="false">
      <c r="A232" s="0" t="n">
        <v>30011</v>
      </c>
      <c r="B232" s="1" t="s">
        <v>222</v>
      </c>
      <c r="C232" s="37" t="n">
        <v>45678</v>
      </c>
      <c r="D232" s="0" t="s">
        <v>44</v>
      </c>
      <c r="E232" s="17" t="s">
        <v>33</v>
      </c>
      <c r="F232" s="49" t="n">
        <v>-1</v>
      </c>
      <c r="G232" s="40" t="s">
        <v>239</v>
      </c>
      <c r="H232" s="41" t="s">
        <v>241</v>
      </c>
      <c r="I232" s="16" t="n">
        <v>1530</v>
      </c>
      <c r="J232" s="42" t="s">
        <v>2</v>
      </c>
      <c r="K232" s="43" t="n">
        <v>3000</v>
      </c>
      <c r="L232" s="44"/>
      <c r="M232" s="15" t="n">
        <f aca="false">IF(J232="mm",F232*I232/1000*K232*1.55,F232*I232*12*K232/1000)</f>
        <v>-7114.5</v>
      </c>
      <c r="N232" s="5" t="n">
        <f aca="false">_xlfn.xlookup(A232,'[1]Prix MP'!$A$1:$A$1048576,'[1]Prix MP'!$T$1:$T$1048576)</f>
        <v>0</v>
      </c>
      <c r="O232" s="5" t="n">
        <f aca="false">_xlfn.xlookup(A232,'[1]Prix MP'!$A$1:$A$1048576,'[1]Prix MP'!$U$1:$U$1048576)</f>
        <v>0.28357864079936</v>
      </c>
      <c r="P232" s="6" t="n">
        <f aca="false">M232*N232</f>
        <v>0</v>
      </c>
      <c r="Q232" s="45" t="n">
        <f aca="false">M232*O232</f>
        <v>-2017.52023996705</v>
      </c>
      <c r="R232" s="42" t="s">
        <v>224</v>
      </c>
      <c r="S232" s="6" t="n">
        <f aca="false">ROUND(IF(E232="I",0,IF(J232="po",I232,I232/25.4)),2)</f>
        <v>0</v>
      </c>
      <c r="T232" s="15" t="n">
        <f aca="false">ROUND(IF(E232="I",0,IF(J232="po",K232,K232*3.280839895)),0)</f>
        <v>0</v>
      </c>
      <c r="V232" s="46"/>
      <c r="W232" s="47"/>
      <c r="AL232" s="6"/>
    </row>
    <row r="233" customFormat="false" ht="15" hidden="true" customHeight="false" outlineLevel="0" collapsed="false">
      <c r="A233" s="0" t="n">
        <v>30011</v>
      </c>
      <c r="B233" s="1" t="s">
        <v>222</v>
      </c>
      <c r="C233" s="37" t="n">
        <v>45356</v>
      </c>
      <c r="D233" s="38" t="s">
        <v>32</v>
      </c>
      <c r="E233" s="17" t="s">
        <v>33</v>
      </c>
      <c r="F233" s="39" t="n">
        <f aca="false">IF(D233="in",1,-1)</f>
        <v>1</v>
      </c>
      <c r="G233" s="40"/>
      <c r="H233" s="41" t="s">
        <v>242</v>
      </c>
      <c r="I233" s="16" t="n">
        <v>1530</v>
      </c>
      <c r="J233" s="42" t="s">
        <v>2</v>
      </c>
      <c r="K233" s="43" t="n">
        <v>3000</v>
      </c>
      <c r="L233" s="44" t="str">
        <f aca="false">IF(J233="mm","m","pi")</f>
        <v>m</v>
      </c>
      <c r="M233" s="15" t="n">
        <f aca="false">IF(J233="mm",F233*I233/1000*K233*1.55,F233*I233*12*K233/1000)</f>
        <v>7114.5</v>
      </c>
      <c r="N233" s="5" t="n">
        <f aca="false">_xlfn.xlookup(A233,'[1]Prix MP'!$A$1:$A$1048576,'[1]Prix MP'!$T$1:$T$1048576)</f>
        <v>0</v>
      </c>
      <c r="O233" s="5" t="n">
        <f aca="false">_xlfn.xlookup(A233,'[1]Prix MP'!$A$1:$A$1048576,'[1]Prix MP'!$U$1:$U$1048576)</f>
        <v>0.28357864079936</v>
      </c>
      <c r="P233" s="6" t="n">
        <f aca="false">M233*N233</f>
        <v>0</v>
      </c>
      <c r="Q233" s="45" t="n">
        <f aca="false">M233*O233</f>
        <v>2017.52023996705</v>
      </c>
      <c r="R233" s="42" t="s">
        <v>224</v>
      </c>
      <c r="S233" s="6" t="n">
        <f aca="false">ROUND(IF(E233="I",0,IF(J233="po",I233,I233/25.4)),2)</f>
        <v>0</v>
      </c>
      <c r="T233" s="15" t="n">
        <f aca="false">ROUND(IF(E233="I",0,IF(J233="po",K233,K233*3.280839895)),0)</f>
        <v>0</v>
      </c>
      <c r="V233" s="46" t="n">
        <f aca="false">IF(J233="mm",I233*K233/1000,"")</f>
        <v>4590</v>
      </c>
      <c r="W233" s="47"/>
      <c r="AL233" s="6"/>
    </row>
    <row r="234" customFormat="false" ht="15" hidden="true" customHeight="false" outlineLevel="0" collapsed="false">
      <c r="A234" s="0" t="n">
        <v>30011</v>
      </c>
      <c r="B234" s="48" t="s">
        <v>222</v>
      </c>
      <c r="C234" s="37" t="n">
        <v>45674</v>
      </c>
      <c r="D234" s="38" t="s">
        <v>44</v>
      </c>
      <c r="E234" s="17" t="s">
        <v>33</v>
      </c>
      <c r="F234" s="49" t="n">
        <v>-1</v>
      </c>
      <c r="G234" s="40" t="s">
        <v>243</v>
      </c>
      <c r="H234" s="41" t="s">
        <v>242</v>
      </c>
      <c r="I234" s="16" t="n">
        <v>1530</v>
      </c>
      <c r="J234" s="42" t="s">
        <v>2</v>
      </c>
      <c r="K234" s="43" t="n">
        <v>3000</v>
      </c>
      <c r="L234" s="44" t="str">
        <f aca="false">IF(J234="mm","m","pi")</f>
        <v>m</v>
      </c>
      <c r="M234" s="15" t="n">
        <f aca="false">IF(J234="mm",F234*I234/1000*K234*1.55,F234*I234*12*K234/1000)</f>
        <v>-7114.5</v>
      </c>
      <c r="N234" s="5" t="n">
        <f aca="false">_xlfn.xlookup(A234,'[1]Prix MP'!$A$1:$A$1048576,'[1]Prix MP'!$T$1:$T$1048576)</f>
        <v>0</v>
      </c>
      <c r="O234" s="5" t="n">
        <f aca="false">_xlfn.xlookup(A234,'[1]Prix MP'!$A$1:$A$1048576,'[1]Prix MP'!$U$1:$U$1048576)</f>
        <v>0.28357864079936</v>
      </c>
      <c r="P234" s="6" t="n">
        <f aca="false">M234*N234</f>
        <v>-0</v>
      </c>
      <c r="Q234" s="45" t="n">
        <f aca="false">M234*O234</f>
        <v>-2017.52023996705</v>
      </c>
      <c r="R234" s="42" t="s">
        <v>224</v>
      </c>
      <c r="S234" s="6" t="n">
        <f aca="false">ROUND(IF(E234="I",0,IF(J234="po",I234,I234/25.4)),2)</f>
        <v>0</v>
      </c>
      <c r="T234" s="15" t="n">
        <f aca="false">ROUND(IF(E234="I",0,IF(J234="po",K234,K234*3.280839895)),0)</f>
        <v>0</v>
      </c>
      <c r="V234" s="46"/>
      <c r="W234" s="47"/>
      <c r="AL234" s="6"/>
    </row>
    <row r="235" customFormat="false" ht="15" hidden="true" customHeight="false" outlineLevel="0" collapsed="false">
      <c r="A235" s="0" t="n">
        <v>30011</v>
      </c>
      <c r="B235" s="1" t="s">
        <v>222</v>
      </c>
      <c r="C235" s="37" t="n">
        <v>45541</v>
      </c>
      <c r="D235" s="38" t="s">
        <v>32</v>
      </c>
      <c r="E235" s="17" t="s">
        <v>33</v>
      </c>
      <c r="F235" s="39" t="n">
        <f aca="false">IF(D235="in",1,-1)</f>
        <v>1</v>
      </c>
      <c r="G235" s="40" t="s">
        <v>244</v>
      </c>
      <c r="H235" s="41" t="s">
        <v>245</v>
      </c>
      <c r="I235" s="16" t="n">
        <v>47</v>
      </c>
      <c r="J235" s="42" t="s">
        <v>36</v>
      </c>
      <c r="K235" s="43" t="n">
        <v>5000</v>
      </c>
      <c r="L235" s="44" t="str">
        <f aca="false">IF(J235="mm","m","pi")</f>
        <v>pi</v>
      </c>
      <c r="M235" s="15" t="n">
        <f aca="false">IF(J235="mm",F235*I235/1000*K235*1.55,F235*I235*12*K235/1000)</f>
        <v>2820</v>
      </c>
      <c r="N235" s="5" t="n">
        <f aca="false">_xlfn.xlookup(A235,'[1]Prix MP'!$A$1:$A$1048576,'[1]Prix MP'!$T$1:$T$1048576)</f>
        <v>0</v>
      </c>
      <c r="O235" s="5" t="n">
        <f aca="false">_xlfn.xlookup(A235,'[1]Prix MP'!$A$1:$A$1048576,'[1]Prix MP'!$U$1:$U$1048576)</f>
        <v>0.28357864079936</v>
      </c>
      <c r="P235" s="6" t="n">
        <f aca="false">M235*N235</f>
        <v>0</v>
      </c>
      <c r="Q235" s="45" t="n">
        <f aca="false">M235*O235</f>
        <v>799.691767054195</v>
      </c>
      <c r="R235" s="42" t="s">
        <v>224</v>
      </c>
      <c r="S235" s="6" t="n">
        <f aca="false">ROUND(IF(E235="I",0,IF(J235="po",I235,I235/25.4)),2)</f>
        <v>0</v>
      </c>
      <c r="T235" s="15" t="n">
        <f aca="false">ROUND(IF(E235="I",0,IF(J235="po",K235,K235*3.280839895)),0)</f>
        <v>0</v>
      </c>
      <c r="V235" s="46" t="str">
        <f aca="false">IF(J235="mm",I235*K235/1000,"")</f>
        <v/>
      </c>
      <c r="W235" s="47"/>
      <c r="AL235" s="6"/>
    </row>
    <row r="236" customFormat="false" ht="15" hidden="true" customHeight="false" outlineLevel="0" collapsed="false">
      <c r="A236" s="0" t="n">
        <v>30011</v>
      </c>
      <c r="B236" s="1" t="s">
        <v>222</v>
      </c>
      <c r="C236" s="37" t="n">
        <v>45590</v>
      </c>
      <c r="D236" s="38" t="s">
        <v>38</v>
      </c>
      <c r="E236" s="17" t="s">
        <v>33</v>
      </c>
      <c r="F236" s="39" t="n">
        <f aca="false">IF(D236="in",1,-1)</f>
        <v>-1</v>
      </c>
      <c r="G236" s="40" t="s">
        <v>244</v>
      </c>
      <c r="H236" s="41" t="s">
        <v>245</v>
      </c>
      <c r="I236" s="16" t="n">
        <v>47</v>
      </c>
      <c r="J236" s="42" t="s">
        <v>36</v>
      </c>
      <c r="K236" s="43" t="n">
        <v>5000</v>
      </c>
      <c r="L236" s="44" t="str">
        <f aca="false">IF(J236="mm","m","pi")</f>
        <v>pi</v>
      </c>
      <c r="M236" s="15" t="n">
        <f aca="false">IF(J236="mm",F236*I236/1000*K236*1.55,F236*I236*12*K236/1000)</f>
        <v>-2820</v>
      </c>
      <c r="N236" s="5" t="n">
        <f aca="false">_xlfn.xlookup(A236,'[1]Prix MP'!$A$1:$A$1048576,'[1]Prix MP'!$T$1:$T$1048576)</f>
        <v>0</v>
      </c>
      <c r="O236" s="5" t="n">
        <f aca="false">_xlfn.xlookup(A236,'[1]Prix MP'!$A$1:$A$1048576,'[1]Prix MP'!$U$1:$U$1048576)</f>
        <v>0.28357864079936</v>
      </c>
      <c r="P236" s="6" t="n">
        <f aca="false">M236*N236</f>
        <v>-0</v>
      </c>
      <c r="Q236" s="45" t="n">
        <f aca="false">M236*O236</f>
        <v>-799.691767054195</v>
      </c>
      <c r="R236" s="42" t="s">
        <v>224</v>
      </c>
      <c r="S236" s="6" t="n">
        <f aca="false">ROUND(IF(E236="I",0,IF(J236="po",I236,I236/25.4)),2)</f>
        <v>0</v>
      </c>
      <c r="T236" s="15" t="n">
        <f aca="false">ROUND(IF(E236="I",0,IF(J236="po",K236,K236*3.280839895)),0)</f>
        <v>0</v>
      </c>
      <c r="V236" s="46" t="str">
        <f aca="false">IF(J236="mm",I236*K236/1000,"")</f>
        <v/>
      </c>
      <c r="W236" s="47"/>
      <c r="AL236" s="6"/>
    </row>
    <row r="237" customFormat="false" ht="15" hidden="true" customHeight="false" outlineLevel="0" collapsed="false">
      <c r="A237" s="0" t="n">
        <v>30011</v>
      </c>
      <c r="B237" s="1" t="s">
        <v>222</v>
      </c>
      <c r="C237" s="37" t="n">
        <v>45590</v>
      </c>
      <c r="D237" s="38" t="s">
        <v>32</v>
      </c>
      <c r="E237" s="17" t="s">
        <v>49</v>
      </c>
      <c r="F237" s="39" t="n">
        <f aca="false">IF(D237="in",1,-1)</f>
        <v>1</v>
      </c>
      <c r="G237" s="40" t="s">
        <v>244</v>
      </c>
      <c r="H237" s="41" t="s">
        <v>246</v>
      </c>
      <c r="I237" s="16" t="n">
        <v>33.75</v>
      </c>
      <c r="J237" s="42" t="s">
        <v>36</v>
      </c>
      <c r="K237" s="43" t="n">
        <v>4950</v>
      </c>
      <c r="L237" s="44" t="str">
        <f aca="false">IF(J237="mm","m","pi")</f>
        <v>pi</v>
      </c>
      <c r="M237" s="15" t="n">
        <f aca="false">IF(J237="mm",F237*I237/1000*K237*1.55,F237*I237*12*K237/1000)</f>
        <v>2004.75</v>
      </c>
      <c r="N237" s="5" t="n">
        <f aca="false">_xlfn.xlookup(A237,'[1]Prix MP'!$A$1:$A$1048576,'[1]Prix MP'!$T$1:$T$1048576)</f>
        <v>0</v>
      </c>
      <c r="O237" s="5" t="n">
        <f aca="false">_xlfn.xlookup(A237,'[1]Prix MP'!$A$1:$A$1048576,'[1]Prix MP'!$U$1:$U$1048576)</f>
        <v>0.28357864079936</v>
      </c>
      <c r="P237" s="6" t="n">
        <f aca="false">M237*N237</f>
        <v>0</v>
      </c>
      <c r="Q237" s="45" t="n">
        <f aca="false">M237*O237</f>
        <v>568.504280142517</v>
      </c>
      <c r="R237" s="42" t="s">
        <v>224</v>
      </c>
      <c r="S237" s="6" t="n">
        <f aca="false">ROUND(IF(E237="I",0,IF(J237="po",I237,I237/25.4)),2)</f>
        <v>33.75</v>
      </c>
      <c r="T237" s="15" t="n">
        <f aca="false">ROUND(IF(E237="I",0,IF(J237="po",K237,K237*3.280839895)),0)</f>
        <v>4950</v>
      </c>
      <c r="V237" s="46" t="str">
        <f aca="false">IF(J237="mm",I237*K237/1000,"")</f>
        <v/>
      </c>
      <c r="W237" s="47" t="n">
        <f aca="false">47-26</f>
        <v>21</v>
      </c>
      <c r="AL237" s="6"/>
    </row>
    <row r="238" customFormat="false" ht="15" hidden="true" customHeight="false" outlineLevel="0" collapsed="false">
      <c r="A238" s="0" t="n">
        <v>30011</v>
      </c>
      <c r="B238" s="1" t="s">
        <v>222</v>
      </c>
      <c r="C238" s="37" t="n">
        <v>45541</v>
      </c>
      <c r="D238" s="38" t="s">
        <v>32</v>
      </c>
      <c r="E238" s="17" t="s">
        <v>33</v>
      </c>
      <c r="F238" s="39" t="n">
        <f aca="false">IF(D238="in",1,-1)</f>
        <v>1</v>
      </c>
      <c r="G238" s="40" t="n">
        <v>2024107</v>
      </c>
      <c r="H238" s="41" t="s">
        <v>247</v>
      </c>
      <c r="I238" s="16" t="n">
        <v>60.24</v>
      </c>
      <c r="J238" s="42" t="s">
        <v>36</v>
      </c>
      <c r="K238" s="43" t="n">
        <v>4600</v>
      </c>
      <c r="L238" s="44" t="str">
        <f aca="false">IF(J238="mm","m","pi")</f>
        <v>pi</v>
      </c>
      <c r="M238" s="15" t="n">
        <f aca="false">IF(J238="mm",F238*I238/1000*K238*1.55,F238*I238*12*K238/1000)</f>
        <v>3325.248</v>
      </c>
      <c r="N238" s="5" t="n">
        <f aca="false">_xlfn.xlookup(A238,'[1]Prix MP'!$A$1:$A$1048576,'[1]Prix MP'!$T$1:$T$1048576)</f>
        <v>0</v>
      </c>
      <c r="O238" s="5" t="n">
        <f aca="false">_xlfn.xlookup(A238,'[1]Prix MP'!$A$1:$A$1048576,'[1]Prix MP'!$U$1:$U$1048576)</f>
        <v>0.28357864079936</v>
      </c>
      <c r="P238" s="6" t="n">
        <f aca="false">M238*N238</f>
        <v>0</v>
      </c>
      <c r="Q238" s="45" t="n">
        <f aca="false">M238*O238</f>
        <v>942.96930816079</v>
      </c>
      <c r="R238" s="42" t="s">
        <v>224</v>
      </c>
      <c r="S238" s="6" t="n">
        <f aca="false">ROUND(IF(E238="I",0,IF(J238="po",I238,I238/25.4)),2)</f>
        <v>0</v>
      </c>
      <c r="T238" s="15" t="n">
        <f aca="false">ROUND(IF(E238="I",0,IF(J238="po",K238,K238*3.280839895)),0)</f>
        <v>0</v>
      </c>
      <c r="V238" s="46" t="str">
        <f aca="false">IF(J238="mm",I238*K238/1000,"")</f>
        <v/>
      </c>
      <c r="W238" s="47"/>
      <c r="AL238" s="6"/>
    </row>
    <row r="239" customFormat="false" ht="15" hidden="true" customHeight="false" outlineLevel="0" collapsed="false">
      <c r="A239" s="0" t="n">
        <v>30011</v>
      </c>
      <c r="B239" s="48" t="s">
        <v>222</v>
      </c>
      <c r="C239" s="37" t="n">
        <v>45636</v>
      </c>
      <c r="D239" s="38" t="s">
        <v>44</v>
      </c>
      <c r="E239" s="17" t="s">
        <v>33</v>
      </c>
      <c r="F239" s="49" t="n">
        <v>-1</v>
      </c>
      <c r="G239" s="50" t="s">
        <v>248</v>
      </c>
      <c r="H239" s="41" t="s">
        <v>247</v>
      </c>
      <c r="I239" s="16" t="n">
        <v>60.24</v>
      </c>
      <c r="J239" s="42" t="s">
        <v>36</v>
      </c>
      <c r="K239" s="43" t="n">
        <v>4600</v>
      </c>
      <c r="L239" s="44" t="s">
        <v>47</v>
      </c>
      <c r="M239" s="15" t="n">
        <f aca="false">IF(J239="mm",F239*I239/1000*K239*1.55,F239*I239*12*K239/1000)</f>
        <v>-3325.248</v>
      </c>
      <c r="N239" s="5" t="n">
        <f aca="false">_xlfn.xlookup(A239,'[1]Prix MP'!$A$1:$A$1048576,'[1]Prix MP'!$T$1:$T$1048576)</f>
        <v>0</v>
      </c>
      <c r="O239" s="5" t="n">
        <f aca="false">_xlfn.xlookup(A239,'[1]Prix MP'!$A$1:$A$1048576,'[1]Prix MP'!$U$1:$U$1048576)</f>
        <v>0.28357864079936</v>
      </c>
      <c r="P239" s="6" t="n">
        <f aca="false">M239*N239</f>
        <v>0</v>
      </c>
      <c r="Q239" s="45" t="n">
        <f aca="false">M239*O239</f>
        <v>-942.96930816079</v>
      </c>
      <c r="R239" s="42" t="s">
        <v>224</v>
      </c>
      <c r="S239" s="6" t="n">
        <f aca="false">ROUND(IF(E239="I",0,IF(J239="po",I239,I239/25.4)),2)</f>
        <v>0</v>
      </c>
      <c r="T239" s="15" t="n">
        <f aca="false">ROUND(IF(E239="I",0,IF(J239="po",K239,K239*3.280839895)),0)</f>
        <v>0</v>
      </c>
      <c r="V239" s="46"/>
      <c r="W239" s="47"/>
      <c r="AL239" s="6"/>
    </row>
    <row r="240" customFormat="false" ht="15" hidden="true" customHeight="false" outlineLevel="0" collapsed="false">
      <c r="A240" s="0" t="n">
        <v>30011</v>
      </c>
      <c r="B240" s="1" t="s">
        <v>222</v>
      </c>
      <c r="C240" s="37" t="n">
        <v>45356</v>
      </c>
      <c r="D240" s="38" t="s">
        <v>32</v>
      </c>
      <c r="E240" s="17" t="s">
        <v>33</v>
      </c>
      <c r="F240" s="39" t="n">
        <f aca="false">IF(D240="in",1,-1)</f>
        <v>1</v>
      </c>
      <c r="G240" s="40"/>
      <c r="H240" s="41" t="s">
        <v>249</v>
      </c>
      <c r="I240" s="16" t="n">
        <v>1530</v>
      </c>
      <c r="J240" s="42" t="s">
        <v>2</v>
      </c>
      <c r="K240" s="43" t="n">
        <v>3000</v>
      </c>
      <c r="L240" s="44" t="str">
        <f aca="false">IF(J240="mm","m","pi")</f>
        <v>m</v>
      </c>
      <c r="M240" s="15" t="n">
        <f aca="false">IF(J240="mm",F240*I240/1000*K240*1.55,F240*I240*12*K240/1000)</f>
        <v>7114.5</v>
      </c>
      <c r="N240" s="5" t="n">
        <f aca="false">_xlfn.xlookup(A240,'[1]Prix MP'!$A$1:$A$1048576,'[1]Prix MP'!$T$1:$T$1048576)</f>
        <v>0</v>
      </c>
      <c r="O240" s="5" t="n">
        <f aca="false">_xlfn.xlookup(A240,'[1]Prix MP'!$A$1:$A$1048576,'[1]Prix MP'!$U$1:$U$1048576)</f>
        <v>0.28357864079936</v>
      </c>
      <c r="P240" s="6" t="n">
        <f aca="false">M240*N240</f>
        <v>0</v>
      </c>
      <c r="Q240" s="45" t="n">
        <f aca="false">M240*O240</f>
        <v>2017.52023996705</v>
      </c>
      <c r="R240" s="42" t="s">
        <v>224</v>
      </c>
      <c r="S240" s="6" t="n">
        <f aca="false">ROUND(IF(E240="I",0,IF(J240="po",I240,I240/25.4)),2)</f>
        <v>0</v>
      </c>
      <c r="T240" s="15" t="n">
        <f aca="false">ROUND(IF(E240="I",0,IF(J240="po",K240,K240*3.280839895)),0)</f>
        <v>0</v>
      </c>
      <c r="V240" s="46" t="n">
        <f aca="false">IF(J240="mm",I240*K240/1000,"")</f>
        <v>4590</v>
      </c>
      <c r="W240" s="47"/>
      <c r="AG240" s="6"/>
    </row>
    <row r="241" customFormat="false" ht="15" hidden="true" customHeight="false" outlineLevel="0" collapsed="false">
      <c r="A241" s="0" t="n">
        <v>30011</v>
      </c>
      <c r="B241" s="48" t="s">
        <v>222</v>
      </c>
      <c r="C241" s="37" t="n">
        <v>45679</v>
      </c>
      <c r="D241" s="38" t="s">
        <v>44</v>
      </c>
      <c r="E241" s="17" t="s">
        <v>33</v>
      </c>
      <c r="F241" s="49" t="n">
        <v>-1</v>
      </c>
      <c r="G241" s="50" t="s">
        <v>250</v>
      </c>
      <c r="H241" s="41" t="s">
        <v>249</v>
      </c>
      <c r="I241" s="16" t="n">
        <v>1530</v>
      </c>
      <c r="J241" s="42" t="s">
        <v>2</v>
      </c>
      <c r="K241" s="43" t="n">
        <v>3000</v>
      </c>
      <c r="L241" s="44" t="str">
        <f aca="false">IF(J241="mm","m","pi")</f>
        <v>m</v>
      </c>
      <c r="M241" s="15" t="n">
        <f aca="false">IF(J241="mm",F241*I241/1000*K241*1.55,F241*I241*12*K241/1000)</f>
        <v>-7114.5</v>
      </c>
      <c r="N241" s="5" t="n">
        <f aca="false">_xlfn.xlookup(A241,'[1]Prix MP'!$A$1:$A$1048576,'[1]Prix MP'!$T$1:$T$1048576)</f>
        <v>0</v>
      </c>
      <c r="O241" s="5" t="n">
        <f aca="false">_xlfn.xlookup(A241,'[1]Prix MP'!$A$1:$A$1048576,'[1]Prix MP'!$U$1:$U$1048576)</f>
        <v>0.28357864079936</v>
      </c>
      <c r="P241" s="6" t="n">
        <f aca="false">M241*N241</f>
        <v>0</v>
      </c>
      <c r="Q241" s="45" t="n">
        <f aca="false">M241*O241</f>
        <v>-2017.52023996705</v>
      </c>
      <c r="R241" s="42" t="s">
        <v>224</v>
      </c>
      <c r="S241" s="6" t="n">
        <f aca="false">ROUND(IF(E241="I",0,IF(J241="po",I241,I241/25.4)),2)</f>
        <v>0</v>
      </c>
      <c r="T241" s="15" t="n">
        <f aca="false">ROUND(IF(E241="I",0,IF(J241="po",K241,K241*3.280839895)),0)</f>
        <v>0</v>
      </c>
      <c r="V241" s="46"/>
      <c r="W241" s="47"/>
      <c r="AG241" s="6"/>
    </row>
    <row r="242" customFormat="false" ht="15" hidden="true" customHeight="false" outlineLevel="0" collapsed="false">
      <c r="A242" s="0" t="n">
        <v>30011</v>
      </c>
      <c r="B242" s="1" t="s">
        <v>222</v>
      </c>
      <c r="C242" s="53" t="n">
        <v>45356</v>
      </c>
      <c r="D242" s="38" t="s">
        <v>32</v>
      </c>
      <c r="E242" s="17" t="s">
        <v>49</v>
      </c>
      <c r="F242" s="39" t="n">
        <f aca="false">IF(D242="in",1,-1)</f>
        <v>1</v>
      </c>
      <c r="G242" s="54"/>
      <c r="H242" s="55" t="s">
        <v>251</v>
      </c>
      <c r="I242" s="16" t="n">
        <v>1530</v>
      </c>
      <c r="J242" s="42" t="s">
        <v>2</v>
      </c>
      <c r="K242" s="43" t="n">
        <v>3000</v>
      </c>
      <c r="L242" s="44" t="str">
        <f aca="false">IF(J242="mm","m","pi")</f>
        <v>m</v>
      </c>
      <c r="M242" s="15" t="n">
        <f aca="false">IF(J242="mm",F242*I242/1000*K242*1.55,F242*I242*12*K242/1000)</f>
        <v>7114.5</v>
      </c>
      <c r="N242" s="5" t="n">
        <f aca="false">_xlfn.xlookup(A242,'[1]Prix MP'!$A$1:$A$1048576,'[1]Prix MP'!$T$1:$T$1048576)</f>
        <v>0</v>
      </c>
      <c r="O242" s="5" t="n">
        <f aca="false">_xlfn.xlookup(A242,'[1]Prix MP'!$A$1:$A$1048576,'[1]Prix MP'!$U$1:$U$1048576)</f>
        <v>0.28357864079936</v>
      </c>
      <c r="P242" s="6" t="n">
        <f aca="false">M242*N242</f>
        <v>0</v>
      </c>
      <c r="Q242" s="45" t="n">
        <f aca="false">M242*O242</f>
        <v>2017.52023996705</v>
      </c>
      <c r="R242" s="42" t="s">
        <v>224</v>
      </c>
      <c r="S242" s="6" t="n">
        <f aca="false">ROUND(IF(E242="I",0,IF(J242="po",I242,I242/25.4)),2)</f>
        <v>60.24</v>
      </c>
      <c r="T242" s="15" t="n">
        <f aca="false">ROUND(IF(E242="I",0,IF(J242="po",K242,K242*3.280839895)),0)</f>
        <v>9843</v>
      </c>
      <c r="V242" s="46" t="n">
        <f aca="false">IF(J242="mm",I242*K242/1000,"")</f>
        <v>4590</v>
      </c>
      <c r="W242" s="47"/>
      <c r="AL242" s="6"/>
    </row>
    <row r="243" customFormat="false" ht="15" hidden="true" customHeight="false" outlineLevel="0" collapsed="false">
      <c r="A243" s="0" t="n">
        <v>30011</v>
      </c>
      <c r="B243" s="1" t="s">
        <v>222</v>
      </c>
      <c r="C243" s="53" t="n">
        <v>45356</v>
      </c>
      <c r="D243" s="38" t="s">
        <v>32</v>
      </c>
      <c r="E243" s="17" t="s">
        <v>33</v>
      </c>
      <c r="F243" s="39" t="n">
        <f aca="false">IF(D243="in",1,-1)</f>
        <v>1</v>
      </c>
      <c r="G243" s="54"/>
      <c r="H243" s="55" t="s">
        <v>252</v>
      </c>
      <c r="I243" s="16" t="n">
        <v>1530</v>
      </c>
      <c r="J243" s="42" t="s">
        <v>2</v>
      </c>
      <c r="K243" s="43" t="n">
        <v>3000</v>
      </c>
      <c r="L243" s="44" t="str">
        <f aca="false">IF(J243="mm","m","pi")</f>
        <v>m</v>
      </c>
      <c r="M243" s="15" t="n">
        <f aca="false">IF(J243="mm",F243*I243/1000*K243*1.55,F243*I243*12*K243/1000)</f>
        <v>7114.5</v>
      </c>
      <c r="N243" s="5" t="n">
        <f aca="false">_xlfn.xlookup(A243,'[1]Prix MP'!$A$1:$A$1048576,'[1]Prix MP'!$T$1:$T$1048576)</f>
        <v>0</v>
      </c>
      <c r="O243" s="5" t="n">
        <f aca="false">_xlfn.xlookup(A243,'[1]Prix MP'!$A$1:$A$1048576,'[1]Prix MP'!$U$1:$U$1048576)</f>
        <v>0.28357864079936</v>
      </c>
      <c r="P243" s="6" t="n">
        <f aca="false">M243*N243</f>
        <v>0</v>
      </c>
      <c r="Q243" s="45" t="n">
        <f aca="false">M243*O243</f>
        <v>2017.52023996705</v>
      </c>
      <c r="R243" s="42" t="s">
        <v>224</v>
      </c>
      <c r="S243" s="6" t="n">
        <f aca="false">ROUND(IF(E243="I",0,IF(J243="po",I243,I243/25.4)),2)</f>
        <v>0</v>
      </c>
      <c r="T243" s="15" t="n">
        <f aca="false">ROUND(IF(E243="I",0,IF(J243="po",K243,K243*3.280839895)),0)</f>
        <v>0</v>
      </c>
      <c r="V243" s="46" t="n">
        <f aca="false">IF(J243="mm",I243*K243/1000,"")</f>
        <v>4590</v>
      </c>
      <c r="W243" s="47"/>
      <c r="AL243" s="6"/>
    </row>
    <row r="244" customFormat="false" ht="15" hidden="true" customHeight="false" outlineLevel="0" collapsed="false">
      <c r="A244" s="0" t="n">
        <v>30011</v>
      </c>
      <c r="B244" s="48" t="s">
        <v>222</v>
      </c>
      <c r="C244" s="53" t="n">
        <v>45680</v>
      </c>
      <c r="D244" s="38" t="s">
        <v>44</v>
      </c>
      <c r="E244" s="17" t="s">
        <v>33</v>
      </c>
      <c r="F244" s="49" t="n">
        <v>-1</v>
      </c>
      <c r="G244" s="56" t="s">
        <v>253</v>
      </c>
      <c r="H244" s="55" t="s">
        <v>252</v>
      </c>
      <c r="I244" s="16" t="n">
        <v>1530</v>
      </c>
      <c r="J244" s="42" t="s">
        <v>2</v>
      </c>
      <c r="K244" s="43" t="n">
        <v>3000</v>
      </c>
      <c r="L244" s="44" t="str">
        <f aca="false">IF(J244="mm","m","pi")</f>
        <v>m</v>
      </c>
      <c r="M244" s="15" t="n">
        <f aca="false">IF(J244="mm",F244*I244/1000*K244*1.55,F244*I244*12*K244/1000)</f>
        <v>-7114.5</v>
      </c>
      <c r="N244" s="5" t="n">
        <f aca="false">_xlfn.xlookup(A244,'[1]Prix MP'!$A$1:$A$1048576,'[1]Prix MP'!$T$1:$T$1048576)</f>
        <v>0</v>
      </c>
      <c r="O244" s="5" t="n">
        <f aca="false">_xlfn.xlookup(A244,'[1]Prix MP'!$A$1:$A$1048576,'[1]Prix MP'!$U$1:$U$1048576)</f>
        <v>0.28357864079936</v>
      </c>
      <c r="P244" s="6" t="n">
        <f aca="false">M244*N244</f>
        <v>-0</v>
      </c>
      <c r="Q244" s="45" t="n">
        <f aca="false">M244*O244</f>
        <v>-2017.52023996705</v>
      </c>
      <c r="R244" s="42" t="s">
        <v>224</v>
      </c>
      <c r="S244" s="6" t="n">
        <f aca="false">ROUND(IF(E244="I",0,IF(J244="po",I244,I244/25.4)),2)</f>
        <v>0</v>
      </c>
      <c r="T244" s="15" t="n">
        <f aca="false">ROUND(IF(E244="I",0,IF(J244="po",K244,K244*3.280839895)),0)</f>
        <v>0</v>
      </c>
      <c r="V244" s="46"/>
      <c r="W244" s="47"/>
      <c r="AL244" s="6"/>
    </row>
    <row r="245" customFormat="false" ht="15" hidden="true" customHeight="false" outlineLevel="0" collapsed="false">
      <c r="A245" s="0" t="n">
        <v>30011</v>
      </c>
      <c r="B245" s="1" t="s">
        <v>222</v>
      </c>
      <c r="C245" s="53" t="n">
        <v>45356</v>
      </c>
      <c r="D245" s="38" t="s">
        <v>32</v>
      </c>
      <c r="E245" s="17" t="s">
        <v>49</v>
      </c>
      <c r="F245" s="39" t="n">
        <f aca="false">IF(D245="in",1,-1)</f>
        <v>1</v>
      </c>
      <c r="G245" s="54"/>
      <c r="H245" s="55" t="s">
        <v>254</v>
      </c>
      <c r="I245" s="16" t="n">
        <v>1530</v>
      </c>
      <c r="J245" s="42" t="s">
        <v>2</v>
      </c>
      <c r="K245" s="43" t="n">
        <v>3000</v>
      </c>
      <c r="L245" s="44" t="str">
        <f aca="false">IF(J245="mm","m","pi")</f>
        <v>m</v>
      </c>
      <c r="M245" s="15" t="n">
        <f aca="false">IF(J245="mm",F245*I245/1000*K245*1.55,F245*I245*12*K245/1000)</f>
        <v>7114.5</v>
      </c>
      <c r="N245" s="5" t="n">
        <f aca="false">_xlfn.xlookup(A245,'[1]Prix MP'!$A$1:$A$1048576,'[1]Prix MP'!$T$1:$T$1048576)</f>
        <v>0</v>
      </c>
      <c r="O245" s="5" t="n">
        <f aca="false">_xlfn.xlookup(A245,'[1]Prix MP'!$A$1:$A$1048576,'[1]Prix MP'!$U$1:$U$1048576)</f>
        <v>0.28357864079936</v>
      </c>
      <c r="P245" s="6" t="n">
        <f aca="false">M245*N245</f>
        <v>0</v>
      </c>
      <c r="Q245" s="45" t="n">
        <f aca="false">M245*O245</f>
        <v>2017.52023996705</v>
      </c>
      <c r="R245" s="42" t="s">
        <v>224</v>
      </c>
      <c r="S245" s="6" t="n">
        <f aca="false">ROUND(IF(E245="I",0,IF(J245="po",I245,I245/25.4)),2)</f>
        <v>60.24</v>
      </c>
      <c r="T245" s="15" t="n">
        <f aca="false">ROUND(IF(E245="I",0,IF(J245="po",K245,K245*3.280839895)),0)</f>
        <v>9843</v>
      </c>
      <c r="V245" s="46" t="n">
        <f aca="false">IF(J245="mm",I245*K245/1000,"")</f>
        <v>4590</v>
      </c>
      <c r="W245" s="47"/>
      <c r="AL245" s="6"/>
    </row>
    <row r="246" customFormat="false" ht="15" hidden="true" customHeight="false" outlineLevel="0" collapsed="false">
      <c r="A246" s="0" t="n">
        <v>30011</v>
      </c>
      <c r="B246" s="1" t="s">
        <v>222</v>
      </c>
      <c r="C246" s="53" t="n">
        <v>45356</v>
      </c>
      <c r="D246" s="38" t="s">
        <v>32</v>
      </c>
      <c r="E246" s="17" t="s">
        <v>33</v>
      </c>
      <c r="F246" s="39" t="n">
        <f aca="false">IF(D246="in",1,-1)</f>
        <v>1</v>
      </c>
      <c r="G246" s="54"/>
      <c r="H246" s="55" t="s">
        <v>255</v>
      </c>
      <c r="I246" s="16" t="n">
        <v>1530</v>
      </c>
      <c r="J246" s="42" t="s">
        <v>2</v>
      </c>
      <c r="K246" s="43" t="n">
        <v>3000</v>
      </c>
      <c r="L246" s="44" t="str">
        <f aca="false">IF(J246="mm","m","pi")</f>
        <v>m</v>
      </c>
      <c r="M246" s="15" t="n">
        <f aca="false">IF(J246="mm",F246*I246/1000*K246*1.55,F246*I246*12*K246/1000)</f>
        <v>7114.5</v>
      </c>
      <c r="N246" s="5" t="n">
        <f aca="false">_xlfn.xlookup(A246,'[1]Prix MP'!$A$1:$A$1048576,'[1]Prix MP'!$T$1:$T$1048576)</f>
        <v>0</v>
      </c>
      <c r="O246" s="5" t="n">
        <f aca="false">_xlfn.xlookup(A246,'[1]Prix MP'!$A$1:$A$1048576,'[1]Prix MP'!$U$1:$U$1048576)</f>
        <v>0.28357864079936</v>
      </c>
      <c r="P246" s="6" t="n">
        <f aca="false">M246*N246</f>
        <v>0</v>
      </c>
      <c r="Q246" s="45" t="n">
        <f aca="false">M246*O246</f>
        <v>2017.52023996705</v>
      </c>
      <c r="R246" s="42" t="s">
        <v>224</v>
      </c>
      <c r="S246" s="6" t="n">
        <f aca="false">ROUND(IF(E246="I",0,IF(J246="po",I246,I246/25.4)),2)</f>
        <v>0</v>
      </c>
      <c r="T246" s="15" t="n">
        <f aca="false">ROUND(IF(E246="I",0,IF(J246="po",K246,K246*3.280839895)),0)</f>
        <v>0</v>
      </c>
      <c r="V246" s="46" t="n">
        <f aca="false">IF(J246="mm",I246*K246/1000,"")</f>
        <v>4590</v>
      </c>
      <c r="W246" s="47"/>
      <c r="AL246" s="6"/>
    </row>
    <row r="247" customFormat="false" ht="15" hidden="true" customHeight="false" outlineLevel="0" collapsed="false">
      <c r="A247" s="0" t="n">
        <v>30011</v>
      </c>
      <c r="B247" s="48" t="s">
        <v>222</v>
      </c>
      <c r="C247" s="53" t="n">
        <v>45665</v>
      </c>
      <c r="D247" s="38" t="s">
        <v>44</v>
      </c>
      <c r="E247" s="17" t="s">
        <v>33</v>
      </c>
      <c r="F247" s="49" t="n">
        <v>-1</v>
      </c>
      <c r="G247" s="56" t="s">
        <v>256</v>
      </c>
      <c r="H247" s="55" t="s">
        <v>255</v>
      </c>
      <c r="I247" s="16" t="n">
        <v>1530</v>
      </c>
      <c r="J247" s="42" t="s">
        <v>2</v>
      </c>
      <c r="K247" s="43" t="n">
        <v>3000</v>
      </c>
      <c r="L247" s="44" t="str">
        <f aca="false">IF(J247="mm","m","pi")</f>
        <v>m</v>
      </c>
      <c r="M247" s="15" t="n">
        <f aca="false">IF(J247="mm",F247*I247/1000*K247*1.55,F247*I247*12*K247/1000)</f>
        <v>-7114.5</v>
      </c>
      <c r="N247" s="5" t="n">
        <f aca="false">_xlfn.xlookup(A247,'[1]Prix MP'!$A$1:$A$1048576,'[1]Prix MP'!$T$1:$T$1048576)</f>
        <v>0</v>
      </c>
      <c r="O247" s="5" t="n">
        <f aca="false">_xlfn.xlookup(A247,'[1]Prix MP'!$A$1:$A$1048576,'[1]Prix MP'!$U$1:$U$1048576)</f>
        <v>0.28357864079936</v>
      </c>
      <c r="P247" s="6" t="n">
        <f aca="false">M247*N247</f>
        <v>-0</v>
      </c>
      <c r="Q247" s="45" t="n">
        <f aca="false">M247*O247</f>
        <v>-2017.52023996705</v>
      </c>
      <c r="R247" s="42" t="s">
        <v>224</v>
      </c>
      <c r="S247" s="6" t="n">
        <f aca="false">ROUND(IF(E247="I",0,IF(J247="po",I247,I247/25.4)),2)</f>
        <v>0</v>
      </c>
      <c r="T247" s="15" t="n">
        <f aca="false">ROUND(IF(E247="I",0,IF(J247="po",K247,K247*3.280839895)),0)</f>
        <v>0</v>
      </c>
      <c r="V247" s="46"/>
      <c r="W247" s="47"/>
      <c r="AL247" s="6"/>
    </row>
    <row r="248" customFormat="false" ht="15" hidden="true" customHeight="false" outlineLevel="0" collapsed="false">
      <c r="A248" s="0" t="n">
        <v>30011</v>
      </c>
      <c r="B248" s="48" t="s">
        <v>222</v>
      </c>
      <c r="C248" s="53" t="n">
        <v>45665</v>
      </c>
      <c r="D248" s="38" t="s">
        <v>48</v>
      </c>
      <c r="E248" s="17" t="s">
        <v>49</v>
      </c>
      <c r="F248" s="49" t="n">
        <v>1</v>
      </c>
      <c r="G248" s="56" t="s">
        <v>256</v>
      </c>
      <c r="H248" s="55" t="s">
        <v>257</v>
      </c>
      <c r="I248" s="16" t="n">
        <v>60.24</v>
      </c>
      <c r="J248" s="42" t="s">
        <v>36</v>
      </c>
      <c r="K248" s="43" t="n">
        <v>4900</v>
      </c>
      <c r="L248" s="44" t="s">
        <v>47</v>
      </c>
      <c r="M248" s="15" t="n">
        <f aca="false">IF(J248="mm",F248*I248/1000*K248*1.55,F248*I248*12*K248/1000)</f>
        <v>3542.112</v>
      </c>
      <c r="N248" s="5" t="n">
        <f aca="false">_xlfn.xlookup(A248,'[1]Prix MP'!$A$1:$A$1048576,'[1]Prix MP'!$T$1:$T$1048576)</f>
        <v>0</v>
      </c>
      <c r="O248" s="5" t="n">
        <f aca="false">_xlfn.xlookup(A248,'[1]Prix MP'!$A$1:$A$1048576,'[1]Prix MP'!$U$1:$U$1048576)</f>
        <v>0.28357864079936</v>
      </c>
      <c r="P248" s="6" t="n">
        <f aca="false">M248*N248</f>
        <v>0</v>
      </c>
      <c r="Q248" s="45" t="n">
        <f aca="false">M248*O248</f>
        <v>1004.4673065191</v>
      </c>
      <c r="R248" s="42" t="s">
        <v>224</v>
      </c>
      <c r="S248" s="6" t="n">
        <f aca="false">ROUND(IF(E248="I",0,IF(J248="po",I248,I248/25.4)),2)</f>
        <v>60.24</v>
      </c>
      <c r="T248" s="15" t="n">
        <f aca="false">ROUND(IF(E248="I",0,IF(J248="po",K248,K248*3.280839895)),0)</f>
        <v>4900</v>
      </c>
      <c r="V248" s="46"/>
      <c r="W248" s="47"/>
      <c r="AL248" s="6"/>
    </row>
    <row r="249" customFormat="false" ht="15" hidden="true" customHeight="false" outlineLevel="0" collapsed="false">
      <c r="A249" s="0" t="n">
        <v>30011</v>
      </c>
      <c r="B249" s="1" t="s">
        <v>222</v>
      </c>
      <c r="C249" s="53" t="n">
        <v>45356</v>
      </c>
      <c r="D249" s="38" t="s">
        <v>32</v>
      </c>
      <c r="E249" s="17" t="s">
        <v>33</v>
      </c>
      <c r="F249" s="39" t="n">
        <f aca="false">IF(D249="in",1,-1)</f>
        <v>1</v>
      </c>
      <c r="G249" s="54" t="n">
        <v>2024133</v>
      </c>
      <c r="H249" s="55" t="s">
        <v>258</v>
      </c>
      <c r="I249" s="16" t="n">
        <v>1530</v>
      </c>
      <c r="J249" s="42" t="s">
        <v>2</v>
      </c>
      <c r="K249" s="43" t="n">
        <v>3000</v>
      </c>
      <c r="L249" s="44" t="str">
        <f aca="false">IF(J249="mm","m","pi")</f>
        <v>m</v>
      </c>
      <c r="M249" s="15" t="n">
        <f aca="false">IF(J249="mm",F249*I249/1000*K249*1.55,F249*I249*12*K249/1000)</f>
        <v>7114.5</v>
      </c>
      <c r="N249" s="5" t="n">
        <f aca="false">_xlfn.xlookup(A249,'[1]Prix MP'!$A$1:$A$1048576,'[1]Prix MP'!$T$1:$T$1048576)</f>
        <v>0</v>
      </c>
      <c r="O249" s="5" t="n">
        <f aca="false">_xlfn.xlookup(A249,'[1]Prix MP'!$A$1:$A$1048576,'[1]Prix MP'!$U$1:$U$1048576)</f>
        <v>0.28357864079936</v>
      </c>
      <c r="P249" s="6" t="n">
        <f aca="false">M249*N249</f>
        <v>0</v>
      </c>
      <c r="Q249" s="45" t="n">
        <f aca="false">M249*O249</f>
        <v>2017.52023996705</v>
      </c>
      <c r="R249" s="42" t="s">
        <v>224</v>
      </c>
      <c r="S249" s="6" t="n">
        <f aca="false">ROUND(IF(E249="I",0,IF(J249="po",I249,I249/25.4)),2)</f>
        <v>0</v>
      </c>
      <c r="T249" s="15" t="n">
        <f aca="false">ROUND(IF(E249="I",0,IF(J249="po",K249,K249*3.280839895)),0)</f>
        <v>0</v>
      </c>
      <c r="V249" s="46" t="n">
        <f aca="false">IF(J249="mm",I249*K249/1000,"")</f>
        <v>4590</v>
      </c>
      <c r="W249" s="47"/>
      <c r="AL249" s="6"/>
    </row>
    <row r="250" customFormat="false" ht="15" hidden="true" customHeight="false" outlineLevel="0" collapsed="false">
      <c r="A250" s="0" t="n">
        <v>30011</v>
      </c>
      <c r="B250" s="1" t="s">
        <v>222</v>
      </c>
      <c r="C250" s="53" t="n">
        <v>45356</v>
      </c>
      <c r="D250" s="38" t="s">
        <v>38</v>
      </c>
      <c r="E250" s="17" t="s">
        <v>33</v>
      </c>
      <c r="F250" s="39" t="n">
        <f aca="false">IF(D250="in",1,-1)</f>
        <v>-1</v>
      </c>
      <c r="G250" s="54" t="n">
        <v>2024133</v>
      </c>
      <c r="H250" s="55" t="s">
        <v>258</v>
      </c>
      <c r="I250" s="16" t="n">
        <v>1530</v>
      </c>
      <c r="J250" s="42" t="s">
        <v>2</v>
      </c>
      <c r="K250" s="43" t="n">
        <v>3000</v>
      </c>
      <c r="L250" s="44" t="str">
        <f aca="false">IF(J250="mm","m","pi")</f>
        <v>m</v>
      </c>
      <c r="M250" s="15" t="n">
        <f aca="false">IF(J250="mm",F250*I250/1000*K250*1.55,F250*I250*12*K250/1000)</f>
        <v>-7114.5</v>
      </c>
      <c r="N250" s="5" t="n">
        <f aca="false">_xlfn.xlookup(A250,'[1]Prix MP'!$A$1:$A$1048576,'[1]Prix MP'!$T$1:$T$1048576)</f>
        <v>0</v>
      </c>
      <c r="O250" s="5" t="n">
        <f aca="false">_xlfn.xlookup(A250,'[1]Prix MP'!$A$1:$A$1048576,'[1]Prix MP'!$U$1:$U$1048576)</f>
        <v>0.28357864079936</v>
      </c>
      <c r="P250" s="6" t="n">
        <f aca="false">M250*N250</f>
        <v>-0</v>
      </c>
      <c r="Q250" s="45" t="n">
        <f aca="false">M250*O250</f>
        <v>-2017.52023996705</v>
      </c>
      <c r="R250" s="42" t="s">
        <v>224</v>
      </c>
      <c r="S250" s="6" t="n">
        <f aca="false">ROUND(IF(E250="I",0,IF(J250="po",I250,I250/25.4)),2)</f>
        <v>0</v>
      </c>
      <c r="T250" s="15" t="n">
        <f aca="false">ROUND(IF(E250="I",0,IF(J250="po",K250,K250*3.280839895)),0)</f>
        <v>0</v>
      </c>
      <c r="V250" s="46" t="n">
        <f aca="false">IF(J250="mm",I250*K250/1000,"")</f>
        <v>4590</v>
      </c>
      <c r="W250" s="47"/>
      <c r="AL250" s="6"/>
    </row>
    <row r="251" customFormat="false" ht="15" hidden="true" customHeight="false" outlineLevel="0" collapsed="false">
      <c r="A251" s="0" t="n">
        <v>30011</v>
      </c>
      <c r="B251" s="1" t="s">
        <v>222</v>
      </c>
      <c r="C251" s="53" t="n">
        <v>45356</v>
      </c>
      <c r="D251" s="38" t="s">
        <v>32</v>
      </c>
      <c r="E251" s="17" t="s">
        <v>33</v>
      </c>
      <c r="F251" s="39" t="n">
        <f aca="false">IF(D251="in",1,-1)</f>
        <v>1</v>
      </c>
      <c r="G251" s="54" t="n">
        <v>2024133</v>
      </c>
      <c r="H251" s="55" t="s">
        <v>259</v>
      </c>
      <c r="I251" s="16" t="n">
        <v>60.24</v>
      </c>
      <c r="J251" s="42" t="s">
        <v>36</v>
      </c>
      <c r="K251" s="43" t="n">
        <v>4900</v>
      </c>
      <c r="L251" s="44" t="str">
        <f aca="false">IF(J251="mm","m","pi")</f>
        <v>pi</v>
      </c>
      <c r="M251" s="15" t="n">
        <f aca="false">IF(J251="mm",F251*I251/1000*K251*1.55,F251*I251*12*K251/1000)</f>
        <v>3542.112</v>
      </c>
      <c r="N251" s="5" t="n">
        <f aca="false">_xlfn.xlookup(A251,'[1]Prix MP'!$A$1:$A$1048576,'[1]Prix MP'!$T$1:$T$1048576)</f>
        <v>0</v>
      </c>
      <c r="O251" s="5" t="n">
        <f aca="false">_xlfn.xlookup(A251,'[1]Prix MP'!$A$1:$A$1048576,'[1]Prix MP'!$U$1:$U$1048576)</f>
        <v>0.28357864079936</v>
      </c>
      <c r="P251" s="6" t="n">
        <f aca="false">M251*N251</f>
        <v>0</v>
      </c>
      <c r="Q251" s="45" t="n">
        <f aca="false">M251*O251</f>
        <v>1004.4673065191</v>
      </c>
      <c r="R251" s="42" t="s">
        <v>224</v>
      </c>
      <c r="S251" s="6" t="n">
        <f aca="false">ROUND(IF(E251="I",0,IF(J251="po",I251,I251/25.4)),2)</f>
        <v>0</v>
      </c>
      <c r="T251" s="15" t="n">
        <f aca="false">ROUND(IF(E251="I",0,IF(J251="po",K251,K251*3.280839895)),0)</f>
        <v>0</v>
      </c>
      <c r="V251" s="46" t="str">
        <f aca="false">IF(J251="mm",I251*K251/1000,"")</f>
        <v/>
      </c>
      <c r="W251" s="47"/>
      <c r="AL251" s="6"/>
    </row>
    <row r="252" customFormat="false" ht="15" hidden="true" customHeight="false" outlineLevel="0" collapsed="false">
      <c r="A252" s="0" t="n">
        <v>30011</v>
      </c>
      <c r="B252" s="1" t="s">
        <v>222</v>
      </c>
      <c r="C252" s="53" t="n">
        <v>45596</v>
      </c>
      <c r="D252" s="38" t="s">
        <v>44</v>
      </c>
      <c r="E252" s="17" t="s">
        <v>33</v>
      </c>
      <c r="F252" s="39" t="n">
        <v>-1</v>
      </c>
      <c r="G252" s="54" t="s">
        <v>260</v>
      </c>
      <c r="H252" s="55" t="s">
        <v>261</v>
      </c>
      <c r="I252" s="16" t="n">
        <v>60.24</v>
      </c>
      <c r="J252" s="42" t="s">
        <v>36</v>
      </c>
      <c r="K252" s="43" t="n">
        <v>4900</v>
      </c>
      <c r="L252" s="44" t="s">
        <v>47</v>
      </c>
      <c r="M252" s="15" t="n">
        <f aca="false">IF(J252="mm",F252*I252/1000*K252*1.55,F252*I252*12*K252/1000)</f>
        <v>-3542.112</v>
      </c>
      <c r="N252" s="5" t="n">
        <f aca="false">_xlfn.xlookup(A252,'[1]Prix MP'!$A$1:$A$1048576,'[1]Prix MP'!$T$1:$T$1048576)</f>
        <v>0</v>
      </c>
      <c r="O252" s="5" t="n">
        <f aca="false">_xlfn.xlookup(A252,'[1]Prix MP'!$A$1:$A$1048576,'[1]Prix MP'!$U$1:$U$1048576)</f>
        <v>0.28357864079936</v>
      </c>
      <c r="P252" s="6" t="n">
        <f aca="false">M252*N252</f>
        <v>-0</v>
      </c>
      <c r="Q252" s="45" t="n">
        <f aca="false">M252*O252</f>
        <v>-1004.4673065191</v>
      </c>
      <c r="R252" s="42" t="s">
        <v>224</v>
      </c>
      <c r="S252" s="6" t="n">
        <f aca="false">ROUND(IF(E252="I",0,IF(J252="po",I252,I252/25.4)),2)</f>
        <v>0</v>
      </c>
      <c r="T252" s="15" t="n">
        <f aca="false">ROUND(IF(E252="I",0,IF(J252="po",K252,K252*3.280839895)),0)</f>
        <v>0</v>
      </c>
      <c r="V252" s="46" t="str">
        <f aca="false">IF(J252="mm",I252*K252/1000,"")</f>
        <v/>
      </c>
      <c r="W252" s="47"/>
      <c r="AL252" s="6"/>
    </row>
    <row r="253" customFormat="false" ht="15" hidden="true" customHeight="false" outlineLevel="0" collapsed="false">
      <c r="A253" s="0" t="n">
        <v>30011</v>
      </c>
      <c r="B253" s="1" t="s">
        <v>222</v>
      </c>
      <c r="C253" s="53" t="n">
        <v>45596</v>
      </c>
      <c r="D253" s="38" t="s">
        <v>48</v>
      </c>
      <c r="E253" s="17" t="s">
        <v>33</v>
      </c>
      <c r="F253" s="39" t="n">
        <v>1</v>
      </c>
      <c r="G253" s="54" t="s">
        <v>260</v>
      </c>
      <c r="H253" s="55" t="s">
        <v>262</v>
      </c>
      <c r="I253" s="16" t="n">
        <v>47</v>
      </c>
      <c r="J253" s="42" t="s">
        <v>36</v>
      </c>
      <c r="K253" s="43" t="n">
        <v>4780</v>
      </c>
      <c r="L253" s="44" t="s">
        <v>47</v>
      </c>
      <c r="M253" s="15" t="n">
        <f aca="false">IF(J253="mm",F253*I253/1000*K253*1.55,F253*I253*12*K253/1000)</f>
        <v>2695.92</v>
      </c>
      <c r="N253" s="5" t="n">
        <f aca="false">_xlfn.xlookup(A253,'[1]Prix MP'!$A$1:$A$1048576,'[1]Prix MP'!$T$1:$T$1048576)</f>
        <v>0</v>
      </c>
      <c r="O253" s="5" t="n">
        <f aca="false">_xlfn.xlookup(A253,'[1]Prix MP'!$A$1:$A$1048576,'[1]Prix MP'!$U$1:$U$1048576)</f>
        <v>0.28357864079936</v>
      </c>
      <c r="P253" s="6" t="n">
        <f aca="false">M253*N253</f>
        <v>0</v>
      </c>
      <c r="Q253" s="45" t="n">
        <f aca="false">M253*O253</f>
        <v>764.50532930381</v>
      </c>
      <c r="R253" s="42" t="s">
        <v>224</v>
      </c>
      <c r="S253" s="6" t="n">
        <f aca="false">ROUND(IF(E253="I",0,IF(J253="po",I253,I253/25.4)),2)</f>
        <v>0</v>
      </c>
      <c r="T253" s="15" t="n">
        <f aca="false">ROUND(IF(E253="I",0,IF(J253="po",K253,K253*3.280839895)),0)</f>
        <v>0</v>
      </c>
      <c r="V253" s="46" t="str">
        <f aca="false">IF(J253="mm",I253*K253/1000,"")</f>
        <v/>
      </c>
      <c r="W253" s="47"/>
      <c r="AL253" s="6"/>
    </row>
    <row r="254" customFormat="false" ht="15" hidden="true" customHeight="false" outlineLevel="0" collapsed="false">
      <c r="A254" s="0" t="n">
        <v>30011</v>
      </c>
      <c r="B254" s="48" t="s">
        <v>222</v>
      </c>
      <c r="C254" s="53" t="n">
        <v>45629</v>
      </c>
      <c r="D254" s="38" t="s">
        <v>44</v>
      </c>
      <c r="E254" s="17" t="s">
        <v>33</v>
      </c>
      <c r="F254" s="49" t="n">
        <v>-1</v>
      </c>
      <c r="G254" s="56" t="s">
        <v>263</v>
      </c>
      <c r="H254" s="55" t="s">
        <v>262</v>
      </c>
      <c r="I254" s="16" t="n">
        <v>47</v>
      </c>
      <c r="J254" s="42" t="s">
        <v>36</v>
      </c>
      <c r="K254" s="43" t="n">
        <v>4780</v>
      </c>
      <c r="L254" s="44" t="s">
        <v>47</v>
      </c>
      <c r="M254" s="15" t="n">
        <f aca="false">IF(J254="mm",F254*I254/1000*K254*1.55,F254*I254*12*K254/1000)</f>
        <v>-2695.92</v>
      </c>
      <c r="N254" s="5" t="n">
        <f aca="false">_xlfn.xlookup(A254,'[1]Prix MP'!$A$1:$A$1048576,'[1]Prix MP'!$T$1:$T$1048576)</f>
        <v>0</v>
      </c>
      <c r="O254" s="5" t="n">
        <f aca="false">_xlfn.xlookup(A254,'[1]Prix MP'!$A$1:$A$1048576,'[1]Prix MP'!$U$1:$U$1048576)</f>
        <v>0.28357864079936</v>
      </c>
      <c r="P254" s="6" t="n">
        <f aca="false">M254*N254</f>
        <v>-0</v>
      </c>
      <c r="Q254" s="45" t="n">
        <f aca="false">M254*O254</f>
        <v>-764.50532930381</v>
      </c>
      <c r="R254" s="42" t="s">
        <v>224</v>
      </c>
      <c r="S254" s="6" t="n">
        <f aca="false">ROUND(IF(E254="I",0,IF(J254="po",I254,I254/25.4)),2)</f>
        <v>0</v>
      </c>
      <c r="T254" s="15" t="n">
        <f aca="false">ROUND(IF(E254="I",0,IF(J254="po",K254,K254*3.280839895)),0)</f>
        <v>0</v>
      </c>
      <c r="V254" s="46"/>
      <c r="W254" s="47"/>
      <c r="AL254" s="6"/>
    </row>
    <row r="255" customFormat="false" ht="15" hidden="true" customHeight="false" outlineLevel="0" collapsed="false">
      <c r="A255" s="0" t="n">
        <v>30011</v>
      </c>
      <c r="B255" s="48" t="s">
        <v>222</v>
      </c>
      <c r="C255" s="53" t="n">
        <v>45629</v>
      </c>
      <c r="D255" s="38" t="s">
        <v>48</v>
      </c>
      <c r="E255" s="17" t="s">
        <v>49</v>
      </c>
      <c r="F255" s="49" t="n">
        <v>1</v>
      </c>
      <c r="G255" s="56" t="s">
        <v>263</v>
      </c>
      <c r="H255" s="55" t="s">
        <v>264</v>
      </c>
      <c r="I255" s="16" t="n">
        <v>33.75</v>
      </c>
      <c r="J255" s="42" t="s">
        <v>36</v>
      </c>
      <c r="K255" s="43" t="n">
        <v>4700</v>
      </c>
      <c r="L255" s="44" t="s">
        <v>47</v>
      </c>
      <c r="M255" s="15" t="n">
        <f aca="false">IF(J255="mm",F255*I255/1000*K255*1.55,F255*I255*12*K255/1000)</f>
        <v>1903.5</v>
      </c>
      <c r="N255" s="5" t="n">
        <f aca="false">_xlfn.xlookup(A255,'[1]Prix MP'!$A$1:$A$1048576,'[1]Prix MP'!$T$1:$T$1048576)</f>
        <v>0</v>
      </c>
      <c r="O255" s="5" t="n">
        <f aca="false">_xlfn.xlookup(A255,'[1]Prix MP'!$A$1:$A$1048576,'[1]Prix MP'!$U$1:$U$1048576)</f>
        <v>0.28357864079936</v>
      </c>
      <c r="P255" s="6" t="n">
        <f aca="false">M255*N255</f>
        <v>0</v>
      </c>
      <c r="Q255" s="45" t="n">
        <f aca="false">M255*O255</f>
        <v>539.791942761582</v>
      </c>
      <c r="R255" s="42" t="s">
        <v>224</v>
      </c>
      <c r="S255" s="6" t="n">
        <f aca="false">ROUND(IF(E255="I",0,IF(J255="po",I255,I255/25.4)),2)</f>
        <v>33.75</v>
      </c>
      <c r="T255" s="15" t="n">
        <f aca="false">ROUND(IF(E255="I",0,IF(J255="po",K255,K255*3.280839895)),0)</f>
        <v>4700</v>
      </c>
      <c r="V255" s="46"/>
      <c r="W255" s="47"/>
      <c r="AL255" s="6"/>
    </row>
    <row r="256" customFormat="false" ht="15" hidden="true" customHeight="false" outlineLevel="0" collapsed="false">
      <c r="A256" s="0" t="n">
        <v>30011</v>
      </c>
      <c r="B256" s="1" t="s">
        <v>222</v>
      </c>
      <c r="C256" s="53" t="n">
        <v>45356</v>
      </c>
      <c r="D256" s="38" t="s">
        <v>32</v>
      </c>
      <c r="E256" s="17" t="s">
        <v>33</v>
      </c>
      <c r="F256" s="39" t="n">
        <f aca="false">IF(D256="in",1,-1)</f>
        <v>1</v>
      </c>
      <c r="G256" s="54"/>
      <c r="H256" s="55" t="s">
        <v>265</v>
      </c>
      <c r="I256" s="16" t="n">
        <v>1530</v>
      </c>
      <c r="J256" s="42" t="s">
        <v>2</v>
      </c>
      <c r="K256" s="43" t="n">
        <v>3000</v>
      </c>
      <c r="L256" s="44" t="str">
        <f aca="false">IF(J256="mm","m","pi")</f>
        <v>m</v>
      </c>
      <c r="M256" s="15" t="n">
        <f aca="false">IF(J256="mm",F256*I256/1000*K256*1.55,F256*I256*12*K256/1000)</f>
        <v>7114.5</v>
      </c>
      <c r="N256" s="5" t="n">
        <f aca="false">_xlfn.xlookup(A256,'[1]Prix MP'!$A$1:$A$1048576,'[1]Prix MP'!$T$1:$T$1048576)</f>
        <v>0</v>
      </c>
      <c r="O256" s="5" t="n">
        <f aca="false">_xlfn.xlookup(A256,'[1]Prix MP'!$A$1:$A$1048576,'[1]Prix MP'!$U$1:$U$1048576)</f>
        <v>0.28357864079936</v>
      </c>
      <c r="P256" s="6" t="n">
        <f aca="false">M256*N256</f>
        <v>0</v>
      </c>
      <c r="Q256" s="45" t="n">
        <f aca="false">M256*O256</f>
        <v>2017.52023996705</v>
      </c>
      <c r="R256" s="42" t="s">
        <v>224</v>
      </c>
      <c r="S256" s="6" t="n">
        <f aca="false">ROUND(IF(E256="I",0,IF(J256="po",I256,I256/25.4)),2)</f>
        <v>0</v>
      </c>
      <c r="T256" s="15" t="n">
        <f aca="false">ROUND(IF(E256="I",0,IF(J256="po",K256,K256*3.280839895)),0)</f>
        <v>0</v>
      </c>
      <c r="V256" s="46" t="n">
        <f aca="false">IF(J256="mm",I256*K256/1000,"")</f>
        <v>4590</v>
      </c>
      <c r="W256" s="47"/>
      <c r="AL256" s="6"/>
    </row>
    <row r="257" customFormat="false" ht="15" hidden="true" customHeight="false" outlineLevel="0" collapsed="false">
      <c r="A257" s="0" t="n">
        <v>30011</v>
      </c>
      <c r="B257" s="48" t="s">
        <v>222</v>
      </c>
      <c r="C257" s="53" t="n">
        <v>45664</v>
      </c>
      <c r="D257" s="38" t="s">
        <v>44</v>
      </c>
      <c r="E257" s="17" t="s">
        <v>33</v>
      </c>
      <c r="F257" s="49" t="n">
        <v>-1</v>
      </c>
      <c r="G257" s="56" t="s">
        <v>229</v>
      </c>
      <c r="H257" s="55" t="s">
        <v>265</v>
      </c>
      <c r="I257" s="16" t="n">
        <v>1530</v>
      </c>
      <c r="J257" s="42" t="s">
        <v>2</v>
      </c>
      <c r="K257" s="43" t="n">
        <v>3000</v>
      </c>
      <c r="L257" s="44" t="str">
        <f aca="false">IF(J257="mm","m","pi")</f>
        <v>m</v>
      </c>
      <c r="M257" s="15" t="n">
        <f aca="false">IF(J257="mm",F257*I257/1000*K257*1.55,F257*I257*12*K257/1000)</f>
        <v>-7114.5</v>
      </c>
      <c r="N257" s="5" t="n">
        <f aca="false">_xlfn.xlookup(A257,'[1]Prix MP'!$A$1:$A$1048576,'[1]Prix MP'!$T$1:$T$1048576)</f>
        <v>0</v>
      </c>
      <c r="O257" s="5" t="n">
        <f aca="false">_xlfn.xlookup(A257,'[1]Prix MP'!$A$1:$A$1048576,'[1]Prix MP'!$U$1:$U$1048576)</f>
        <v>0.28357864079936</v>
      </c>
      <c r="P257" s="6" t="n">
        <f aca="false">M257*N257</f>
        <v>0</v>
      </c>
      <c r="Q257" s="45" t="n">
        <f aca="false">M257*O257</f>
        <v>-2017.52023996705</v>
      </c>
      <c r="R257" s="42" t="s">
        <v>224</v>
      </c>
      <c r="S257" s="6" t="n">
        <f aca="false">ROUND(IF(E257="I",0,IF(J257="po",I257,I257/25.4)),2)</f>
        <v>0</v>
      </c>
      <c r="T257" s="15" t="n">
        <f aca="false">ROUND(IF(E257="I",0,IF(J257="po",K257,K257*3.280839895)),0)</f>
        <v>0</v>
      </c>
      <c r="V257" s="46"/>
      <c r="W257" s="47"/>
      <c r="AL257" s="6"/>
    </row>
    <row r="258" customFormat="false" ht="15" hidden="true" customHeight="true" outlineLevel="0" collapsed="false">
      <c r="A258" s="0" t="n">
        <v>30011</v>
      </c>
      <c r="B258" s="1" t="s">
        <v>222</v>
      </c>
      <c r="C258" s="53" t="n">
        <v>45457</v>
      </c>
      <c r="D258" s="38" t="s">
        <v>32</v>
      </c>
      <c r="E258" s="17" t="s">
        <v>49</v>
      </c>
      <c r="F258" s="39" t="n">
        <f aca="false">IF(D258="in",1,-1)</f>
        <v>1</v>
      </c>
      <c r="G258" s="54" t="n">
        <v>2024066</v>
      </c>
      <c r="H258" s="55" t="s">
        <v>266</v>
      </c>
      <c r="I258" s="16" t="n">
        <v>10</v>
      </c>
      <c r="J258" s="42" t="s">
        <v>36</v>
      </c>
      <c r="K258" s="43" t="n">
        <v>4990</v>
      </c>
      <c r="L258" s="44" t="str">
        <f aca="false">IF(J258="mm","m","pi")</f>
        <v>pi</v>
      </c>
      <c r="M258" s="15" t="n">
        <f aca="false">IF(J258="mm",F258*I258/1000*K258*1.55,F258*I258*12*K258/1000)</f>
        <v>598.8</v>
      </c>
      <c r="N258" s="5" t="n">
        <f aca="false">_xlfn.xlookup(A258,'[1]Prix MP'!$A$1:$A$1048576,'[1]Prix MP'!$T$1:$T$1048576)</f>
        <v>0</v>
      </c>
      <c r="O258" s="5" t="n">
        <f aca="false">_xlfn.xlookup(A258,'[1]Prix MP'!$A$1:$A$1048576,'[1]Prix MP'!$U$1:$U$1048576)</f>
        <v>0.28357864079936</v>
      </c>
      <c r="P258" s="6" t="n">
        <f aca="false">M258*N258</f>
        <v>0</v>
      </c>
      <c r="Q258" s="45" t="n">
        <f aca="false">M258*O258</f>
        <v>169.806890110657</v>
      </c>
      <c r="R258" s="42" t="s">
        <v>224</v>
      </c>
      <c r="S258" s="6" t="n">
        <f aca="false">ROUND(IF(E258="I",0,IF(J258="po",I258,I258/25.4)),2)</f>
        <v>10</v>
      </c>
      <c r="T258" s="15" t="n">
        <f aca="false">ROUND(IF(E258="I",0,IF(J258="po",K258,K258*3.280839895)),0)</f>
        <v>4990</v>
      </c>
      <c r="V258" s="46" t="str">
        <f aca="false">IF(J258="mm",I258*K258/1000,"")</f>
        <v/>
      </c>
      <c r="W258" s="47"/>
      <c r="AL258" s="6"/>
    </row>
    <row r="259" customFormat="false" ht="15" hidden="true" customHeight="true" outlineLevel="0" collapsed="false">
      <c r="A259" s="0" t="n">
        <v>30011</v>
      </c>
      <c r="B259" s="1" t="s">
        <v>222</v>
      </c>
      <c r="C259" s="53" t="n">
        <v>45453</v>
      </c>
      <c r="D259" s="38" t="s">
        <v>32</v>
      </c>
      <c r="E259" s="17" t="s">
        <v>33</v>
      </c>
      <c r="F259" s="39" t="n">
        <f aca="false">IF(D259="in",1,-1)</f>
        <v>1</v>
      </c>
      <c r="G259" s="54" t="s">
        <v>267</v>
      </c>
      <c r="H259" s="55" t="s">
        <v>268</v>
      </c>
      <c r="I259" s="16" t="n">
        <v>34</v>
      </c>
      <c r="J259" s="42" t="s">
        <v>36</v>
      </c>
      <c r="K259" s="43" t="n">
        <v>2400</v>
      </c>
      <c r="L259" s="44" t="str">
        <f aca="false">IF(J259="mm","m","pi")</f>
        <v>pi</v>
      </c>
      <c r="M259" s="15" t="n">
        <f aca="false">IF(J259="mm",F259*I259/1000*K259*1.55,F259*I259*12*K259/1000)</f>
        <v>979.2</v>
      </c>
      <c r="N259" s="5" t="n">
        <f aca="false">_xlfn.xlookup(A259,'[1]Prix MP'!$A$1:$A$1048576,'[1]Prix MP'!$T$1:$T$1048576)</f>
        <v>0</v>
      </c>
      <c r="O259" s="5" t="n">
        <f aca="false">_xlfn.xlookup(A259,'[1]Prix MP'!$A$1:$A$1048576,'[1]Prix MP'!$U$1:$U$1048576)</f>
        <v>0.28357864079936</v>
      </c>
      <c r="P259" s="6" t="n">
        <f aca="false">M259*N259</f>
        <v>0</v>
      </c>
      <c r="Q259" s="45" t="n">
        <f aca="false">M259*O259</f>
        <v>277.680205070733</v>
      </c>
      <c r="R259" s="42" t="s">
        <v>224</v>
      </c>
      <c r="S259" s="6" t="n">
        <f aca="false">ROUND(IF(E259="I",0,IF(J259="po",I259,I259/25.4)),2)</f>
        <v>0</v>
      </c>
      <c r="T259" s="15" t="n">
        <f aca="false">ROUND(IF(E259="I",0,IF(J259="po",K259,K259*3.280839895)),0)</f>
        <v>0</v>
      </c>
      <c r="V259" s="46" t="str">
        <f aca="false">IF(J259="mm",I259*K259/1000,"")</f>
        <v/>
      </c>
      <c r="W259" s="47"/>
      <c r="AL259" s="6"/>
    </row>
    <row r="260" customFormat="false" ht="15" hidden="true" customHeight="false" outlineLevel="0" collapsed="false">
      <c r="A260" s="0" t="n">
        <v>30011</v>
      </c>
      <c r="B260" s="1" t="s">
        <v>222</v>
      </c>
      <c r="C260" s="53" t="n">
        <v>45568</v>
      </c>
      <c r="D260" s="38" t="s">
        <v>38</v>
      </c>
      <c r="E260" s="17" t="s">
        <v>33</v>
      </c>
      <c r="F260" s="39" t="n">
        <f aca="false">IF(D260="in",1,-1)</f>
        <v>-1</v>
      </c>
      <c r="G260" s="54" t="s">
        <v>267</v>
      </c>
      <c r="H260" s="55" t="s">
        <v>268</v>
      </c>
      <c r="I260" s="16" t="n">
        <v>34</v>
      </c>
      <c r="J260" s="42" t="s">
        <v>36</v>
      </c>
      <c r="K260" s="43" t="n">
        <v>2400</v>
      </c>
      <c r="L260" s="44" t="str">
        <f aca="false">IF(J260="mm","m","pi")</f>
        <v>pi</v>
      </c>
      <c r="M260" s="15" t="n">
        <f aca="false">IF(J260="mm",F260*I260/1000*K260*1.55,F260*I260*12*K260/1000)</f>
        <v>-979.2</v>
      </c>
      <c r="N260" s="5" t="n">
        <f aca="false">_xlfn.xlookup(A260,'[1]Prix MP'!$A$1:$A$1048576,'[1]Prix MP'!$T$1:$T$1048576)</f>
        <v>0</v>
      </c>
      <c r="O260" s="5" t="n">
        <f aca="false">_xlfn.xlookup(A260,'[1]Prix MP'!$A$1:$A$1048576,'[1]Prix MP'!$U$1:$U$1048576)</f>
        <v>0.28357864079936</v>
      </c>
      <c r="P260" s="6" t="n">
        <f aca="false">M260*N260</f>
        <v>-0</v>
      </c>
      <c r="Q260" s="45" t="n">
        <f aca="false">M260*O260</f>
        <v>-277.680205070733</v>
      </c>
      <c r="R260" s="42" t="s">
        <v>224</v>
      </c>
      <c r="S260" s="6" t="n">
        <f aca="false">ROUND(IF(E260="I",0,IF(J260="po",I260,I260/25.4)),2)</f>
        <v>0</v>
      </c>
      <c r="T260" s="15" t="n">
        <f aca="false">ROUND(IF(E260="I",0,IF(J260="po",K260,K260*3.280839895)),0)</f>
        <v>0</v>
      </c>
      <c r="V260" s="46" t="str">
        <f aca="false">IF(J260="mm",I260*K260/1000,"")</f>
        <v/>
      </c>
      <c r="W260" s="47"/>
      <c r="AL260" s="6"/>
    </row>
    <row r="261" customFormat="false" ht="15" hidden="true" customHeight="false" outlineLevel="0" collapsed="false">
      <c r="A261" s="0" t="n">
        <v>30011</v>
      </c>
      <c r="B261" s="1" t="s">
        <v>222</v>
      </c>
      <c r="C261" s="53" t="n">
        <v>45568</v>
      </c>
      <c r="D261" s="38" t="s">
        <v>32</v>
      </c>
      <c r="E261" s="17" t="s">
        <v>33</v>
      </c>
      <c r="F261" s="39" t="n">
        <f aca="false">IF(D261="in",1,-1)</f>
        <v>1</v>
      </c>
      <c r="G261" s="54" t="s">
        <v>267</v>
      </c>
      <c r="H261" s="55" t="s">
        <v>269</v>
      </c>
      <c r="I261" s="16" t="n">
        <v>14</v>
      </c>
      <c r="J261" s="42" t="s">
        <v>36</v>
      </c>
      <c r="K261" s="43" t="n">
        <v>2250</v>
      </c>
      <c r="L261" s="44" t="str">
        <f aca="false">IF(J261="mm","m","pi")</f>
        <v>pi</v>
      </c>
      <c r="M261" s="15" t="n">
        <f aca="false">IF(J261="mm",F261*I261/1000*K261*1.55,F261*I261*12*K261/1000)</f>
        <v>378</v>
      </c>
      <c r="N261" s="5" t="n">
        <f aca="false">_xlfn.xlookup(A261,'[1]Prix MP'!$A$1:$A$1048576,'[1]Prix MP'!$T$1:$T$1048576)</f>
        <v>0</v>
      </c>
      <c r="O261" s="5" t="n">
        <f aca="false">_xlfn.xlookup(A261,'[1]Prix MP'!$A$1:$A$1048576,'[1]Prix MP'!$U$1:$U$1048576)</f>
        <v>0.28357864079936</v>
      </c>
      <c r="P261" s="6" t="n">
        <f aca="false">M261*N261</f>
        <v>0</v>
      </c>
      <c r="Q261" s="45" t="n">
        <f aca="false">M261*O261</f>
        <v>107.192726222158</v>
      </c>
      <c r="R261" s="42" t="s">
        <v>224</v>
      </c>
      <c r="S261" s="6" t="n">
        <f aca="false">ROUND(IF(E261="I",0,IF(J261="po",I261,I261/25.4)),2)</f>
        <v>0</v>
      </c>
      <c r="T261" s="15" t="n">
        <f aca="false">ROUND(IF(E261="I",0,IF(J261="po",K261,K261*3.280839895)),0)</f>
        <v>0</v>
      </c>
      <c r="V261" s="46" t="str">
        <f aca="false">IF(J261="mm",I261*K261/1000,"")</f>
        <v/>
      </c>
      <c r="W261" s="47"/>
      <c r="AL261" s="6"/>
    </row>
    <row r="262" customFormat="false" ht="15" hidden="true" customHeight="false" outlineLevel="0" collapsed="false">
      <c r="A262" s="0" t="n">
        <v>30011</v>
      </c>
      <c r="B262" s="1" t="s">
        <v>222</v>
      </c>
      <c r="C262" s="53" t="n">
        <v>45582</v>
      </c>
      <c r="D262" s="38" t="s">
        <v>38</v>
      </c>
      <c r="E262" s="17" t="s">
        <v>33</v>
      </c>
      <c r="F262" s="39" t="n">
        <f aca="false">IF(D262="in",1,-1)</f>
        <v>-1</v>
      </c>
      <c r="G262" s="54" t="s">
        <v>267</v>
      </c>
      <c r="H262" s="55" t="s">
        <v>269</v>
      </c>
      <c r="I262" s="16" t="n">
        <v>14</v>
      </c>
      <c r="J262" s="42" t="s">
        <v>36</v>
      </c>
      <c r="K262" s="43" t="n">
        <v>2250</v>
      </c>
      <c r="L262" s="44" t="str">
        <f aca="false">IF(J262="mm","m","pi")</f>
        <v>pi</v>
      </c>
      <c r="M262" s="15" t="n">
        <f aca="false">IF(J262="mm",F262*I262/1000*K262*1.55,F262*I262*12*K262/1000)</f>
        <v>-378</v>
      </c>
      <c r="N262" s="5" t="n">
        <f aca="false">_xlfn.xlookup(A262,'[1]Prix MP'!$A$1:$A$1048576,'[1]Prix MP'!$T$1:$T$1048576)</f>
        <v>0</v>
      </c>
      <c r="O262" s="5" t="n">
        <f aca="false">_xlfn.xlookup(A262,'[1]Prix MP'!$A$1:$A$1048576,'[1]Prix MP'!$U$1:$U$1048576)</f>
        <v>0.28357864079936</v>
      </c>
      <c r="P262" s="6" t="n">
        <f aca="false">M262*N262</f>
        <v>-0</v>
      </c>
      <c r="Q262" s="45" t="n">
        <f aca="false">M262*O262</f>
        <v>-107.192726222158</v>
      </c>
      <c r="R262" s="42" t="s">
        <v>224</v>
      </c>
      <c r="S262" s="6" t="n">
        <f aca="false">ROUND(IF(E262="I",0,IF(J262="po",I262,I262/25.4)),2)</f>
        <v>0</v>
      </c>
      <c r="T262" s="15" t="n">
        <f aca="false">ROUND(IF(E262="I",0,IF(J262="po",K262,K262*3.280839895)),0)</f>
        <v>0</v>
      </c>
      <c r="V262" s="46" t="str">
        <f aca="false">IF(J262="mm",I262*K262/1000,"")</f>
        <v/>
      </c>
      <c r="W262" s="47"/>
      <c r="AL262" s="6"/>
    </row>
    <row r="263" customFormat="false" ht="15" hidden="true" customHeight="false" outlineLevel="0" collapsed="false">
      <c r="A263" s="0" t="n">
        <v>30011</v>
      </c>
      <c r="B263" s="1" t="s">
        <v>222</v>
      </c>
      <c r="C263" s="53" t="n">
        <v>45356</v>
      </c>
      <c r="D263" s="38" t="s">
        <v>32</v>
      </c>
      <c r="E263" s="17" t="s">
        <v>49</v>
      </c>
      <c r="F263" s="39" t="n">
        <f aca="false">IF(D263="in",1,-1)</f>
        <v>1</v>
      </c>
      <c r="G263" s="54"/>
      <c r="H263" s="55" t="s">
        <v>270</v>
      </c>
      <c r="I263" s="16" t="n">
        <v>1530</v>
      </c>
      <c r="J263" s="42" t="s">
        <v>2</v>
      </c>
      <c r="K263" s="43" t="n">
        <v>6000</v>
      </c>
      <c r="L263" s="44" t="str">
        <f aca="false">IF(J263="mm","m","pi")</f>
        <v>m</v>
      </c>
      <c r="M263" s="15" t="n">
        <f aca="false">IF(J263="mm",F263*I263/1000*K263*1.55,F263*I263*12*K263/1000)</f>
        <v>14229</v>
      </c>
      <c r="N263" s="5" t="n">
        <f aca="false">_xlfn.xlookup(A263,'[1]Prix MP'!$A$1:$A$1048576,'[1]Prix MP'!$T$1:$T$1048576)</f>
        <v>0</v>
      </c>
      <c r="O263" s="5" t="n">
        <f aca="false">_xlfn.xlookup(A263,'[1]Prix MP'!$A$1:$A$1048576,'[1]Prix MP'!$U$1:$U$1048576)</f>
        <v>0.28357864079936</v>
      </c>
      <c r="P263" s="6" t="n">
        <f aca="false">M263*N263</f>
        <v>0</v>
      </c>
      <c r="Q263" s="45" t="n">
        <f aca="false">M263*O263</f>
        <v>4035.04047993409</v>
      </c>
      <c r="R263" s="42" t="s">
        <v>224</v>
      </c>
      <c r="S263" s="6" t="n">
        <f aca="false">ROUND(IF(E263="I",0,IF(J263="po",I263,I263/25.4)),2)</f>
        <v>60.24</v>
      </c>
      <c r="T263" s="15" t="n">
        <f aca="false">ROUND(IF(E263="I",0,IF(J263="po",K263,K263*3.280839895)),0)</f>
        <v>19685</v>
      </c>
      <c r="V263" s="46" t="n">
        <f aca="false">IF(J263="mm",I263*K263/1000,"")</f>
        <v>9180</v>
      </c>
      <c r="W263" s="47"/>
      <c r="AL263" s="6"/>
    </row>
    <row r="264" customFormat="false" ht="15" hidden="true" customHeight="false" outlineLevel="0" collapsed="false">
      <c r="A264" s="0" t="n">
        <v>30011</v>
      </c>
      <c r="B264" s="1" t="s">
        <v>222</v>
      </c>
      <c r="C264" s="53" t="n">
        <v>45356</v>
      </c>
      <c r="D264" s="38" t="s">
        <v>32</v>
      </c>
      <c r="E264" s="17" t="s">
        <v>49</v>
      </c>
      <c r="F264" s="39" t="n">
        <f aca="false">IF(D264="in",1,-1)</f>
        <v>1</v>
      </c>
      <c r="G264" s="54"/>
      <c r="H264" s="55" t="s">
        <v>271</v>
      </c>
      <c r="I264" s="16" t="n">
        <v>1530</v>
      </c>
      <c r="J264" s="42" t="s">
        <v>2</v>
      </c>
      <c r="K264" s="43" t="n">
        <v>6000</v>
      </c>
      <c r="L264" s="44" t="str">
        <f aca="false">IF(J264="mm","m","pi")</f>
        <v>m</v>
      </c>
      <c r="M264" s="15" t="n">
        <f aca="false">IF(J264="mm",F264*I264/1000*K264*1.55,F264*I264*12*K264/1000)</f>
        <v>14229</v>
      </c>
      <c r="N264" s="5" t="n">
        <f aca="false">_xlfn.xlookup(A264,'[1]Prix MP'!$A$1:$A$1048576,'[1]Prix MP'!$T$1:$T$1048576)</f>
        <v>0</v>
      </c>
      <c r="O264" s="5" t="n">
        <f aca="false">_xlfn.xlookup(A264,'[1]Prix MP'!$A$1:$A$1048576,'[1]Prix MP'!$U$1:$U$1048576)</f>
        <v>0.28357864079936</v>
      </c>
      <c r="P264" s="6" t="n">
        <f aca="false">M264*N264</f>
        <v>0</v>
      </c>
      <c r="Q264" s="45" t="n">
        <f aca="false">M264*O264</f>
        <v>4035.04047993409</v>
      </c>
      <c r="R264" s="42" t="s">
        <v>224</v>
      </c>
      <c r="S264" s="6" t="n">
        <f aca="false">ROUND(IF(E264="I",0,IF(J264="po",I264,I264/25.4)),2)</f>
        <v>60.24</v>
      </c>
      <c r="T264" s="15" t="n">
        <f aca="false">ROUND(IF(E264="I",0,IF(J264="po",K264,K264*3.280839895)),0)</f>
        <v>19685</v>
      </c>
      <c r="V264" s="46" t="n">
        <f aca="false">IF(J264="mm",I264*K264/1000,"")</f>
        <v>9180</v>
      </c>
      <c r="W264" s="47"/>
      <c r="AL264" s="6"/>
    </row>
    <row r="265" customFormat="false" ht="15" hidden="true" customHeight="false" outlineLevel="0" collapsed="false">
      <c r="A265" s="0" t="n">
        <v>30011</v>
      </c>
      <c r="B265" s="1" t="s">
        <v>222</v>
      </c>
      <c r="C265" s="53" t="n">
        <v>45356</v>
      </c>
      <c r="D265" s="38" t="s">
        <v>32</v>
      </c>
      <c r="E265" s="17" t="s">
        <v>49</v>
      </c>
      <c r="F265" s="39" t="n">
        <f aca="false">IF(D265="in",1,-1)</f>
        <v>1</v>
      </c>
      <c r="G265" s="54"/>
      <c r="H265" s="55" t="s">
        <v>272</v>
      </c>
      <c r="I265" s="16" t="n">
        <v>1530</v>
      </c>
      <c r="J265" s="42" t="s">
        <v>2</v>
      </c>
      <c r="K265" s="43" t="n">
        <v>6000</v>
      </c>
      <c r="L265" s="44" t="str">
        <f aca="false">IF(J265="mm","m","pi")</f>
        <v>m</v>
      </c>
      <c r="M265" s="15" t="n">
        <f aca="false">IF(J265="mm",F265*I265/1000*K265*1.55,F265*I265*12*K265/1000)</f>
        <v>14229</v>
      </c>
      <c r="N265" s="5" t="n">
        <f aca="false">_xlfn.xlookup(A265,'[1]Prix MP'!$A$1:$A$1048576,'[1]Prix MP'!$T$1:$T$1048576)</f>
        <v>0</v>
      </c>
      <c r="O265" s="5" t="n">
        <f aca="false">_xlfn.xlookup(A265,'[1]Prix MP'!$A$1:$A$1048576,'[1]Prix MP'!$U$1:$U$1048576)</f>
        <v>0.28357864079936</v>
      </c>
      <c r="P265" s="6" t="n">
        <f aca="false">M265*N265</f>
        <v>0</v>
      </c>
      <c r="Q265" s="45" t="n">
        <f aca="false">M265*O265</f>
        <v>4035.04047993409</v>
      </c>
      <c r="R265" s="42" t="s">
        <v>224</v>
      </c>
      <c r="S265" s="6" t="n">
        <f aca="false">ROUND(IF(E265="I",0,IF(J265="po",I265,I265/25.4)),2)</f>
        <v>60.24</v>
      </c>
      <c r="T265" s="15" t="n">
        <f aca="false">ROUND(IF(E265="I",0,IF(J265="po",K265,K265*3.280839895)),0)</f>
        <v>19685</v>
      </c>
      <c r="V265" s="46" t="n">
        <f aca="false">IF(J265="mm",I265*K265/1000,"")</f>
        <v>9180</v>
      </c>
      <c r="W265" s="47"/>
      <c r="AL265" s="6"/>
    </row>
    <row r="266" customFormat="false" ht="15" hidden="true" customHeight="false" outlineLevel="0" collapsed="false">
      <c r="A266" s="0" t="n">
        <v>30011</v>
      </c>
      <c r="B266" s="1" t="s">
        <v>222</v>
      </c>
      <c r="C266" s="53" t="n">
        <v>45356</v>
      </c>
      <c r="D266" s="38" t="s">
        <v>32</v>
      </c>
      <c r="E266" s="17" t="s">
        <v>49</v>
      </c>
      <c r="F266" s="39" t="n">
        <f aca="false">IF(D266="in",1,-1)</f>
        <v>1</v>
      </c>
      <c r="G266" s="54"/>
      <c r="H266" s="55" t="s">
        <v>273</v>
      </c>
      <c r="I266" s="16" t="n">
        <v>1530</v>
      </c>
      <c r="J266" s="42" t="s">
        <v>2</v>
      </c>
      <c r="K266" s="43" t="n">
        <v>6000</v>
      </c>
      <c r="L266" s="44" t="str">
        <f aca="false">IF(J266="mm","m","pi")</f>
        <v>m</v>
      </c>
      <c r="M266" s="15" t="n">
        <f aca="false">IF(J266="mm",F266*I266/1000*K266*1.55,F266*I266*12*K266/1000)</f>
        <v>14229</v>
      </c>
      <c r="N266" s="5" t="n">
        <f aca="false">_xlfn.xlookup(A266,'[1]Prix MP'!$A$1:$A$1048576,'[1]Prix MP'!$T$1:$T$1048576)</f>
        <v>0</v>
      </c>
      <c r="O266" s="5" t="n">
        <f aca="false">_xlfn.xlookup(A266,'[1]Prix MP'!$A$1:$A$1048576,'[1]Prix MP'!$U$1:$U$1048576)</f>
        <v>0.28357864079936</v>
      </c>
      <c r="P266" s="6" t="n">
        <f aca="false">M266*N266</f>
        <v>0</v>
      </c>
      <c r="Q266" s="45" t="n">
        <f aca="false">M266*O266</f>
        <v>4035.04047993409</v>
      </c>
      <c r="R266" s="42" t="s">
        <v>224</v>
      </c>
      <c r="S266" s="6" t="n">
        <f aca="false">ROUND(IF(E266="I",0,IF(J266="po",I266,I266/25.4)),2)</f>
        <v>60.24</v>
      </c>
      <c r="T266" s="15" t="n">
        <f aca="false">ROUND(IF(E266="I",0,IF(J266="po",K266,K266*3.280839895)),0)</f>
        <v>19685</v>
      </c>
      <c r="V266" s="46" t="n">
        <f aca="false">IF(J266="mm",I266*K266/1000,"")</f>
        <v>9180</v>
      </c>
      <c r="W266" s="47"/>
      <c r="AL266" s="6"/>
    </row>
    <row r="267" customFormat="false" ht="15" hidden="true" customHeight="false" outlineLevel="0" collapsed="false">
      <c r="A267" s="0" t="n">
        <v>30018</v>
      </c>
      <c r="B267" s="1" t="s">
        <v>222</v>
      </c>
      <c r="C267" s="53" t="n">
        <v>45405</v>
      </c>
      <c r="D267" s="38" t="s">
        <v>32</v>
      </c>
      <c r="E267" s="17" t="s">
        <v>49</v>
      </c>
      <c r="F267" s="39" t="n">
        <f aca="false">IF(D267="in",1,-1)</f>
        <v>1</v>
      </c>
      <c r="G267" s="54"/>
      <c r="H267" s="55" t="s">
        <v>274</v>
      </c>
      <c r="I267" s="16" t="n">
        <v>1530</v>
      </c>
      <c r="J267" s="42" t="s">
        <v>2</v>
      </c>
      <c r="K267" s="43" t="n">
        <v>3000</v>
      </c>
      <c r="L267" s="44" t="str">
        <f aca="false">IF(J267="mm","m","pi")</f>
        <v>m</v>
      </c>
      <c r="M267" s="15" t="n">
        <f aca="false">IF(J267="mm",F267*I267/1000*K267*1.55,F267*I267*12*K267/1000)</f>
        <v>7114.5</v>
      </c>
      <c r="N267" s="5" t="n">
        <f aca="false">_xlfn.xlookup(A267,'[1]Prix MP'!$A$1:$A$1048576,'[1]Prix MP'!$T$1:$T$1048576)</f>
        <v>0.264285602410524</v>
      </c>
      <c r="O267" s="5" t="n">
        <f aca="false">_xlfn.xlookup(A267,'[1]Prix MP'!$A$1:$A$1048576,'[1]Prix MP'!$U$1:$U$1048576)</f>
        <v>0.264285602410524</v>
      </c>
      <c r="P267" s="6" t="n">
        <f aca="false">M267*N267</f>
        <v>1880.25991834967</v>
      </c>
      <c r="Q267" s="45" t="n">
        <f aca="false">M267*O267</f>
        <v>1880.25991834967</v>
      </c>
      <c r="R267" s="42" t="s">
        <v>224</v>
      </c>
      <c r="S267" s="6" t="n">
        <f aca="false">ROUND(IF(E267="I",0,IF(J267="po",I267,I267/25.4)),2)</f>
        <v>60.24</v>
      </c>
      <c r="T267" s="15" t="n">
        <f aca="false">ROUND(IF(E267="I",0,IF(J267="po",K267,K267*3.280839895)),0)</f>
        <v>9843</v>
      </c>
      <c r="V267" s="46" t="n">
        <f aca="false">IF(J267="mm",I267*K267/1000,"")</f>
        <v>4590</v>
      </c>
      <c r="W267" s="47"/>
      <c r="AL267" s="6"/>
    </row>
    <row r="268" customFormat="false" ht="15" hidden="true" customHeight="false" outlineLevel="0" collapsed="false">
      <c r="A268" s="0" t="n">
        <v>30018</v>
      </c>
      <c r="B268" s="48" t="s">
        <v>222</v>
      </c>
      <c r="C268" s="53" t="n">
        <v>45405</v>
      </c>
      <c r="D268" s="38" t="s">
        <v>32</v>
      </c>
      <c r="E268" s="17" t="s">
        <v>49</v>
      </c>
      <c r="F268" s="39" t="n">
        <f aca="false">IF(D268="in",1,-1)</f>
        <v>1</v>
      </c>
      <c r="G268" s="56"/>
      <c r="H268" s="54" t="s">
        <v>275</v>
      </c>
      <c r="I268" s="16" t="n">
        <v>1530</v>
      </c>
      <c r="J268" s="42" t="s">
        <v>2</v>
      </c>
      <c r="K268" s="43" t="n">
        <v>3000</v>
      </c>
      <c r="L268" s="44" t="str">
        <f aca="false">IF(J268="mm","m","pi")</f>
        <v>m</v>
      </c>
      <c r="M268" s="15" t="n">
        <f aca="false">IF(J268="mm",F268*I268/1000*K268*1.55,F268*I268*12*K268/1000)</f>
        <v>7114.5</v>
      </c>
      <c r="N268" s="5" t="n">
        <f aca="false">_xlfn.xlookup(A268,'[1]Prix MP'!$A$1:$A$1048576,'[1]Prix MP'!$T$1:$T$1048576)</f>
        <v>0.264285602410524</v>
      </c>
      <c r="O268" s="5" t="n">
        <f aca="false">_xlfn.xlookup(A268,'[1]Prix MP'!$A$1:$A$1048576,'[1]Prix MP'!$U$1:$U$1048576)</f>
        <v>0.264285602410524</v>
      </c>
      <c r="P268" s="6" t="n">
        <f aca="false">M268*N268</f>
        <v>1880.25991834967</v>
      </c>
      <c r="Q268" s="45" t="n">
        <f aca="false">M268*O268</f>
        <v>1880.25991834967</v>
      </c>
      <c r="R268" s="42" t="s">
        <v>224</v>
      </c>
      <c r="S268" s="6" t="n">
        <f aca="false">ROUND(IF(E268="I",0,IF(J268="po",I268,I268/25.4)),2)</f>
        <v>60.24</v>
      </c>
      <c r="T268" s="15" t="n">
        <f aca="false">ROUND(IF(E268="I",0,IF(J268="po",K268,K268*3.280839895)),0)</f>
        <v>9843</v>
      </c>
      <c r="V268" s="46" t="n">
        <f aca="false">IF(J268="mm",I268*K268/1000,"")</f>
        <v>4590</v>
      </c>
      <c r="W268" s="47"/>
      <c r="AL268" s="6"/>
    </row>
    <row r="269" customFormat="false" ht="15" hidden="true" customHeight="false" outlineLevel="0" collapsed="false">
      <c r="A269" s="0" t="n">
        <v>30018</v>
      </c>
      <c r="B269" s="48" t="s">
        <v>222</v>
      </c>
      <c r="C269" s="37" t="n">
        <v>45405</v>
      </c>
      <c r="D269" s="38" t="s">
        <v>32</v>
      </c>
      <c r="E269" s="17" t="s">
        <v>49</v>
      </c>
      <c r="F269" s="39" t="n">
        <f aca="false">IF(D269="in",1,-1)</f>
        <v>1</v>
      </c>
      <c r="G269" s="50"/>
      <c r="H269" s="40" t="s">
        <v>276</v>
      </c>
      <c r="I269" s="16" t="n">
        <v>1530</v>
      </c>
      <c r="J269" s="42" t="s">
        <v>2</v>
      </c>
      <c r="K269" s="43" t="n">
        <v>3000</v>
      </c>
      <c r="L269" s="44" t="str">
        <f aca="false">IF(J269="mm","m","pi")</f>
        <v>m</v>
      </c>
      <c r="M269" s="15" t="n">
        <f aca="false">IF(J269="mm",F269*I269/1000*K269*1.55,F269*I269*12*K269/1000)</f>
        <v>7114.5</v>
      </c>
      <c r="N269" s="5" t="n">
        <f aca="false">_xlfn.xlookup(A269,'[1]Prix MP'!$A$1:$A$1048576,'[1]Prix MP'!$T$1:$T$1048576)</f>
        <v>0.264285602410524</v>
      </c>
      <c r="O269" s="5" t="n">
        <f aca="false">_xlfn.xlookup(A269,'[1]Prix MP'!$A$1:$A$1048576,'[1]Prix MP'!$U$1:$U$1048576)</f>
        <v>0.264285602410524</v>
      </c>
      <c r="P269" s="6" t="n">
        <f aca="false">M269*N269</f>
        <v>1880.25991834967</v>
      </c>
      <c r="Q269" s="45" t="n">
        <f aca="false">M269*O269</f>
        <v>1880.25991834967</v>
      </c>
      <c r="R269" s="42" t="s">
        <v>224</v>
      </c>
      <c r="S269" s="6" t="n">
        <f aca="false">ROUND(IF(E269="I",0,IF(J269="po",I269,I269/25.4)),2)</f>
        <v>60.24</v>
      </c>
      <c r="T269" s="15" t="n">
        <f aca="false">ROUND(IF(E269="I",0,IF(J269="po",K269,K269*3.280839895)),0)</f>
        <v>9843</v>
      </c>
      <c r="V269" s="46" t="n">
        <f aca="false">IF(J269="mm",I269*K269/1000,"")</f>
        <v>4590</v>
      </c>
      <c r="W269" s="47"/>
      <c r="AV269" s="6"/>
    </row>
    <row r="270" customFormat="false" ht="15" hidden="true" customHeight="false" outlineLevel="0" collapsed="false">
      <c r="A270" s="0" t="n">
        <v>30018</v>
      </c>
      <c r="B270" s="48" t="s">
        <v>222</v>
      </c>
      <c r="C270" s="37" t="n">
        <v>45405</v>
      </c>
      <c r="D270" s="38" t="s">
        <v>32</v>
      </c>
      <c r="E270" s="17" t="s">
        <v>49</v>
      </c>
      <c r="F270" s="39" t="n">
        <f aca="false">IF(D270="in",1,-1)</f>
        <v>1</v>
      </c>
      <c r="G270" s="50"/>
      <c r="H270" s="40" t="s">
        <v>277</v>
      </c>
      <c r="I270" s="16" t="n">
        <v>1530</v>
      </c>
      <c r="J270" s="42" t="s">
        <v>2</v>
      </c>
      <c r="K270" s="43" t="n">
        <v>3000</v>
      </c>
      <c r="L270" s="44" t="str">
        <f aca="false">IF(J270="mm","m","pi")</f>
        <v>m</v>
      </c>
      <c r="M270" s="15" t="n">
        <f aca="false">IF(J270="mm",F270*I270/1000*K270*1.55,F270*I270*12*K270/1000)</f>
        <v>7114.5</v>
      </c>
      <c r="N270" s="5" t="n">
        <f aca="false">_xlfn.xlookup(A270,'[1]Prix MP'!$A$1:$A$1048576,'[1]Prix MP'!$T$1:$T$1048576)</f>
        <v>0.264285602410524</v>
      </c>
      <c r="O270" s="5" t="n">
        <f aca="false">_xlfn.xlookup(A270,'[1]Prix MP'!$A$1:$A$1048576,'[1]Prix MP'!$U$1:$U$1048576)</f>
        <v>0.264285602410524</v>
      </c>
      <c r="P270" s="6" t="n">
        <f aca="false">M270*N270</f>
        <v>1880.25991834967</v>
      </c>
      <c r="Q270" s="45" t="n">
        <f aca="false">M270*O270</f>
        <v>1880.25991834967</v>
      </c>
      <c r="R270" s="42" t="s">
        <v>224</v>
      </c>
      <c r="S270" s="6" t="n">
        <f aca="false">ROUND(IF(E270="I",0,IF(J270="po",I270,I270/25.4)),2)</f>
        <v>60.24</v>
      </c>
      <c r="T270" s="15" t="n">
        <f aca="false">ROUND(IF(E270="I",0,IF(J270="po",K270,K270*3.280839895)),0)</f>
        <v>9843</v>
      </c>
      <c r="V270" s="46" t="n">
        <f aca="false">IF(J270="mm",I270*K270/1000,"")</f>
        <v>4590</v>
      </c>
      <c r="W270" s="47"/>
      <c r="AV270" s="6"/>
    </row>
    <row r="271" customFormat="false" ht="15" hidden="true" customHeight="false" outlineLevel="0" collapsed="false">
      <c r="A271" s="0" t="n">
        <v>30018</v>
      </c>
      <c r="B271" s="48" t="s">
        <v>222</v>
      </c>
      <c r="C271" s="37" t="n">
        <v>45405</v>
      </c>
      <c r="D271" s="38" t="s">
        <v>32</v>
      </c>
      <c r="E271" s="17" t="s">
        <v>49</v>
      </c>
      <c r="F271" s="39" t="n">
        <f aca="false">IF(D271="in",1,-1)</f>
        <v>1</v>
      </c>
      <c r="G271" s="50"/>
      <c r="H271" s="40" t="s">
        <v>278</v>
      </c>
      <c r="I271" s="16" t="n">
        <v>1530</v>
      </c>
      <c r="J271" s="42" t="s">
        <v>2</v>
      </c>
      <c r="K271" s="43" t="n">
        <v>3000</v>
      </c>
      <c r="L271" s="44" t="str">
        <f aca="false">IF(J271="mm","m","pi")</f>
        <v>m</v>
      </c>
      <c r="M271" s="15" t="n">
        <f aca="false">IF(J271="mm",F271*I271/1000*K271*1.55,F271*I271*12*K271/1000)</f>
        <v>7114.5</v>
      </c>
      <c r="N271" s="5" t="n">
        <f aca="false">_xlfn.xlookup(A271,'[1]Prix MP'!$A$1:$A$1048576,'[1]Prix MP'!$T$1:$T$1048576)</f>
        <v>0.264285602410524</v>
      </c>
      <c r="O271" s="5" t="n">
        <f aca="false">_xlfn.xlookup(A271,'[1]Prix MP'!$A$1:$A$1048576,'[1]Prix MP'!$U$1:$U$1048576)</f>
        <v>0.264285602410524</v>
      </c>
      <c r="P271" s="6" t="n">
        <f aca="false">M271*N271</f>
        <v>1880.25991834967</v>
      </c>
      <c r="Q271" s="45" t="n">
        <f aca="false">M271*O271</f>
        <v>1880.25991834967</v>
      </c>
      <c r="R271" s="42" t="s">
        <v>224</v>
      </c>
      <c r="S271" s="6" t="n">
        <f aca="false">ROUND(IF(E271="I",0,IF(J271="po",I271,I271/25.4)),2)</f>
        <v>60.24</v>
      </c>
      <c r="T271" s="15" t="n">
        <f aca="false">ROUND(IF(E271="I",0,IF(J271="po",K271,K271*3.280839895)),0)</f>
        <v>9843</v>
      </c>
      <c r="V271" s="46" t="n">
        <f aca="false">IF(J271="mm",I271*K271/1000,"")</f>
        <v>4590</v>
      </c>
      <c r="W271" s="47"/>
      <c r="AV271" s="6"/>
    </row>
    <row r="272" customFormat="false" ht="15" hidden="true" customHeight="false" outlineLevel="0" collapsed="false">
      <c r="A272" s="0" t="n">
        <v>30018</v>
      </c>
      <c r="B272" s="48" t="s">
        <v>222</v>
      </c>
      <c r="C272" s="37" t="n">
        <v>45405</v>
      </c>
      <c r="D272" s="38" t="s">
        <v>32</v>
      </c>
      <c r="E272" s="17" t="s">
        <v>49</v>
      </c>
      <c r="F272" s="39" t="n">
        <f aca="false">IF(D272="in",1,-1)</f>
        <v>1</v>
      </c>
      <c r="G272" s="50"/>
      <c r="H272" s="40" t="s">
        <v>279</v>
      </c>
      <c r="I272" s="16" t="n">
        <v>1530</v>
      </c>
      <c r="J272" s="42" t="s">
        <v>2</v>
      </c>
      <c r="K272" s="43" t="n">
        <v>3000</v>
      </c>
      <c r="L272" s="44" t="str">
        <f aca="false">IF(J272="mm","m","pi")</f>
        <v>m</v>
      </c>
      <c r="M272" s="15" t="n">
        <f aca="false">IF(J272="mm",F272*I272/1000*K272*1.55,F272*I272*12*K272/1000)</f>
        <v>7114.5</v>
      </c>
      <c r="N272" s="5" t="n">
        <f aca="false">_xlfn.xlookup(A272,'[1]Prix MP'!$A$1:$A$1048576,'[1]Prix MP'!$T$1:$T$1048576)</f>
        <v>0.264285602410524</v>
      </c>
      <c r="O272" s="5" t="n">
        <f aca="false">_xlfn.xlookup(A272,'[1]Prix MP'!$A$1:$A$1048576,'[1]Prix MP'!$U$1:$U$1048576)</f>
        <v>0.264285602410524</v>
      </c>
      <c r="P272" s="6" t="n">
        <f aca="false">M272*N272</f>
        <v>1880.25991834967</v>
      </c>
      <c r="Q272" s="45" t="n">
        <f aca="false">M272*O272</f>
        <v>1880.25991834967</v>
      </c>
      <c r="R272" s="42" t="s">
        <v>224</v>
      </c>
      <c r="S272" s="6" t="n">
        <f aca="false">ROUND(IF(E272="I",0,IF(J272="po",I272,I272/25.4)),2)</f>
        <v>60.24</v>
      </c>
      <c r="T272" s="15" t="n">
        <f aca="false">ROUND(IF(E272="I",0,IF(J272="po",K272,K272*3.280839895)),0)</f>
        <v>9843</v>
      </c>
      <c r="V272" s="46" t="n">
        <f aca="false">IF(J272="mm",I272*K272/1000,"")</f>
        <v>4590</v>
      </c>
      <c r="W272" s="47"/>
      <c r="AV272" s="6"/>
    </row>
    <row r="273" customFormat="false" ht="15" hidden="true" customHeight="false" outlineLevel="0" collapsed="false">
      <c r="A273" s="0" t="n">
        <v>30018</v>
      </c>
      <c r="B273" s="48" t="s">
        <v>222</v>
      </c>
      <c r="C273" s="37" t="n">
        <v>45405</v>
      </c>
      <c r="D273" s="38" t="s">
        <v>32</v>
      </c>
      <c r="E273" s="17" t="s">
        <v>49</v>
      </c>
      <c r="F273" s="39" t="n">
        <f aca="false">IF(D273="in",1,-1)</f>
        <v>1</v>
      </c>
      <c r="G273" s="50"/>
      <c r="H273" s="40" t="s">
        <v>280</v>
      </c>
      <c r="I273" s="16" t="n">
        <v>1530</v>
      </c>
      <c r="J273" s="42" t="s">
        <v>2</v>
      </c>
      <c r="K273" s="43" t="n">
        <v>3000</v>
      </c>
      <c r="L273" s="44" t="str">
        <f aca="false">IF(J273="mm","m","pi")</f>
        <v>m</v>
      </c>
      <c r="M273" s="15" t="n">
        <f aca="false">IF(J273="mm",F273*I273/1000*K273*1.55,F273*I273*12*K273/1000)</f>
        <v>7114.5</v>
      </c>
      <c r="N273" s="5" t="n">
        <f aca="false">_xlfn.xlookup(A273,'[1]Prix MP'!$A$1:$A$1048576,'[1]Prix MP'!$T$1:$T$1048576)</f>
        <v>0.264285602410524</v>
      </c>
      <c r="O273" s="5" t="n">
        <f aca="false">_xlfn.xlookup(A273,'[1]Prix MP'!$A$1:$A$1048576,'[1]Prix MP'!$U$1:$U$1048576)</f>
        <v>0.264285602410524</v>
      </c>
      <c r="P273" s="6" t="n">
        <f aca="false">M273*N273</f>
        <v>1880.25991834967</v>
      </c>
      <c r="Q273" s="45" t="n">
        <f aca="false">M273*O273</f>
        <v>1880.25991834967</v>
      </c>
      <c r="R273" s="42" t="s">
        <v>224</v>
      </c>
      <c r="S273" s="6" t="n">
        <f aca="false">ROUND(IF(E273="I",0,IF(J273="po",I273,I273/25.4)),2)</f>
        <v>60.24</v>
      </c>
      <c r="T273" s="15" t="n">
        <f aca="false">ROUND(IF(E273="I",0,IF(J273="po",K273,K273*3.280839895)),0)</f>
        <v>9843</v>
      </c>
      <c r="V273" s="46" t="n">
        <f aca="false">IF(J273="mm",I273*K273/1000,"")</f>
        <v>4590</v>
      </c>
      <c r="W273" s="47"/>
      <c r="AV273" s="6"/>
    </row>
    <row r="274" customFormat="false" ht="15" hidden="true" customHeight="false" outlineLevel="0" collapsed="false">
      <c r="A274" s="0" t="n">
        <v>30018</v>
      </c>
      <c r="B274" s="48" t="s">
        <v>222</v>
      </c>
      <c r="C274" s="37" t="n">
        <v>45405</v>
      </c>
      <c r="D274" s="38" t="s">
        <v>32</v>
      </c>
      <c r="E274" s="17" t="s">
        <v>49</v>
      </c>
      <c r="F274" s="39" t="n">
        <f aca="false">IF(D274="in",1,-1)</f>
        <v>1</v>
      </c>
      <c r="G274" s="50"/>
      <c r="H274" s="40" t="s">
        <v>281</v>
      </c>
      <c r="I274" s="16" t="n">
        <v>1530</v>
      </c>
      <c r="J274" s="42" t="s">
        <v>2</v>
      </c>
      <c r="K274" s="43" t="n">
        <v>3000</v>
      </c>
      <c r="L274" s="44" t="str">
        <f aca="false">IF(J274="mm","m","pi")</f>
        <v>m</v>
      </c>
      <c r="M274" s="15" t="n">
        <f aca="false">IF(J274="mm",F274*I274/1000*K274*1.55,F274*I274*12*K274/1000)</f>
        <v>7114.5</v>
      </c>
      <c r="N274" s="5" t="n">
        <f aca="false">_xlfn.xlookup(A274,'[1]Prix MP'!$A$1:$A$1048576,'[1]Prix MP'!$T$1:$T$1048576)</f>
        <v>0.264285602410524</v>
      </c>
      <c r="O274" s="5" t="n">
        <f aca="false">_xlfn.xlookup(A274,'[1]Prix MP'!$A$1:$A$1048576,'[1]Prix MP'!$U$1:$U$1048576)</f>
        <v>0.264285602410524</v>
      </c>
      <c r="P274" s="6" t="n">
        <f aca="false">M274*N274</f>
        <v>1880.25991834967</v>
      </c>
      <c r="Q274" s="45" t="n">
        <f aca="false">M274*O274</f>
        <v>1880.25991834967</v>
      </c>
      <c r="R274" s="42" t="s">
        <v>224</v>
      </c>
      <c r="S274" s="6" t="n">
        <f aca="false">ROUND(IF(E274="I",0,IF(J274="po",I274,I274/25.4)),2)</f>
        <v>60.24</v>
      </c>
      <c r="T274" s="15" t="n">
        <f aca="false">ROUND(IF(E274="I",0,IF(J274="po",K274,K274*3.280839895)),0)</f>
        <v>9843</v>
      </c>
      <c r="V274" s="46" t="n">
        <f aca="false">IF(J274="mm",I274*K274/1000,"")</f>
        <v>4590</v>
      </c>
      <c r="W274" s="47"/>
      <c r="AV274" s="6"/>
    </row>
    <row r="275" customFormat="false" ht="15" hidden="true" customHeight="false" outlineLevel="0" collapsed="false">
      <c r="A275" s="0" t="n">
        <v>30018</v>
      </c>
      <c r="B275" s="48" t="s">
        <v>222</v>
      </c>
      <c r="C275" s="37" t="n">
        <v>45405</v>
      </c>
      <c r="D275" s="38" t="s">
        <v>32</v>
      </c>
      <c r="E275" s="17" t="s">
        <v>49</v>
      </c>
      <c r="F275" s="39" t="n">
        <f aca="false">IF(D275="in",1,-1)</f>
        <v>1</v>
      </c>
      <c r="G275" s="50"/>
      <c r="H275" s="40" t="s">
        <v>282</v>
      </c>
      <c r="I275" s="16" t="n">
        <v>1530</v>
      </c>
      <c r="J275" s="42" t="s">
        <v>2</v>
      </c>
      <c r="K275" s="43" t="n">
        <v>3000</v>
      </c>
      <c r="L275" s="44" t="str">
        <f aca="false">IF(J275="mm","m","pi")</f>
        <v>m</v>
      </c>
      <c r="M275" s="15" t="n">
        <f aca="false">IF(J275="mm",F275*I275/1000*K275*1.55,F275*I275*12*K275/1000)</f>
        <v>7114.5</v>
      </c>
      <c r="N275" s="5" t="n">
        <f aca="false">_xlfn.xlookup(A275,'[1]Prix MP'!$A$1:$A$1048576,'[1]Prix MP'!$T$1:$T$1048576)</f>
        <v>0.264285602410524</v>
      </c>
      <c r="O275" s="5" t="n">
        <f aca="false">_xlfn.xlookup(A275,'[1]Prix MP'!$A$1:$A$1048576,'[1]Prix MP'!$U$1:$U$1048576)</f>
        <v>0.264285602410524</v>
      </c>
      <c r="P275" s="6" t="n">
        <f aca="false">M275*N275</f>
        <v>1880.25991834967</v>
      </c>
      <c r="Q275" s="45" t="n">
        <f aca="false">M275*O275</f>
        <v>1880.25991834967</v>
      </c>
      <c r="R275" s="42" t="s">
        <v>224</v>
      </c>
      <c r="S275" s="6" t="n">
        <f aca="false">ROUND(IF(E275="I",0,IF(J275="po",I275,I275/25.4)),2)</f>
        <v>60.24</v>
      </c>
      <c r="T275" s="15" t="n">
        <f aca="false">ROUND(IF(E275="I",0,IF(J275="po",K275,K275*3.280839895)),0)</f>
        <v>9843</v>
      </c>
      <c r="V275" s="46" t="n">
        <f aca="false">IF(J275="mm",I275*K275/1000,"")</f>
        <v>4590</v>
      </c>
      <c r="W275" s="47"/>
      <c r="AV275" s="6"/>
    </row>
    <row r="276" customFormat="false" ht="15" hidden="true" customHeight="false" outlineLevel="0" collapsed="false">
      <c r="A276" s="0" t="n">
        <v>30018</v>
      </c>
      <c r="B276" s="48" t="s">
        <v>222</v>
      </c>
      <c r="C276" s="37" t="n">
        <v>45405</v>
      </c>
      <c r="D276" s="38" t="s">
        <v>32</v>
      </c>
      <c r="E276" s="17" t="s">
        <v>49</v>
      </c>
      <c r="F276" s="39" t="n">
        <f aca="false">IF(D276="in",1,-1)</f>
        <v>1</v>
      </c>
      <c r="G276" s="50"/>
      <c r="H276" s="40" t="s">
        <v>283</v>
      </c>
      <c r="I276" s="16" t="n">
        <v>1530</v>
      </c>
      <c r="J276" s="42" t="s">
        <v>2</v>
      </c>
      <c r="K276" s="43" t="n">
        <v>3000</v>
      </c>
      <c r="L276" s="44" t="str">
        <f aca="false">IF(J276="mm","m","pi")</f>
        <v>m</v>
      </c>
      <c r="M276" s="15" t="n">
        <f aca="false">IF(J276="mm",F276*I276/1000*K276*1.55,F276*I276*12*K276/1000)</f>
        <v>7114.5</v>
      </c>
      <c r="N276" s="5" t="n">
        <f aca="false">_xlfn.xlookup(A276,'[1]Prix MP'!$A$1:$A$1048576,'[1]Prix MP'!$T$1:$T$1048576)</f>
        <v>0.264285602410524</v>
      </c>
      <c r="O276" s="5" t="n">
        <f aca="false">_xlfn.xlookup(A276,'[1]Prix MP'!$A$1:$A$1048576,'[1]Prix MP'!$U$1:$U$1048576)</f>
        <v>0.264285602410524</v>
      </c>
      <c r="P276" s="6" t="n">
        <f aca="false">M276*N276</f>
        <v>1880.25991834967</v>
      </c>
      <c r="Q276" s="45" t="n">
        <f aca="false">M276*O276</f>
        <v>1880.25991834967</v>
      </c>
      <c r="R276" s="42" t="s">
        <v>224</v>
      </c>
      <c r="S276" s="6" t="n">
        <f aca="false">ROUND(IF(E276="I",0,IF(J276="po",I276,I276/25.4)),2)</f>
        <v>60.24</v>
      </c>
      <c r="T276" s="15" t="n">
        <f aca="false">ROUND(IF(E276="I",0,IF(J276="po",K276,K276*3.280839895)),0)</f>
        <v>9843</v>
      </c>
      <c r="V276" s="46" t="n">
        <f aca="false">IF(J276="mm",I276*K276/1000,"")</f>
        <v>4590</v>
      </c>
      <c r="W276" s="47"/>
      <c r="AV276" s="6"/>
    </row>
    <row r="277" customFormat="false" ht="15" hidden="true" customHeight="false" outlineLevel="0" collapsed="false">
      <c r="A277" s="0" t="n">
        <v>30018</v>
      </c>
      <c r="B277" s="48" t="s">
        <v>222</v>
      </c>
      <c r="C277" s="37" t="n">
        <v>45405</v>
      </c>
      <c r="D277" s="38" t="s">
        <v>32</v>
      </c>
      <c r="E277" s="17" t="s">
        <v>49</v>
      </c>
      <c r="F277" s="39" t="n">
        <f aca="false">IF(D277="in",1,-1)</f>
        <v>1</v>
      </c>
      <c r="G277" s="50"/>
      <c r="H277" s="40" t="s">
        <v>284</v>
      </c>
      <c r="I277" s="16" t="n">
        <v>1530</v>
      </c>
      <c r="J277" s="42" t="s">
        <v>2</v>
      </c>
      <c r="K277" s="43" t="n">
        <v>3000</v>
      </c>
      <c r="L277" s="44" t="str">
        <f aca="false">IF(J277="mm","m","pi")</f>
        <v>m</v>
      </c>
      <c r="M277" s="15" t="n">
        <f aca="false">IF(J277="mm",F277*I277/1000*K277*1.55,F277*I277*12*K277/1000)</f>
        <v>7114.5</v>
      </c>
      <c r="N277" s="5" t="n">
        <f aca="false">_xlfn.xlookup(A277,'[1]Prix MP'!$A$1:$A$1048576,'[1]Prix MP'!$T$1:$T$1048576)</f>
        <v>0.264285602410524</v>
      </c>
      <c r="O277" s="5" t="n">
        <f aca="false">_xlfn.xlookup(A277,'[1]Prix MP'!$A$1:$A$1048576,'[1]Prix MP'!$U$1:$U$1048576)</f>
        <v>0.264285602410524</v>
      </c>
      <c r="P277" s="6" t="n">
        <f aca="false">M277*N277</f>
        <v>1880.25991834967</v>
      </c>
      <c r="Q277" s="45" t="n">
        <f aca="false">M277*O277</f>
        <v>1880.25991834967</v>
      </c>
      <c r="R277" s="42" t="s">
        <v>224</v>
      </c>
      <c r="S277" s="6" t="n">
        <f aca="false">ROUND(IF(E277="I",0,IF(J277="po",I277,I277/25.4)),2)</f>
        <v>60.24</v>
      </c>
      <c r="T277" s="15" t="n">
        <f aca="false">ROUND(IF(E277="I",0,IF(J277="po",K277,K277*3.280839895)),0)</f>
        <v>9843</v>
      </c>
      <c r="V277" s="46" t="n">
        <f aca="false">IF(J277="mm",I277*K277/1000,"")</f>
        <v>4590</v>
      </c>
      <c r="W277" s="47"/>
      <c r="AV277" s="6"/>
    </row>
    <row r="278" customFormat="false" ht="15" hidden="true" customHeight="false" outlineLevel="0" collapsed="false">
      <c r="A278" s="0" t="n">
        <v>30018</v>
      </c>
      <c r="B278" s="48" t="s">
        <v>222</v>
      </c>
      <c r="C278" s="37" t="n">
        <v>45405</v>
      </c>
      <c r="D278" s="38" t="s">
        <v>32</v>
      </c>
      <c r="E278" s="17" t="s">
        <v>49</v>
      </c>
      <c r="F278" s="39" t="n">
        <f aca="false">IF(D278="in",1,-1)</f>
        <v>1</v>
      </c>
      <c r="G278" s="50"/>
      <c r="H278" s="40" t="s">
        <v>285</v>
      </c>
      <c r="I278" s="16" t="n">
        <v>1530</v>
      </c>
      <c r="J278" s="42" t="s">
        <v>2</v>
      </c>
      <c r="K278" s="43" t="n">
        <v>3000</v>
      </c>
      <c r="L278" s="44" t="str">
        <f aca="false">IF(J278="mm","m","pi")</f>
        <v>m</v>
      </c>
      <c r="M278" s="15" t="n">
        <f aca="false">IF(J278="mm",F278*I278/1000*K278*1.55,F278*I278*12*K278/1000)</f>
        <v>7114.5</v>
      </c>
      <c r="N278" s="5" t="n">
        <f aca="false">_xlfn.xlookup(A278,'[1]Prix MP'!$A$1:$A$1048576,'[1]Prix MP'!$T$1:$T$1048576)</f>
        <v>0.264285602410524</v>
      </c>
      <c r="O278" s="5" t="n">
        <f aca="false">_xlfn.xlookup(A278,'[1]Prix MP'!$A$1:$A$1048576,'[1]Prix MP'!$U$1:$U$1048576)</f>
        <v>0.264285602410524</v>
      </c>
      <c r="P278" s="6" t="n">
        <f aca="false">M278*N278</f>
        <v>1880.25991834967</v>
      </c>
      <c r="Q278" s="45" t="n">
        <f aca="false">M278*O278</f>
        <v>1880.25991834967</v>
      </c>
      <c r="R278" s="42" t="s">
        <v>224</v>
      </c>
      <c r="S278" s="6" t="n">
        <f aca="false">ROUND(IF(E278="I",0,IF(J278="po",I278,I278/25.4)),2)</f>
        <v>60.24</v>
      </c>
      <c r="T278" s="15" t="n">
        <f aca="false">ROUND(IF(E278="I",0,IF(J278="po",K278,K278*3.280839895)),0)</f>
        <v>9843</v>
      </c>
      <c r="V278" s="46" t="n">
        <f aca="false">IF(J278="mm",I278*K278/1000,"")</f>
        <v>4590</v>
      </c>
      <c r="W278" s="47"/>
      <c r="AV278" s="6"/>
    </row>
    <row r="279" customFormat="false" ht="15" hidden="true" customHeight="false" outlineLevel="0" collapsed="false">
      <c r="A279" s="0" t="n">
        <v>30018</v>
      </c>
      <c r="B279" s="48" t="s">
        <v>222</v>
      </c>
      <c r="C279" s="37" t="n">
        <v>45405</v>
      </c>
      <c r="D279" s="38" t="s">
        <v>32</v>
      </c>
      <c r="E279" s="17" t="s">
        <v>49</v>
      </c>
      <c r="F279" s="39" t="n">
        <f aca="false">IF(D279="in",1,-1)</f>
        <v>1</v>
      </c>
      <c r="G279" s="50"/>
      <c r="H279" s="40" t="s">
        <v>286</v>
      </c>
      <c r="I279" s="16" t="n">
        <v>1530</v>
      </c>
      <c r="J279" s="42" t="s">
        <v>2</v>
      </c>
      <c r="K279" s="43" t="n">
        <v>3000</v>
      </c>
      <c r="L279" s="44" t="str">
        <f aca="false">IF(J279="mm","m","pi")</f>
        <v>m</v>
      </c>
      <c r="M279" s="15" t="n">
        <f aca="false">IF(J279="mm",F279*I279/1000*K279*1.55,F279*I279*12*K279/1000)</f>
        <v>7114.5</v>
      </c>
      <c r="N279" s="5" t="n">
        <f aca="false">_xlfn.xlookup(A279,'[1]Prix MP'!$A$1:$A$1048576,'[1]Prix MP'!$T$1:$T$1048576)</f>
        <v>0.264285602410524</v>
      </c>
      <c r="O279" s="5" t="n">
        <f aca="false">_xlfn.xlookup(A279,'[1]Prix MP'!$A$1:$A$1048576,'[1]Prix MP'!$U$1:$U$1048576)</f>
        <v>0.264285602410524</v>
      </c>
      <c r="P279" s="6" t="n">
        <f aca="false">M279*N279</f>
        <v>1880.25991834967</v>
      </c>
      <c r="Q279" s="45" t="n">
        <f aca="false">M279*O279</f>
        <v>1880.25991834967</v>
      </c>
      <c r="R279" s="42" t="s">
        <v>224</v>
      </c>
      <c r="S279" s="6" t="n">
        <f aca="false">ROUND(IF(E279="I",0,IF(J279="po",I279,I279/25.4)),2)</f>
        <v>60.24</v>
      </c>
      <c r="T279" s="15" t="n">
        <f aca="false">ROUND(IF(E279="I",0,IF(J279="po",K279,K279*3.280839895)),0)</f>
        <v>9843</v>
      </c>
      <c r="V279" s="46" t="n">
        <f aca="false">IF(J279="mm",I279*K279/1000,"")</f>
        <v>4590</v>
      </c>
      <c r="W279" s="47"/>
      <c r="AV279" s="6"/>
    </row>
    <row r="280" customFormat="false" ht="15" hidden="true" customHeight="false" outlineLevel="0" collapsed="false">
      <c r="A280" s="0" t="n">
        <v>30018</v>
      </c>
      <c r="B280" s="48" t="s">
        <v>222</v>
      </c>
      <c r="C280" s="37" t="n">
        <v>45405</v>
      </c>
      <c r="D280" s="38" t="s">
        <v>32</v>
      </c>
      <c r="E280" s="17" t="s">
        <v>49</v>
      </c>
      <c r="F280" s="39" t="n">
        <f aca="false">IF(D280="in",1,-1)</f>
        <v>1</v>
      </c>
      <c r="G280" s="50"/>
      <c r="H280" s="40" t="s">
        <v>287</v>
      </c>
      <c r="I280" s="16" t="n">
        <v>1530</v>
      </c>
      <c r="J280" s="42" t="s">
        <v>2</v>
      </c>
      <c r="K280" s="43" t="n">
        <v>3000</v>
      </c>
      <c r="L280" s="44" t="str">
        <f aca="false">IF(J280="mm","m","pi")</f>
        <v>m</v>
      </c>
      <c r="M280" s="15" t="n">
        <f aca="false">IF(J280="mm",F280*I280/1000*K280*1.55,F280*I280*12*K280/1000)</f>
        <v>7114.5</v>
      </c>
      <c r="N280" s="5" t="n">
        <f aca="false">_xlfn.xlookup(A280,'[1]Prix MP'!$A$1:$A$1048576,'[1]Prix MP'!$T$1:$T$1048576)</f>
        <v>0.264285602410524</v>
      </c>
      <c r="O280" s="5" t="n">
        <f aca="false">_xlfn.xlookup(A280,'[1]Prix MP'!$A$1:$A$1048576,'[1]Prix MP'!$U$1:$U$1048576)</f>
        <v>0.264285602410524</v>
      </c>
      <c r="P280" s="6" t="n">
        <f aca="false">M280*N280</f>
        <v>1880.25991834967</v>
      </c>
      <c r="Q280" s="45" t="n">
        <f aca="false">M280*O280</f>
        <v>1880.25991834967</v>
      </c>
      <c r="R280" s="42" t="s">
        <v>224</v>
      </c>
      <c r="S280" s="6" t="n">
        <f aca="false">ROUND(IF(E280="I",0,IF(J280="po",I280,I280/25.4)),2)</f>
        <v>60.24</v>
      </c>
      <c r="T280" s="15" t="n">
        <f aca="false">ROUND(IF(E280="I",0,IF(J280="po",K280,K280*3.280839895)),0)</f>
        <v>9843</v>
      </c>
      <c r="V280" s="46" t="n">
        <f aca="false">IF(J280="mm",I280*K280/1000,"")</f>
        <v>4590</v>
      </c>
      <c r="W280" s="47"/>
      <c r="AV280" s="6"/>
    </row>
    <row r="281" customFormat="false" ht="15" hidden="true" customHeight="false" outlineLevel="0" collapsed="false">
      <c r="A281" s="0" t="n">
        <v>30018</v>
      </c>
      <c r="B281" s="48" t="s">
        <v>222</v>
      </c>
      <c r="C281" s="37" t="n">
        <v>45405</v>
      </c>
      <c r="D281" s="38" t="s">
        <v>32</v>
      </c>
      <c r="E281" s="17" t="s">
        <v>49</v>
      </c>
      <c r="F281" s="39" t="n">
        <f aca="false">IF(D281="in",1,-1)</f>
        <v>1</v>
      </c>
      <c r="G281" s="50"/>
      <c r="H281" s="40" t="s">
        <v>288</v>
      </c>
      <c r="I281" s="16" t="n">
        <v>1530</v>
      </c>
      <c r="J281" s="42" t="s">
        <v>2</v>
      </c>
      <c r="K281" s="43" t="n">
        <v>3000</v>
      </c>
      <c r="L281" s="44" t="str">
        <f aca="false">IF(J281="mm","m","pi")</f>
        <v>m</v>
      </c>
      <c r="M281" s="15" t="n">
        <f aca="false">IF(J281="mm",F281*I281/1000*K281*1.55,F281*I281*12*K281/1000)</f>
        <v>7114.5</v>
      </c>
      <c r="N281" s="5" t="n">
        <f aca="false">_xlfn.xlookup(A281,'[1]Prix MP'!$A$1:$A$1048576,'[1]Prix MP'!$T$1:$T$1048576)</f>
        <v>0.264285602410524</v>
      </c>
      <c r="O281" s="5" t="n">
        <f aca="false">_xlfn.xlookup(A281,'[1]Prix MP'!$A$1:$A$1048576,'[1]Prix MP'!$U$1:$U$1048576)</f>
        <v>0.264285602410524</v>
      </c>
      <c r="P281" s="6" t="n">
        <f aca="false">M281*N281</f>
        <v>1880.25991834967</v>
      </c>
      <c r="Q281" s="45" t="n">
        <f aca="false">M281*O281</f>
        <v>1880.25991834967</v>
      </c>
      <c r="R281" s="42" t="s">
        <v>224</v>
      </c>
      <c r="S281" s="6" t="n">
        <f aca="false">ROUND(IF(E281="I",0,IF(J281="po",I281,I281/25.4)),2)</f>
        <v>60.24</v>
      </c>
      <c r="T281" s="15" t="n">
        <f aca="false">ROUND(IF(E281="I",0,IF(J281="po",K281,K281*3.280839895)),0)</f>
        <v>9843</v>
      </c>
      <c r="V281" s="46" t="n">
        <f aca="false">IF(J281="mm",I281*K281/1000,"")</f>
        <v>4590</v>
      </c>
      <c r="W281" s="47"/>
      <c r="AV281" s="6"/>
    </row>
    <row r="282" customFormat="false" ht="15" hidden="true" customHeight="false" outlineLevel="0" collapsed="false">
      <c r="A282" s="0" t="n">
        <v>30018</v>
      </c>
      <c r="B282" s="48" t="s">
        <v>222</v>
      </c>
      <c r="C282" s="37" t="n">
        <v>45405</v>
      </c>
      <c r="D282" s="38" t="s">
        <v>32</v>
      </c>
      <c r="E282" s="17" t="s">
        <v>49</v>
      </c>
      <c r="F282" s="39" t="n">
        <f aca="false">IF(D282="in",1,-1)</f>
        <v>1</v>
      </c>
      <c r="G282" s="50"/>
      <c r="H282" s="40" t="s">
        <v>289</v>
      </c>
      <c r="I282" s="16" t="n">
        <v>1530</v>
      </c>
      <c r="J282" s="42" t="s">
        <v>2</v>
      </c>
      <c r="K282" s="43" t="n">
        <v>3000</v>
      </c>
      <c r="L282" s="44" t="str">
        <f aca="false">IF(J282="mm","m","pi")</f>
        <v>m</v>
      </c>
      <c r="M282" s="15" t="n">
        <f aca="false">IF(J282="mm",F282*I282/1000*K282*1.55,F282*I282*12*K282/1000)</f>
        <v>7114.5</v>
      </c>
      <c r="N282" s="5" t="n">
        <f aca="false">_xlfn.xlookup(A282,'[1]Prix MP'!$A$1:$A$1048576,'[1]Prix MP'!$T$1:$T$1048576)</f>
        <v>0.264285602410524</v>
      </c>
      <c r="O282" s="5" t="n">
        <f aca="false">_xlfn.xlookup(A282,'[1]Prix MP'!$A$1:$A$1048576,'[1]Prix MP'!$U$1:$U$1048576)</f>
        <v>0.264285602410524</v>
      </c>
      <c r="P282" s="6" t="n">
        <f aca="false">M282*N282</f>
        <v>1880.25991834967</v>
      </c>
      <c r="Q282" s="45" t="n">
        <f aca="false">M282*O282</f>
        <v>1880.25991834967</v>
      </c>
      <c r="R282" s="42" t="s">
        <v>224</v>
      </c>
      <c r="S282" s="6" t="n">
        <f aca="false">ROUND(IF(E282="I",0,IF(J282="po",I282,I282/25.4)),2)</f>
        <v>60.24</v>
      </c>
      <c r="T282" s="15" t="n">
        <f aca="false">ROUND(IF(E282="I",0,IF(J282="po",K282,K282*3.280839895)),0)</f>
        <v>9843</v>
      </c>
      <c r="V282" s="46" t="n">
        <f aca="false">IF(J282="mm",I282*K282/1000,"")</f>
        <v>4590</v>
      </c>
      <c r="W282" s="47"/>
      <c r="AV282" s="6"/>
    </row>
    <row r="283" customFormat="false" ht="15" hidden="true" customHeight="false" outlineLevel="0" collapsed="false">
      <c r="A283" s="0" t="n">
        <v>30018</v>
      </c>
      <c r="B283" s="48" t="s">
        <v>222</v>
      </c>
      <c r="C283" s="37" t="n">
        <v>45405</v>
      </c>
      <c r="D283" s="38" t="s">
        <v>32</v>
      </c>
      <c r="E283" s="17" t="s">
        <v>49</v>
      </c>
      <c r="F283" s="39" t="n">
        <f aca="false">IF(D283="in",1,-1)</f>
        <v>1</v>
      </c>
      <c r="G283" s="50"/>
      <c r="H283" s="40" t="s">
        <v>290</v>
      </c>
      <c r="I283" s="16" t="n">
        <v>1530</v>
      </c>
      <c r="J283" s="42" t="s">
        <v>2</v>
      </c>
      <c r="K283" s="43" t="n">
        <v>3000</v>
      </c>
      <c r="L283" s="44" t="str">
        <f aca="false">IF(J283="mm","m","pi")</f>
        <v>m</v>
      </c>
      <c r="M283" s="15" t="n">
        <f aca="false">IF(J283="mm",F283*I283/1000*K283*1.55,F283*I283*12*K283/1000)</f>
        <v>7114.5</v>
      </c>
      <c r="N283" s="5" t="n">
        <f aca="false">_xlfn.xlookup(A283,'[1]Prix MP'!$A$1:$A$1048576,'[1]Prix MP'!$T$1:$T$1048576)</f>
        <v>0.264285602410524</v>
      </c>
      <c r="O283" s="5" t="n">
        <f aca="false">_xlfn.xlookup(A283,'[1]Prix MP'!$A$1:$A$1048576,'[1]Prix MP'!$U$1:$U$1048576)</f>
        <v>0.264285602410524</v>
      </c>
      <c r="P283" s="6" t="n">
        <f aca="false">M283*N283</f>
        <v>1880.25991834967</v>
      </c>
      <c r="Q283" s="45" t="n">
        <f aca="false">M283*O283</f>
        <v>1880.25991834967</v>
      </c>
      <c r="R283" s="42" t="s">
        <v>224</v>
      </c>
      <c r="S283" s="6" t="n">
        <f aca="false">ROUND(IF(E283="I",0,IF(J283="po",I283,I283/25.4)),2)</f>
        <v>60.24</v>
      </c>
      <c r="T283" s="15" t="n">
        <f aca="false">ROUND(IF(E283="I",0,IF(J283="po",K283,K283*3.280839895)),0)</f>
        <v>9843</v>
      </c>
      <c r="V283" s="46" t="n">
        <f aca="false">IF(J283="mm",I283*K283/1000,"")</f>
        <v>4590</v>
      </c>
      <c r="W283" s="47"/>
      <c r="AV283" s="6"/>
    </row>
    <row r="284" customFormat="false" ht="15" hidden="true" customHeight="false" outlineLevel="0" collapsed="false">
      <c r="A284" s="0" t="n">
        <v>30018</v>
      </c>
      <c r="B284" s="48" t="s">
        <v>222</v>
      </c>
      <c r="C284" s="37" t="n">
        <v>45405</v>
      </c>
      <c r="D284" s="38" t="s">
        <v>32</v>
      </c>
      <c r="E284" s="17" t="s">
        <v>33</v>
      </c>
      <c r="F284" s="39" t="n">
        <f aca="false">IF(D284="in",1,-1)</f>
        <v>1</v>
      </c>
      <c r="G284" s="50"/>
      <c r="H284" s="40" t="s">
        <v>291</v>
      </c>
      <c r="I284" s="16" t="n">
        <v>1530</v>
      </c>
      <c r="J284" s="42" t="s">
        <v>2</v>
      </c>
      <c r="K284" s="43" t="n">
        <v>3000</v>
      </c>
      <c r="L284" s="44" t="str">
        <f aca="false">IF(J284="mm","m","pi")</f>
        <v>m</v>
      </c>
      <c r="M284" s="15" t="n">
        <f aca="false">IF(J284="mm",F284*I284/1000*K284*1.55,F284*I284*12*K284/1000)</f>
        <v>7114.5</v>
      </c>
      <c r="N284" s="5" t="n">
        <f aca="false">_xlfn.xlookup(A284,'[1]Prix MP'!$A$1:$A$1048576,'[1]Prix MP'!$T$1:$T$1048576)</f>
        <v>0.264285602410524</v>
      </c>
      <c r="O284" s="5" t="n">
        <f aca="false">_xlfn.xlookup(A284,'[1]Prix MP'!$A$1:$A$1048576,'[1]Prix MP'!$U$1:$U$1048576)</f>
        <v>0.264285602410524</v>
      </c>
      <c r="P284" s="6" t="n">
        <f aca="false">M284*N284</f>
        <v>1880.25991834967</v>
      </c>
      <c r="Q284" s="45" t="n">
        <f aca="false">M284*O284</f>
        <v>1880.25991834967</v>
      </c>
      <c r="R284" s="42" t="s">
        <v>224</v>
      </c>
      <c r="S284" s="6" t="n">
        <f aca="false">ROUND(IF(E284="I",0,IF(J284="po",I284,I284/25.4)),2)</f>
        <v>0</v>
      </c>
      <c r="T284" s="15" t="n">
        <f aca="false">ROUND(IF(E284="I",0,IF(J284="po",K284,K284*3.280839895)),0)</f>
        <v>0</v>
      </c>
      <c r="V284" s="46" t="n">
        <f aca="false">IF(J284="mm",I284*K284/1000,"")</f>
        <v>4590</v>
      </c>
      <c r="W284" s="47"/>
      <c r="AV284" s="6"/>
    </row>
    <row r="285" customFormat="false" ht="15" hidden="true" customHeight="false" outlineLevel="0" collapsed="false">
      <c r="A285" s="0" t="n">
        <v>30018</v>
      </c>
      <c r="B285" s="48" t="s">
        <v>222</v>
      </c>
      <c r="C285" s="37" t="n">
        <v>45679</v>
      </c>
      <c r="D285" s="38" t="s">
        <v>44</v>
      </c>
      <c r="E285" s="17" t="s">
        <v>33</v>
      </c>
      <c r="F285" s="49" t="n">
        <v>-1</v>
      </c>
      <c r="G285" s="50" t="s">
        <v>250</v>
      </c>
      <c r="H285" s="40" t="s">
        <v>291</v>
      </c>
      <c r="I285" s="16" t="n">
        <v>1530</v>
      </c>
      <c r="J285" s="42" t="s">
        <v>2</v>
      </c>
      <c r="K285" s="43" t="n">
        <v>3000</v>
      </c>
      <c r="L285" s="44" t="str">
        <f aca="false">IF(J285="mm","m","pi")</f>
        <v>m</v>
      </c>
      <c r="M285" s="15" t="n">
        <f aca="false">IF(J285="mm",F285*I285/1000*K285*1.55,F285*I285*12*K285/1000)</f>
        <v>-7114.5</v>
      </c>
      <c r="N285" s="5" t="n">
        <f aca="false">_xlfn.xlookup(A285,'[1]Prix MP'!$A$1:$A$1048576,'[1]Prix MP'!$T$1:$T$1048576)</f>
        <v>0.264285602410524</v>
      </c>
      <c r="O285" s="5" t="n">
        <f aca="false">_xlfn.xlookup(A285,'[1]Prix MP'!$A$1:$A$1048576,'[1]Prix MP'!$U$1:$U$1048576)</f>
        <v>0.264285602410524</v>
      </c>
      <c r="P285" s="6" t="n">
        <f aca="false">M285*N285</f>
        <v>-1880.25991834967</v>
      </c>
      <c r="Q285" s="45" t="n">
        <f aca="false">M285*O285</f>
        <v>-1880.25991834967</v>
      </c>
      <c r="R285" s="42" t="s">
        <v>224</v>
      </c>
      <c r="S285" s="6" t="n">
        <f aca="false">ROUND(IF(E285="I",0,IF(J285="po",I285,I285/25.4)),2)</f>
        <v>0</v>
      </c>
      <c r="T285" s="15" t="n">
        <f aca="false">ROUND(IF(E285="I",0,IF(J285="po",K285,K285*3.280839895)),0)</f>
        <v>0</v>
      </c>
      <c r="V285" s="46"/>
      <c r="W285" s="47"/>
      <c r="AV285" s="6"/>
    </row>
    <row r="286" customFormat="false" ht="15" hidden="true" customHeight="false" outlineLevel="0" collapsed="false">
      <c r="A286" s="0" t="n">
        <v>30018</v>
      </c>
      <c r="B286" s="48" t="s">
        <v>222</v>
      </c>
      <c r="C286" s="37" t="n">
        <v>45405</v>
      </c>
      <c r="D286" s="38" t="s">
        <v>32</v>
      </c>
      <c r="E286" s="17" t="s">
        <v>33</v>
      </c>
      <c r="F286" s="39" t="n">
        <f aca="false">IF(D286="in",1,-1)</f>
        <v>1</v>
      </c>
      <c r="G286" s="50"/>
      <c r="H286" s="40" t="s">
        <v>292</v>
      </c>
      <c r="I286" s="16" t="n">
        <v>1530</v>
      </c>
      <c r="J286" s="42" t="s">
        <v>2</v>
      </c>
      <c r="K286" s="43" t="n">
        <v>3000</v>
      </c>
      <c r="L286" s="44" t="str">
        <f aca="false">IF(J286="mm","m","pi")</f>
        <v>m</v>
      </c>
      <c r="M286" s="15" t="n">
        <f aca="false">IF(J286="mm",F286*I286/1000*K286*1.55,F286*I286*12*K286/1000)</f>
        <v>7114.5</v>
      </c>
      <c r="N286" s="5" t="n">
        <f aca="false">_xlfn.xlookup(A286,'[1]Prix MP'!$A$1:$A$1048576,'[1]Prix MP'!$T$1:$T$1048576)</f>
        <v>0.264285602410524</v>
      </c>
      <c r="O286" s="5" t="n">
        <f aca="false">_xlfn.xlookup(A286,'[1]Prix MP'!$A$1:$A$1048576,'[1]Prix MP'!$U$1:$U$1048576)</f>
        <v>0.264285602410524</v>
      </c>
      <c r="P286" s="6" t="n">
        <f aca="false">M286*N286</f>
        <v>1880.25991834967</v>
      </c>
      <c r="Q286" s="45" t="n">
        <f aca="false">M286*O286</f>
        <v>1880.25991834967</v>
      </c>
      <c r="R286" s="42" t="s">
        <v>224</v>
      </c>
      <c r="S286" s="6" t="n">
        <f aca="false">ROUND(IF(E286="I",0,IF(J286="po",I286,I286/25.4)),2)</f>
        <v>0</v>
      </c>
      <c r="T286" s="15" t="n">
        <f aca="false">ROUND(IF(E286="I",0,IF(J286="po",K286,K286*3.280839895)),0)</f>
        <v>0</v>
      </c>
      <c r="V286" s="46" t="n">
        <f aca="false">IF(J286="mm",I286*K286/1000,"")</f>
        <v>4590</v>
      </c>
      <c r="W286" s="47"/>
      <c r="AV286" s="6"/>
    </row>
    <row r="287" customFormat="false" ht="15" hidden="true" customHeight="false" outlineLevel="0" collapsed="false">
      <c r="A287" s="0" t="n">
        <v>30018</v>
      </c>
      <c r="B287" s="48" t="s">
        <v>222</v>
      </c>
      <c r="C287" s="37" t="n">
        <v>45615</v>
      </c>
      <c r="D287" s="38" t="s">
        <v>44</v>
      </c>
      <c r="E287" s="17" t="s">
        <v>33</v>
      </c>
      <c r="F287" s="49" t="n">
        <v>-1</v>
      </c>
      <c r="G287" s="50" t="s">
        <v>233</v>
      </c>
      <c r="H287" s="40" t="s">
        <v>292</v>
      </c>
      <c r="I287" s="16" t="n">
        <v>1530</v>
      </c>
      <c r="J287" s="42" t="s">
        <v>2</v>
      </c>
      <c r="K287" s="43" t="n">
        <v>3000</v>
      </c>
      <c r="L287" s="44" t="str">
        <f aca="false">IF(J287="mm","m","pi")</f>
        <v>m</v>
      </c>
      <c r="M287" s="15" t="n">
        <f aca="false">IF(J287="mm",F287*I287/1000*K287*1.55,F287*I287*12*K287/1000)</f>
        <v>-7114.5</v>
      </c>
      <c r="N287" s="5" t="n">
        <f aca="false">_xlfn.xlookup(A287,'[1]Prix MP'!$A$1:$A$1048576,'[1]Prix MP'!$T$1:$T$1048576)</f>
        <v>0.264285602410524</v>
      </c>
      <c r="O287" s="5" t="n">
        <f aca="false">_xlfn.xlookup(A287,'[1]Prix MP'!$A$1:$A$1048576,'[1]Prix MP'!$U$1:$U$1048576)</f>
        <v>0.264285602410524</v>
      </c>
      <c r="P287" s="6" t="n">
        <f aca="false">M287*N287</f>
        <v>-1880.25991834967</v>
      </c>
      <c r="Q287" s="45" t="n">
        <f aca="false">M287*O287</f>
        <v>-1880.25991834967</v>
      </c>
      <c r="R287" s="42" t="s">
        <v>224</v>
      </c>
      <c r="S287" s="6" t="n">
        <f aca="false">ROUND(IF(E287="I",0,IF(J287="po",I287,I287/25.4)),2)</f>
        <v>0</v>
      </c>
      <c r="T287" s="15" t="n">
        <f aca="false">ROUND(IF(E287="I",0,IF(J287="po",K287,K287*3.280839895)),0)</f>
        <v>0</v>
      </c>
      <c r="V287" s="46" t="n">
        <f aca="false">IF(J287="mm",I287*K287/1000,"")</f>
        <v>4590</v>
      </c>
      <c r="W287" s="47"/>
      <c r="AV287" s="6"/>
    </row>
    <row r="288" customFormat="false" ht="15" hidden="true" customHeight="false" outlineLevel="0" collapsed="false">
      <c r="A288" s="0" t="n">
        <v>30018</v>
      </c>
      <c r="B288" s="48" t="s">
        <v>222</v>
      </c>
      <c r="C288" s="37" t="n">
        <v>45405</v>
      </c>
      <c r="D288" s="38" t="s">
        <v>32</v>
      </c>
      <c r="E288" s="17" t="s">
        <v>49</v>
      </c>
      <c r="F288" s="39" t="n">
        <f aca="false">IF(D288="in",1,-1)</f>
        <v>1</v>
      </c>
      <c r="G288" s="50"/>
      <c r="H288" s="40" t="s">
        <v>293</v>
      </c>
      <c r="I288" s="16" t="n">
        <v>1530</v>
      </c>
      <c r="J288" s="42" t="s">
        <v>2</v>
      </c>
      <c r="K288" s="43" t="n">
        <v>3000</v>
      </c>
      <c r="L288" s="44" t="str">
        <f aca="false">IF(J288="mm","m","pi")</f>
        <v>m</v>
      </c>
      <c r="M288" s="15" t="n">
        <f aca="false">IF(J288="mm",F288*I288/1000*K288*1.55,F288*I288*12*K288/1000)</f>
        <v>7114.5</v>
      </c>
      <c r="N288" s="5" t="n">
        <f aca="false">_xlfn.xlookup(A288,'[1]Prix MP'!$A$1:$A$1048576,'[1]Prix MP'!$T$1:$T$1048576)</f>
        <v>0.264285602410524</v>
      </c>
      <c r="O288" s="5" t="n">
        <f aca="false">_xlfn.xlookup(A288,'[1]Prix MP'!$A$1:$A$1048576,'[1]Prix MP'!$U$1:$U$1048576)</f>
        <v>0.264285602410524</v>
      </c>
      <c r="P288" s="6" t="n">
        <f aca="false">M288*N288</f>
        <v>1880.25991834967</v>
      </c>
      <c r="Q288" s="45" t="n">
        <f aca="false">M288*O288</f>
        <v>1880.25991834967</v>
      </c>
      <c r="R288" s="42" t="s">
        <v>224</v>
      </c>
      <c r="S288" s="6" t="n">
        <f aca="false">ROUND(IF(E288="I",0,IF(J288="po",I288,I288/25.4)),2)</f>
        <v>60.24</v>
      </c>
      <c r="T288" s="15" t="n">
        <f aca="false">ROUND(IF(E288="I",0,IF(J288="po",K288,K288*3.280839895)),0)</f>
        <v>9843</v>
      </c>
      <c r="V288" s="46" t="n">
        <f aca="false">IF(J288="mm",I288*K288/1000,"")</f>
        <v>4590</v>
      </c>
      <c r="W288" s="47"/>
      <c r="AV288" s="6"/>
    </row>
    <row r="289" customFormat="false" ht="15" hidden="true" customHeight="false" outlineLevel="0" collapsed="false">
      <c r="A289" s="0" t="n">
        <v>30018</v>
      </c>
      <c r="B289" s="48" t="s">
        <v>222</v>
      </c>
      <c r="C289" s="37" t="n">
        <v>45405</v>
      </c>
      <c r="D289" s="38" t="s">
        <v>32</v>
      </c>
      <c r="E289" s="17" t="s">
        <v>49</v>
      </c>
      <c r="F289" s="39" t="n">
        <f aca="false">IF(D289="in",1,-1)</f>
        <v>1</v>
      </c>
      <c r="G289" s="50"/>
      <c r="H289" s="40" t="s">
        <v>294</v>
      </c>
      <c r="I289" s="16" t="n">
        <v>1530</v>
      </c>
      <c r="J289" s="42" t="s">
        <v>2</v>
      </c>
      <c r="K289" s="43" t="n">
        <v>3000</v>
      </c>
      <c r="L289" s="44" t="str">
        <f aca="false">IF(J289="mm","m","pi")</f>
        <v>m</v>
      </c>
      <c r="M289" s="15" t="n">
        <f aca="false">IF(J289="mm",F289*I289/1000*K289*1.55,F289*I289*12*K289/1000)</f>
        <v>7114.5</v>
      </c>
      <c r="N289" s="5" t="n">
        <f aca="false">_xlfn.xlookup(A289,'[1]Prix MP'!$A$1:$A$1048576,'[1]Prix MP'!$T$1:$T$1048576)</f>
        <v>0.264285602410524</v>
      </c>
      <c r="O289" s="5" t="n">
        <f aca="false">_xlfn.xlookup(A289,'[1]Prix MP'!$A$1:$A$1048576,'[1]Prix MP'!$U$1:$U$1048576)</f>
        <v>0.264285602410524</v>
      </c>
      <c r="P289" s="6" t="n">
        <f aca="false">M289*N289</f>
        <v>1880.25991834967</v>
      </c>
      <c r="Q289" s="45" t="n">
        <f aca="false">M289*O289</f>
        <v>1880.25991834967</v>
      </c>
      <c r="R289" s="42" t="s">
        <v>224</v>
      </c>
      <c r="S289" s="6" t="n">
        <f aca="false">ROUND(IF(E289="I",0,IF(J289="po",I289,I289/25.4)),2)</f>
        <v>60.24</v>
      </c>
      <c r="T289" s="15" t="n">
        <f aca="false">ROUND(IF(E289="I",0,IF(J289="po",K289,K289*3.280839895)),0)</f>
        <v>9843</v>
      </c>
      <c r="V289" s="46" t="n">
        <f aca="false">IF(J289="mm",I289*K289/1000,"")</f>
        <v>4590</v>
      </c>
      <c r="W289" s="47"/>
      <c r="AV289" s="6"/>
    </row>
    <row r="290" customFormat="false" ht="15" hidden="true" customHeight="false" outlineLevel="0" collapsed="false">
      <c r="A290" s="0" t="n">
        <v>30018</v>
      </c>
      <c r="B290" s="48" t="s">
        <v>222</v>
      </c>
      <c r="C290" s="37" t="n">
        <v>45405</v>
      </c>
      <c r="D290" s="38" t="s">
        <v>32</v>
      </c>
      <c r="E290" s="17" t="s">
        <v>49</v>
      </c>
      <c r="F290" s="39" t="n">
        <f aca="false">IF(D290="in",1,-1)</f>
        <v>1</v>
      </c>
      <c r="G290" s="50"/>
      <c r="H290" s="40" t="s">
        <v>295</v>
      </c>
      <c r="I290" s="16" t="n">
        <v>1530</v>
      </c>
      <c r="J290" s="42" t="s">
        <v>2</v>
      </c>
      <c r="K290" s="43" t="n">
        <v>3000</v>
      </c>
      <c r="L290" s="44" t="str">
        <f aca="false">IF(J290="mm","m","pi")</f>
        <v>m</v>
      </c>
      <c r="M290" s="15" t="n">
        <f aca="false">IF(J290="mm",F290*I290/1000*K290*1.55,F290*I290*12*K290/1000)</f>
        <v>7114.5</v>
      </c>
      <c r="N290" s="5" t="n">
        <f aca="false">_xlfn.xlookup(A290,'[1]Prix MP'!$A$1:$A$1048576,'[1]Prix MP'!$T$1:$T$1048576)</f>
        <v>0.264285602410524</v>
      </c>
      <c r="O290" s="5" t="n">
        <f aca="false">_xlfn.xlookup(A290,'[1]Prix MP'!$A$1:$A$1048576,'[1]Prix MP'!$U$1:$U$1048576)</f>
        <v>0.264285602410524</v>
      </c>
      <c r="P290" s="6" t="n">
        <f aca="false">M290*N290</f>
        <v>1880.25991834967</v>
      </c>
      <c r="Q290" s="45" t="n">
        <f aca="false">M290*O290</f>
        <v>1880.25991834967</v>
      </c>
      <c r="R290" s="42" t="s">
        <v>224</v>
      </c>
      <c r="S290" s="6" t="n">
        <f aca="false">ROUND(IF(E290="I",0,IF(J290="po",I290,I290/25.4)),2)</f>
        <v>60.24</v>
      </c>
      <c r="T290" s="15" t="n">
        <f aca="false">ROUND(IF(E290="I",0,IF(J290="po",K290,K290*3.280839895)),0)</f>
        <v>9843</v>
      </c>
      <c r="V290" s="46" t="n">
        <f aca="false">IF(J290="mm",I290*K290/1000,"")</f>
        <v>4590</v>
      </c>
      <c r="W290" s="47"/>
      <c r="AV290" s="6"/>
    </row>
    <row r="291" customFormat="false" ht="15" hidden="true" customHeight="false" outlineLevel="0" collapsed="false">
      <c r="A291" s="0" t="n">
        <v>30018</v>
      </c>
      <c r="B291" s="48" t="s">
        <v>222</v>
      </c>
      <c r="C291" s="37" t="n">
        <v>45405</v>
      </c>
      <c r="D291" s="38" t="s">
        <v>32</v>
      </c>
      <c r="E291" s="17" t="s">
        <v>49</v>
      </c>
      <c r="F291" s="39" t="n">
        <f aca="false">IF(D291="in",1,-1)</f>
        <v>1</v>
      </c>
      <c r="G291" s="50"/>
      <c r="H291" s="40" t="s">
        <v>296</v>
      </c>
      <c r="I291" s="16" t="n">
        <v>1530</v>
      </c>
      <c r="J291" s="42" t="s">
        <v>2</v>
      </c>
      <c r="K291" s="43" t="n">
        <v>3000</v>
      </c>
      <c r="L291" s="44" t="str">
        <f aca="false">IF(J291="mm","m","pi")</f>
        <v>m</v>
      </c>
      <c r="M291" s="15" t="n">
        <f aca="false">IF(J291="mm",F291*I291/1000*K291*1.55,F291*I291*12*K291/1000)</f>
        <v>7114.5</v>
      </c>
      <c r="N291" s="5" t="n">
        <f aca="false">_xlfn.xlookup(A291,'[1]Prix MP'!$A$1:$A$1048576,'[1]Prix MP'!$T$1:$T$1048576)</f>
        <v>0.264285602410524</v>
      </c>
      <c r="O291" s="5" t="n">
        <f aca="false">_xlfn.xlookup(A291,'[1]Prix MP'!$A$1:$A$1048576,'[1]Prix MP'!$U$1:$U$1048576)</f>
        <v>0.264285602410524</v>
      </c>
      <c r="P291" s="6" t="n">
        <f aca="false">M291*N291</f>
        <v>1880.25991834967</v>
      </c>
      <c r="Q291" s="45" t="n">
        <f aca="false">M291*O291</f>
        <v>1880.25991834967</v>
      </c>
      <c r="R291" s="42" t="s">
        <v>224</v>
      </c>
      <c r="S291" s="6" t="n">
        <f aca="false">ROUND(IF(E291="I",0,IF(J291="po",I291,I291/25.4)),2)</f>
        <v>60.24</v>
      </c>
      <c r="T291" s="15" t="n">
        <f aca="false">ROUND(IF(E291="I",0,IF(J291="po",K291,K291*3.280839895)),0)</f>
        <v>9843</v>
      </c>
      <c r="V291" s="46" t="n">
        <f aca="false">IF(J291="mm",I291*K291/1000,"")</f>
        <v>4590</v>
      </c>
      <c r="W291" s="47"/>
      <c r="AV291" s="6"/>
    </row>
    <row r="292" customFormat="false" ht="15" hidden="true" customHeight="false" outlineLevel="0" collapsed="false">
      <c r="A292" s="0" t="n">
        <v>30018</v>
      </c>
      <c r="B292" s="48" t="s">
        <v>222</v>
      </c>
      <c r="C292" s="37" t="n">
        <v>45405</v>
      </c>
      <c r="D292" s="38" t="s">
        <v>32</v>
      </c>
      <c r="E292" s="17" t="s">
        <v>49</v>
      </c>
      <c r="F292" s="39" t="n">
        <f aca="false">IF(D292="in",1,-1)</f>
        <v>1</v>
      </c>
      <c r="G292" s="50"/>
      <c r="H292" s="40" t="s">
        <v>297</v>
      </c>
      <c r="I292" s="16" t="n">
        <v>1530</v>
      </c>
      <c r="J292" s="42" t="s">
        <v>2</v>
      </c>
      <c r="K292" s="43" t="n">
        <v>3000</v>
      </c>
      <c r="L292" s="44" t="str">
        <f aca="false">IF(J292="mm","m","pi")</f>
        <v>m</v>
      </c>
      <c r="M292" s="15" t="n">
        <f aca="false">IF(J292="mm",F292*I292/1000*K292*1.55,F292*I292*12*K292/1000)</f>
        <v>7114.5</v>
      </c>
      <c r="N292" s="5" t="n">
        <f aca="false">_xlfn.xlookup(A292,'[1]Prix MP'!$A$1:$A$1048576,'[1]Prix MP'!$T$1:$T$1048576)</f>
        <v>0.264285602410524</v>
      </c>
      <c r="O292" s="5" t="n">
        <f aca="false">_xlfn.xlookup(A292,'[1]Prix MP'!$A$1:$A$1048576,'[1]Prix MP'!$U$1:$U$1048576)</f>
        <v>0.264285602410524</v>
      </c>
      <c r="P292" s="6" t="n">
        <f aca="false">M292*N292</f>
        <v>1880.25991834967</v>
      </c>
      <c r="Q292" s="45" t="n">
        <f aca="false">M292*O292</f>
        <v>1880.25991834967</v>
      </c>
      <c r="R292" s="42" t="s">
        <v>224</v>
      </c>
      <c r="S292" s="6" t="n">
        <f aca="false">ROUND(IF(E292="I",0,IF(J292="po",I292,I292/25.4)),2)</f>
        <v>60.24</v>
      </c>
      <c r="T292" s="15" t="n">
        <f aca="false">ROUND(IF(E292="I",0,IF(J292="po",K292,K292*3.280839895)),0)</f>
        <v>9843</v>
      </c>
      <c r="V292" s="46" t="n">
        <f aca="false">IF(J292="mm",I292*K292/1000,"")</f>
        <v>4590</v>
      </c>
      <c r="W292" s="47"/>
      <c r="AV292" s="6"/>
    </row>
    <row r="293" customFormat="false" ht="15" hidden="true" customHeight="false" outlineLevel="0" collapsed="false">
      <c r="A293" s="0" t="n">
        <v>30018</v>
      </c>
      <c r="B293" s="48" t="s">
        <v>222</v>
      </c>
      <c r="C293" s="37" t="n">
        <v>45405</v>
      </c>
      <c r="D293" s="38" t="s">
        <v>32</v>
      </c>
      <c r="E293" s="17" t="s">
        <v>49</v>
      </c>
      <c r="F293" s="39" t="n">
        <f aca="false">IF(D293="in",1,-1)</f>
        <v>1</v>
      </c>
      <c r="G293" s="50"/>
      <c r="H293" s="40" t="s">
        <v>298</v>
      </c>
      <c r="I293" s="16" t="n">
        <v>1530</v>
      </c>
      <c r="J293" s="42" t="s">
        <v>2</v>
      </c>
      <c r="K293" s="43" t="n">
        <v>3000</v>
      </c>
      <c r="L293" s="44" t="str">
        <f aca="false">IF(J293="mm","m","pi")</f>
        <v>m</v>
      </c>
      <c r="M293" s="15" t="n">
        <f aca="false">IF(J293="mm",F293*I293/1000*K293*1.55,F293*I293*12*K293/1000)</f>
        <v>7114.5</v>
      </c>
      <c r="N293" s="5" t="n">
        <f aca="false">_xlfn.xlookup(A293,'[1]Prix MP'!$A$1:$A$1048576,'[1]Prix MP'!$T$1:$T$1048576)</f>
        <v>0.264285602410524</v>
      </c>
      <c r="O293" s="5" t="n">
        <f aca="false">_xlfn.xlookup(A293,'[1]Prix MP'!$A$1:$A$1048576,'[1]Prix MP'!$U$1:$U$1048576)</f>
        <v>0.264285602410524</v>
      </c>
      <c r="P293" s="6" t="n">
        <f aca="false">M293*N293</f>
        <v>1880.25991834967</v>
      </c>
      <c r="Q293" s="45" t="n">
        <f aca="false">M293*O293</f>
        <v>1880.25991834967</v>
      </c>
      <c r="R293" s="42" t="s">
        <v>224</v>
      </c>
      <c r="S293" s="6" t="n">
        <f aca="false">ROUND(IF(E293="I",0,IF(J293="po",I293,I293/25.4)),2)</f>
        <v>60.24</v>
      </c>
      <c r="T293" s="15" t="n">
        <f aca="false">ROUND(IF(E293="I",0,IF(J293="po",K293,K293*3.280839895)),0)</f>
        <v>9843</v>
      </c>
      <c r="V293" s="46" t="n">
        <f aca="false">IF(J293="mm",I293*K293/1000,"")</f>
        <v>4590</v>
      </c>
      <c r="W293" s="47"/>
      <c r="AV293" s="6"/>
    </row>
    <row r="294" customFormat="false" ht="15" hidden="true" customHeight="false" outlineLevel="0" collapsed="false">
      <c r="A294" s="0" t="n">
        <v>30018</v>
      </c>
      <c r="B294" s="48" t="s">
        <v>222</v>
      </c>
      <c r="C294" s="37" t="n">
        <v>45405</v>
      </c>
      <c r="D294" s="38" t="s">
        <v>32</v>
      </c>
      <c r="E294" s="17" t="s">
        <v>49</v>
      </c>
      <c r="F294" s="39" t="n">
        <f aca="false">IF(D294="in",1,-1)</f>
        <v>1</v>
      </c>
      <c r="G294" s="50"/>
      <c r="H294" s="40" t="s">
        <v>299</v>
      </c>
      <c r="I294" s="16" t="n">
        <v>1530</v>
      </c>
      <c r="J294" s="42" t="s">
        <v>2</v>
      </c>
      <c r="K294" s="43" t="n">
        <v>3000</v>
      </c>
      <c r="L294" s="44" t="str">
        <f aca="false">IF(J294="mm","m","pi")</f>
        <v>m</v>
      </c>
      <c r="M294" s="15" t="n">
        <f aca="false">IF(J294="mm",F294*I294/1000*K294*1.55,F294*I294*12*K294/1000)</f>
        <v>7114.5</v>
      </c>
      <c r="N294" s="5" t="n">
        <f aca="false">_xlfn.xlookup(A294,'[1]Prix MP'!$A$1:$A$1048576,'[1]Prix MP'!$T$1:$T$1048576)</f>
        <v>0.264285602410524</v>
      </c>
      <c r="O294" s="5" t="n">
        <f aca="false">_xlfn.xlookup(A294,'[1]Prix MP'!$A$1:$A$1048576,'[1]Prix MP'!$U$1:$U$1048576)</f>
        <v>0.264285602410524</v>
      </c>
      <c r="P294" s="6" t="n">
        <f aca="false">M294*N294</f>
        <v>1880.25991834967</v>
      </c>
      <c r="Q294" s="45" t="n">
        <f aca="false">M294*O294</f>
        <v>1880.25991834967</v>
      </c>
      <c r="R294" s="42" t="s">
        <v>224</v>
      </c>
      <c r="S294" s="6" t="n">
        <f aca="false">ROUND(IF(E294="I",0,IF(J294="po",I294,I294/25.4)),2)</f>
        <v>60.24</v>
      </c>
      <c r="T294" s="15" t="n">
        <f aca="false">ROUND(IF(E294="I",0,IF(J294="po",K294,K294*3.280839895)),0)</f>
        <v>9843</v>
      </c>
      <c r="V294" s="46" t="n">
        <f aca="false">IF(J294="mm",I294*K294/1000,"")</f>
        <v>4590</v>
      </c>
      <c r="W294" s="47"/>
      <c r="AV294" s="6"/>
    </row>
    <row r="295" customFormat="false" ht="15" hidden="true" customHeight="false" outlineLevel="0" collapsed="false">
      <c r="A295" s="0" t="n">
        <v>30018</v>
      </c>
      <c r="B295" s="48" t="s">
        <v>222</v>
      </c>
      <c r="C295" s="37" t="n">
        <v>45405</v>
      </c>
      <c r="D295" s="38" t="s">
        <v>32</v>
      </c>
      <c r="E295" s="17" t="s">
        <v>49</v>
      </c>
      <c r="F295" s="39" t="n">
        <f aca="false">IF(D295="in",1,-1)</f>
        <v>1</v>
      </c>
      <c r="G295" s="50"/>
      <c r="H295" s="40" t="s">
        <v>300</v>
      </c>
      <c r="I295" s="16" t="n">
        <v>1530</v>
      </c>
      <c r="J295" s="42" t="s">
        <v>2</v>
      </c>
      <c r="K295" s="43" t="n">
        <v>3000</v>
      </c>
      <c r="L295" s="44" t="str">
        <f aca="false">IF(J295="mm","m","pi")</f>
        <v>m</v>
      </c>
      <c r="M295" s="15" t="n">
        <f aca="false">IF(J295="mm",F295*I295/1000*K295*1.55,F295*I295*12*K295/1000)</f>
        <v>7114.5</v>
      </c>
      <c r="N295" s="5" t="n">
        <f aca="false">_xlfn.xlookup(A295,'[1]Prix MP'!$A$1:$A$1048576,'[1]Prix MP'!$T$1:$T$1048576)</f>
        <v>0.264285602410524</v>
      </c>
      <c r="O295" s="5" t="n">
        <f aca="false">_xlfn.xlookup(A295,'[1]Prix MP'!$A$1:$A$1048576,'[1]Prix MP'!$U$1:$U$1048576)</f>
        <v>0.264285602410524</v>
      </c>
      <c r="P295" s="6" t="n">
        <f aca="false">M295*N295</f>
        <v>1880.25991834967</v>
      </c>
      <c r="Q295" s="45" t="n">
        <f aca="false">M295*O295</f>
        <v>1880.25991834967</v>
      </c>
      <c r="R295" s="42" t="s">
        <v>224</v>
      </c>
      <c r="S295" s="6" t="n">
        <f aca="false">ROUND(IF(E295="I",0,IF(J295="po",I295,I295/25.4)),2)</f>
        <v>60.24</v>
      </c>
      <c r="T295" s="15" t="n">
        <f aca="false">ROUND(IF(E295="I",0,IF(J295="po",K295,K295*3.280839895)),0)</f>
        <v>9843</v>
      </c>
      <c r="V295" s="46" t="n">
        <f aca="false">IF(J295="mm",I295*K295/1000,"")</f>
        <v>4590</v>
      </c>
      <c r="W295" s="47"/>
      <c r="AV295" s="6"/>
    </row>
    <row r="296" customFormat="false" ht="15" hidden="true" customHeight="false" outlineLevel="0" collapsed="false">
      <c r="A296" s="0" t="n">
        <v>30018</v>
      </c>
      <c r="B296" s="48" t="s">
        <v>222</v>
      </c>
      <c r="C296" s="37" t="n">
        <v>45405</v>
      </c>
      <c r="D296" s="38" t="s">
        <v>32</v>
      </c>
      <c r="E296" s="17" t="s">
        <v>49</v>
      </c>
      <c r="F296" s="39" t="n">
        <f aca="false">IF(D296="in",1,-1)</f>
        <v>1</v>
      </c>
      <c r="G296" s="50"/>
      <c r="H296" s="40" t="s">
        <v>301</v>
      </c>
      <c r="I296" s="16" t="n">
        <v>1530</v>
      </c>
      <c r="J296" s="42" t="s">
        <v>2</v>
      </c>
      <c r="K296" s="43" t="n">
        <v>3000</v>
      </c>
      <c r="L296" s="44" t="str">
        <f aca="false">IF(J296="mm","m","pi")</f>
        <v>m</v>
      </c>
      <c r="M296" s="15" t="n">
        <f aca="false">IF(J296="mm",F296*I296/1000*K296*1.55,F296*I296*12*K296/1000)</f>
        <v>7114.5</v>
      </c>
      <c r="N296" s="5" t="n">
        <f aca="false">_xlfn.xlookup(A296,'[1]Prix MP'!$A$1:$A$1048576,'[1]Prix MP'!$T$1:$T$1048576)</f>
        <v>0.264285602410524</v>
      </c>
      <c r="O296" s="5" t="n">
        <f aca="false">_xlfn.xlookup(A296,'[1]Prix MP'!$A$1:$A$1048576,'[1]Prix MP'!$U$1:$U$1048576)</f>
        <v>0.264285602410524</v>
      </c>
      <c r="P296" s="6" t="n">
        <f aca="false">M296*N296</f>
        <v>1880.25991834967</v>
      </c>
      <c r="Q296" s="45" t="n">
        <f aca="false">M296*O296</f>
        <v>1880.25991834967</v>
      </c>
      <c r="R296" s="42" t="s">
        <v>224</v>
      </c>
      <c r="S296" s="6" t="n">
        <f aca="false">ROUND(IF(E296="I",0,IF(J296="po",I296,I296/25.4)),2)</f>
        <v>60.24</v>
      </c>
      <c r="T296" s="15" t="n">
        <f aca="false">ROUND(IF(E296="I",0,IF(J296="po",K296,K296*3.280839895)),0)</f>
        <v>9843</v>
      </c>
      <c r="V296" s="46" t="n">
        <f aca="false">IF(J296="mm",I296*K296/1000,"")</f>
        <v>4590</v>
      </c>
      <c r="W296" s="47"/>
      <c r="AV296" s="6"/>
    </row>
    <row r="297" customFormat="false" ht="15" hidden="true" customHeight="false" outlineLevel="0" collapsed="false">
      <c r="A297" s="0" t="n">
        <v>30018</v>
      </c>
      <c r="B297" s="48" t="s">
        <v>222</v>
      </c>
      <c r="C297" s="37" t="n">
        <v>45405</v>
      </c>
      <c r="D297" s="38" t="s">
        <v>32</v>
      </c>
      <c r="E297" s="17" t="s">
        <v>49</v>
      </c>
      <c r="F297" s="39" t="n">
        <f aca="false">IF(D297="in",1,-1)</f>
        <v>1</v>
      </c>
      <c r="G297" s="50"/>
      <c r="H297" s="40" t="s">
        <v>302</v>
      </c>
      <c r="I297" s="16" t="n">
        <v>1530</v>
      </c>
      <c r="J297" s="42" t="s">
        <v>2</v>
      </c>
      <c r="K297" s="43" t="n">
        <v>3000</v>
      </c>
      <c r="L297" s="44" t="str">
        <f aca="false">IF(J297="mm","m","pi")</f>
        <v>m</v>
      </c>
      <c r="M297" s="15" t="n">
        <f aca="false">IF(J297="mm",F297*I297/1000*K297*1.55,F297*I297*12*K297/1000)</f>
        <v>7114.5</v>
      </c>
      <c r="N297" s="5" t="n">
        <f aca="false">_xlfn.xlookup(A297,'[1]Prix MP'!$A$1:$A$1048576,'[1]Prix MP'!$T$1:$T$1048576)</f>
        <v>0.264285602410524</v>
      </c>
      <c r="O297" s="5" t="n">
        <f aca="false">_xlfn.xlookup(A297,'[1]Prix MP'!$A$1:$A$1048576,'[1]Prix MP'!$U$1:$U$1048576)</f>
        <v>0.264285602410524</v>
      </c>
      <c r="P297" s="6" t="n">
        <f aca="false">M297*N297</f>
        <v>1880.25991834967</v>
      </c>
      <c r="Q297" s="45" t="n">
        <f aca="false">M297*O297</f>
        <v>1880.25991834967</v>
      </c>
      <c r="R297" s="42" t="s">
        <v>224</v>
      </c>
      <c r="S297" s="6" t="n">
        <f aca="false">ROUND(IF(E297="I",0,IF(J297="po",I297,I297/25.4)),2)</f>
        <v>60.24</v>
      </c>
      <c r="T297" s="15" t="n">
        <f aca="false">ROUND(IF(E297="I",0,IF(J297="po",K297,K297*3.280839895)),0)</f>
        <v>9843</v>
      </c>
      <c r="V297" s="46" t="n">
        <f aca="false">IF(J297="mm",I297*K297/1000,"")</f>
        <v>4590</v>
      </c>
      <c r="W297" s="47"/>
      <c r="AV297" s="6"/>
    </row>
    <row r="298" customFormat="false" ht="15" hidden="true" customHeight="false" outlineLevel="0" collapsed="false">
      <c r="A298" s="0" t="n">
        <v>30018</v>
      </c>
      <c r="B298" s="48" t="s">
        <v>222</v>
      </c>
      <c r="C298" s="37" t="n">
        <v>45405</v>
      </c>
      <c r="D298" s="38" t="s">
        <v>32</v>
      </c>
      <c r="E298" s="17" t="s">
        <v>49</v>
      </c>
      <c r="F298" s="39" t="n">
        <f aca="false">IF(D298="in",1,-1)</f>
        <v>1</v>
      </c>
      <c r="G298" s="50"/>
      <c r="H298" s="40" t="s">
        <v>303</v>
      </c>
      <c r="I298" s="16" t="n">
        <v>1530</v>
      </c>
      <c r="J298" s="42" t="s">
        <v>2</v>
      </c>
      <c r="K298" s="43" t="n">
        <v>3000</v>
      </c>
      <c r="L298" s="44" t="str">
        <f aca="false">IF(J298="mm","m","pi")</f>
        <v>m</v>
      </c>
      <c r="M298" s="15" t="n">
        <f aca="false">IF(J298="mm",F298*I298/1000*K298*1.55,F298*I298*12*K298/1000)</f>
        <v>7114.5</v>
      </c>
      <c r="N298" s="5" t="n">
        <f aca="false">_xlfn.xlookup(A298,'[1]Prix MP'!$A$1:$A$1048576,'[1]Prix MP'!$T$1:$T$1048576)</f>
        <v>0.264285602410524</v>
      </c>
      <c r="O298" s="5" t="n">
        <f aca="false">_xlfn.xlookup(A298,'[1]Prix MP'!$A$1:$A$1048576,'[1]Prix MP'!$U$1:$U$1048576)</f>
        <v>0.264285602410524</v>
      </c>
      <c r="P298" s="6" t="n">
        <f aca="false">M298*N298</f>
        <v>1880.25991834967</v>
      </c>
      <c r="Q298" s="45" t="n">
        <f aca="false">M298*O298</f>
        <v>1880.25991834967</v>
      </c>
      <c r="R298" s="42" t="s">
        <v>224</v>
      </c>
      <c r="S298" s="6" t="n">
        <f aca="false">ROUND(IF(E298="I",0,IF(J298="po",I298,I298/25.4)),2)</f>
        <v>60.24</v>
      </c>
      <c r="T298" s="15" t="n">
        <f aca="false">ROUND(IF(E298="I",0,IF(J298="po",K298,K298*3.280839895)),0)</f>
        <v>9843</v>
      </c>
      <c r="V298" s="46" t="n">
        <f aca="false">IF(J298="mm",I298*K298/1000,"")</f>
        <v>4590</v>
      </c>
      <c r="W298" s="47"/>
      <c r="AV298" s="6"/>
    </row>
    <row r="299" customFormat="false" ht="15" hidden="true" customHeight="false" outlineLevel="0" collapsed="false">
      <c r="A299" s="0" t="n">
        <v>30018</v>
      </c>
      <c r="B299" s="48" t="s">
        <v>222</v>
      </c>
      <c r="C299" s="37" t="n">
        <v>45405</v>
      </c>
      <c r="D299" s="38" t="s">
        <v>32</v>
      </c>
      <c r="E299" s="17" t="s">
        <v>49</v>
      </c>
      <c r="F299" s="39" t="n">
        <f aca="false">IF(D299="in",1,-1)</f>
        <v>1</v>
      </c>
      <c r="G299" s="50"/>
      <c r="H299" s="40" t="s">
        <v>304</v>
      </c>
      <c r="I299" s="16" t="n">
        <v>1530</v>
      </c>
      <c r="J299" s="42" t="s">
        <v>2</v>
      </c>
      <c r="K299" s="43" t="n">
        <v>3000</v>
      </c>
      <c r="L299" s="44" t="str">
        <f aca="false">IF(J299="mm","m","pi")</f>
        <v>m</v>
      </c>
      <c r="M299" s="15" t="n">
        <f aca="false">IF(J299="mm",F299*I299/1000*K299*1.55,F299*I299*12*K299/1000)</f>
        <v>7114.5</v>
      </c>
      <c r="N299" s="5" t="n">
        <f aca="false">_xlfn.xlookup(A299,'[1]Prix MP'!$A$1:$A$1048576,'[1]Prix MP'!$T$1:$T$1048576)</f>
        <v>0.264285602410524</v>
      </c>
      <c r="O299" s="5" t="n">
        <f aca="false">_xlfn.xlookup(A299,'[1]Prix MP'!$A$1:$A$1048576,'[1]Prix MP'!$U$1:$U$1048576)</f>
        <v>0.264285602410524</v>
      </c>
      <c r="P299" s="6" t="n">
        <f aca="false">M299*N299</f>
        <v>1880.25991834967</v>
      </c>
      <c r="Q299" s="45" t="n">
        <f aca="false">M299*O299</f>
        <v>1880.25991834967</v>
      </c>
      <c r="R299" s="42" t="s">
        <v>224</v>
      </c>
      <c r="S299" s="6" t="n">
        <f aca="false">ROUND(IF(E299="I",0,IF(J299="po",I299,I299/25.4)),2)</f>
        <v>60.24</v>
      </c>
      <c r="T299" s="15" t="n">
        <f aca="false">ROUND(IF(E299="I",0,IF(J299="po",K299,K299*3.280839895)),0)</f>
        <v>9843</v>
      </c>
      <c r="V299" s="46" t="n">
        <f aca="false">IF(J299="mm",I299*K299/1000,"")</f>
        <v>4590</v>
      </c>
      <c r="W299" s="47"/>
      <c r="AV299" s="6"/>
    </row>
    <row r="300" customFormat="false" ht="15" hidden="true" customHeight="false" outlineLevel="0" collapsed="false">
      <c r="A300" s="0" t="n">
        <v>30018</v>
      </c>
      <c r="B300" s="48" t="s">
        <v>222</v>
      </c>
      <c r="C300" s="37" t="n">
        <v>45405</v>
      </c>
      <c r="D300" s="38" t="s">
        <v>32</v>
      </c>
      <c r="E300" s="17" t="s">
        <v>49</v>
      </c>
      <c r="F300" s="39" t="n">
        <f aca="false">IF(D300="in",1,-1)</f>
        <v>1</v>
      </c>
      <c r="G300" s="50"/>
      <c r="H300" s="40" t="s">
        <v>305</v>
      </c>
      <c r="I300" s="16" t="n">
        <v>1530</v>
      </c>
      <c r="J300" s="42" t="s">
        <v>2</v>
      </c>
      <c r="K300" s="43" t="n">
        <v>3000</v>
      </c>
      <c r="L300" s="44" t="str">
        <f aca="false">IF(J300="mm","m","pi")</f>
        <v>m</v>
      </c>
      <c r="M300" s="15" t="n">
        <f aca="false">IF(J300="mm",F300*I300/1000*K300*1.55,F300*I300*12*K300/1000)</f>
        <v>7114.5</v>
      </c>
      <c r="N300" s="5" t="n">
        <f aca="false">_xlfn.xlookup(A300,'[1]Prix MP'!$A$1:$A$1048576,'[1]Prix MP'!$T$1:$T$1048576)</f>
        <v>0.264285602410524</v>
      </c>
      <c r="O300" s="5" t="n">
        <f aca="false">_xlfn.xlookup(A300,'[1]Prix MP'!$A$1:$A$1048576,'[1]Prix MP'!$U$1:$U$1048576)</f>
        <v>0.264285602410524</v>
      </c>
      <c r="P300" s="6" t="n">
        <f aca="false">M300*N300</f>
        <v>1880.25991834967</v>
      </c>
      <c r="Q300" s="45" t="n">
        <f aca="false">M300*O300</f>
        <v>1880.25991834967</v>
      </c>
      <c r="R300" s="42" t="s">
        <v>224</v>
      </c>
      <c r="S300" s="6" t="n">
        <f aca="false">ROUND(IF(E300="I",0,IF(J300="po",I300,I300/25.4)),2)</f>
        <v>60.24</v>
      </c>
      <c r="T300" s="15" t="n">
        <f aca="false">ROUND(IF(E300="I",0,IF(J300="po",K300,K300*3.280839895)),0)</f>
        <v>9843</v>
      </c>
      <c r="V300" s="46" t="n">
        <f aca="false">IF(J300="mm",I300*K300/1000,"")</f>
        <v>4590</v>
      </c>
      <c r="W300" s="47"/>
      <c r="AV300" s="6"/>
    </row>
    <row r="301" customFormat="false" ht="15" hidden="true" customHeight="false" outlineLevel="0" collapsed="false">
      <c r="A301" s="0" t="n">
        <v>30018</v>
      </c>
      <c r="B301" s="48" t="s">
        <v>222</v>
      </c>
      <c r="C301" s="37" t="n">
        <v>45405</v>
      </c>
      <c r="D301" s="38" t="s">
        <v>32</v>
      </c>
      <c r="E301" s="17" t="s">
        <v>49</v>
      </c>
      <c r="F301" s="39" t="n">
        <f aca="false">IF(D301="in",1,-1)</f>
        <v>1</v>
      </c>
      <c r="G301" s="50"/>
      <c r="H301" s="40" t="s">
        <v>306</v>
      </c>
      <c r="I301" s="16" t="n">
        <v>1530</v>
      </c>
      <c r="J301" s="42" t="s">
        <v>2</v>
      </c>
      <c r="K301" s="43" t="n">
        <v>3000</v>
      </c>
      <c r="L301" s="44" t="str">
        <f aca="false">IF(J301="mm","m","pi")</f>
        <v>m</v>
      </c>
      <c r="M301" s="15" t="n">
        <f aca="false">IF(J301="mm",F301*I301/1000*K301*1.55,F301*I301*12*K301/1000)</f>
        <v>7114.5</v>
      </c>
      <c r="N301" s="5" t="n">
        <f aca="false">_xlfn.xlookup(A301,'[1]Prix MP'!$A$1:$A$1048576,'[1]Prix MP'!$T$1:$T$1048576)</f>
        <v>0.264285602410524</v>
      </c>
      <c r="O301" s="5" t="n">
        <f aca="false">_xlfn.xlookup(A301,'[1]Prix MP'!$A$1:$A$1048576,'[1]Prix MP'!$U$1:$U$1048576)</f>
        <v>0.264285602410524</v>
      </c>
      <c r="P301" s="6" t="n">
        <f aca="false">M301*N301</f>
        <v>1880.25991834967</v>
      </c>
      <c r="Q301" s="45" t="n">
        <f aca="false">M301*O301</f>
        <v>1880.25991834967</v>
      </c>
      <c r="R301" s="42" t="s">
        <v>224</v>
      </c>
      <c r="S301" s="6" t="n">
        <f aca="false">ROUND(IF(E301="I",0,IF(J301="po",I301,I301/25.4)),2)</f>
        <v>60.24</v>
      </c>
      <c r="T301" s="15" t="n">
        <f aca="false">ROUND(IF(E301="I",0,IF(J301="po",K301,K301*3.280839895)),0)</f>
        <v>9843</v>
      </c>
      <c r="V301" s="46" t="n">
        <f aca="false">IF(J301="mm",I301*K301/1000,"")</f>
        <v>4590</v>
      </c>
      <c r="W301" s="47"/>
      <c r="AV301" s="6"/>
    </row>
    <row r="302" customFormat="false" ht="15" hidden="true" customHeight="false" outlineLevel="0" collapsed="false">
      <c r="A302" s="0" t="n">
        <v>30018</v>
      </c>
      <c r="B302" s="48" t="s">
        <v>222</v>
      </c>
      <c r="C302" s="37" t="n">
        <v>45405</v>
      </c>
      <c r="D302" s="38" t="s">
        <v>32</v>
      </c>
      <c r="E302" s="17" t="s">
        <v>49</v>
      </c>
      <c r="F302" s="39" t="n">
        <f aca="false">IF(D302="in",1,-1)</f>
        <v>1</v>
      </c>
      <c r="G302" s="50"/>
      <c r="H302" s="40" t="s">
        <v>307</v>
      </c>
      <c r="I302" s="16" t="n">
        <v>1530</v>
      </c>
      <c r="J302" s="42" t="s">
        <v>2</v>
      </c>
      <c r="K302" s="43" t="n">
        <v>3000</v>
      </c>
      <c r="L302" s="44" t="str">
        <f aca="false">IF(J302="mm","m","pi")</f>
        <v>m</v>
      </c>
      <c r="M302" s="15" t="n">
        <f aca="false">IF(J302="mm",F302*I302/1000*K302*1.55,F302*I302*12*K302/1000)</f>
        <v>7114.5</v>
      </c>
      <c r="N302" s="5" t="n">
        <f aca="false">_xlfn.xlookup(A302,'[1]Prix MP'!$A$1:$A$1048576,'[1]Prix MP'!$T$1:$T$1048576)</f>
        <v>0.264285602410524</v>
      </c>
      <c r="O302" s="5" t="n">
        <f aca="false">_xlfn.xlookup(A302,'[1]Prix MP'!$A$1:$A$1048576,'[1]Prix MP'!$U$1:$U$1048576)</f>
        <v>0.264285602410524</v>
      </c>
      <c r="P302" s="6" t="n">
        <f aca="false">M302*N302</f>
        <v>1880.25991834967</v>
      </c>
      <c r="Q302" s="45" t="n">
        <f aca="false">M302*O302</f>
        <v>1880.25991834967</v>
      </c>
      <c r="R302" s="42" t="s">
        <v>224</v>
      </c>
      <c r="S302" s="6" t="n">
        <f aca="false">ROUND(IF(E302="I",0,IF(J302="po",I302,I302/25.4)),2)</f>
        <v>60.24</v>
      </c>
      <c r="T302" s="15" t="n">
        <f aca="false">ROUND(IF(E302="I",0,IF(J302="po",K302,K302*3.280839895)),0)</f>
        <v>9843</v>
      </c>
      <c r="V302" s="46" t="n">
        <f aca="false">IF(J302="mm",I302*K302/1000,"")</f>
        <v>4590</v>
      </c>
      <c r="W302" s="47"/>
      <c r="AV302" s="6"/>
    </row>
    <row r="303" customFormat="false" ht="15" hidden="true" customHeight="false" outlineLevel="0" collapsed="false">
      <c r="A303" s="0" t="n">
        <v>30024</v>
      </c>
      <c r="B303" s="48" t="s">
        <v>308</v>
      </c>
      <c r="C303" s="37" t="n">
        <v>45565</v>
      </c>
      <c r="D303" s="38" t="s">
        <v>32</v>
      </c>
      <c r="E303" s="17" t="s">
        <v>49</v>
      </c>
      <c r="F303" s="39" t="n">
        <f aca="false">IF(D303="in",1,-1)</f>
        <v>1</v>
      </c>
      <c r="G303" s="50"/>
      <c r="H303" s="40" t="s">
        <v>309</v>
      </c>
      <c r="I303" s="16" t="n">
        <v>1080</v>
      </c>
      <c r="J303" s="42" t="s">
        <v>2</v>
      </c>
      <c r="K303" s="43" t="n">
        <v>3000</v>
      </c>
      <c r="L303" s="44" t="str">
        <f aca="false">IF(J303="mm","m","pi")</f>
        <v>m</v>
      </c>
      <c r="M303" s="15" t="n">
        <f aca="false">IF(J303="mm",F303*I303/1000*K303*1.55,F303*I303*12*K303/1000)</f>
        <v>5022</v>
      </c>
      <c r="N303" s="5" t="n">
        <f aca="false">_xlfn.xlookup(A303,'[1]Prix MP'!$A$1:$A$1048576,'[1]Prix MP'!$T$1:$T$1048576)</f>
        <v>0.286374902011219</v>
      </c>
      <c r="O303" s="5" t="n">
        <f aca="false">_xlfn.xlookup(A303,'[1]Prix MP'!$A$1:$A$1048576,'[1]Prix MP'!$U$1:$U$1048576)</f>
        <v>0.286374902011219</v>
      </c>
      <c r="P303" s="6" t="n">
        <f aca="false">M303*N303</f>
        <v>1438.17475790034</v>
      </c>
      <c r="Q303" s="45" t="n">
        <f aca="false">M303*O303</f>
        <v>1438.17475790034</v>
      </c>
      <c r="R303" s="42" t="s">
        <v>310</v>
      </c>
      <c r="S303" s="6" t="n">
        <f aca="false">ROUND(IF(E303="I",0,IF(J303="po",I303,I303/25.4)),2)</f>
        <v>42.52</v>
      </c>
      <c r="T303" s="15" t="n">
        <f aca="false">ROUND(IF(E303="I",0,IF(J303="po",K303,K303*3.280839895)),0)</f>
        <v>9843</v>
      </c>
      <c r="V303" s="46" t="n">
        <f aca="false">IF(J303="mm",I303*K303/1000,"")</f>
        <v>3240</v>
      </c>
      <c r="W303" s="47"/>
      <c r="AV303" s="6"/>
    </row>
    <row r="304" customFormat="false" ht="15" hidden="true" customHeight="false" outlineLevel="0" collapsed="false">
      <c r="A304" s="0" t="n">
        <v>30024</v>
      </c>
      <c r="B304" s="48" t="s">
        <v>308</v>
      </c>
      <c r="C304" s="37" t="n">
        <v>45565</v>
      </c>
      <c r="D304" s="38" t="s">
        <v>32</v>
      </c>
      <c r="E304" s="17" t="s">
        <v>33</v>
      </c>
      <c r="F304" s="39" t="n">
        <f aca="false">IF(D304="in",1,-1)</f>
        <v>1</v>
      </c>
      <c r="G304" s="50" t="n">
        <v>2024121</v>
      </c>
      <c r="H304" s="40" t="s">
        <v>311</v>
      </c>
      <c r="I304" s="16" t="n">
        <v>1080</v>
      </c>
      <c r="J304" s="42" t="s">
        <v>2</v>
      </c>
      <c r="K304" s="43" t="n">
        <v>3000</v>
      </c>
      <c r="L304" s="44" t="str">
        <f aca="false">IF(J304="mm","m","pi")</f>
        <v>m</v>
      </c>
      <c r="M304" s="15" t="n">
        <f aca="false">IF(J304="mm",F304*I304/1000*K304*1.55,F304*I304*12*K304/1000)</f>
        <v>5022</v>
      </c>
      <c r="N304" s="5" t="n">
        <f aca="false">_xlfn.xlookup(A304,'[1]Prix MP'!$A$1:$A$1048576,'[1]Prix MP'!$T$1:$T$1048576)</f>
        <v>0.286374902011219</v>
      </c>
      <c r="O304" s="5" t="n">
        <f aca="false">_xlfn.xlookup(A304,'[1]Prix MP'!$A$1:$A$1048576,'[1]Prix MP'!$U$1:$U$1048576)</f>
        <v>0.286374902011219</v>
      </c>
      <c r="P304" s="6" t="n">
        <f aca="false">M304*N304</f>
        <v>1438.17475790034</v>
      </c>
      <c r="Q304" s="45" t="n">
        <f aca="false">M304*O304</f>
        <v>1438.17475790034</v>
      </c>
      <c r="R304" s="42" t="s">
        <v>310</v>
      </c>
      <c r="S304" s="6" t="n">
        <f aca="false">ROUND(IF(E304="I",0,IF(J304="po",I304,I304/25.4)),2)</f>
        <v>0</v>
      </c>
      <c r="T304" s="15" t="n">
        <f aca="false">ROUND(IF(E304="I",0,IF(J304="po",K304,K304*3.280839895)),0)</f>
        <v>0</v>
      </c>
      <c r="V304" s="46" t="n">
        <f aca="false">IF(J304="mm",I304*K304/1000,"")</f>
        <v>3240</v>
      </c>
      <c r="W304" s="47"/>
      <c r="AV304" s="6"/>
    </row>
    <row r="305" customFormat="false" ht="15" hidden="true" customHeight="false" outlineLevel="0" collapsed="false">
      <c r="A305" s="0" t="n">
        <v>30024</v>
      </c>
      <c r="B305" s="48" t="s">
        <v>308</v>
      </c>
      <c r="C305" s="37" t="n">
        <v>45569</v>
      </c>
      <c r="D305" s="38" t="s">
        <v>38</v>
      </c>
      <c r="E305" s="17" t="s">
        <v>33</v>
      </c>
      <c r="F305" s="39" t="n">
        <f aca="false">IF(D305="in",1,-1)</f>
        <v>-1</v>
      </c>
      <c r="G305" s="50" t="n">
        <v>2024121</v>
      </c>
      <c r="H305" s="40" t="s">
        <v>311</v>
      </c>
      <c r="I305" s="16" t="n">
        <v>1080</v>
      </c>
      <c r="J305" s="42" t="s">
        <v>2</v>
      </c>
      <c r="K305" s="43" t="n">
        <v>3000</v>
      </c>
      <c r="L305" s="44" t="str">
        <f aca="false">IF(J305="mm","m","pi")</f>
        <v>m</v>
      </c>
      <c r="M305" s="15" t="n">
        <f aca="false">IF(J305="mm",F305*I305/1000*K305*1.55,F305*I305*12*K305/1000)</f>
        <v>-5022</v>
      </c>
      <c r="N305" s="5" t="n">
        <f aca="false">_xlfn.xlookup(A305,'[1]Prix MP'!$A$1:$A$1048576,'[1]Prix MP'!$T$1:$T$1048576)</f>
        <v>0.286374902011219</v>
      </c>
      <c r="O305" s="5" t="n">
        <f aca="false">_xlfn.xlookup(A305,'[1]Prix MP'!$A$1:$A$1048576,'[1]Prix MP'!$U$1:$U$1048576)</f>
        <v>0.286374902011219</v>
      </c>
      <c r="P305" s="6" t="n">
        <f aca="false">M305*N305</f>
        <v>-1438.17475790034</v>
      </c>
      <c r="Q305" s="45" t="n">
        <f aca="false">M305*O305</f>
        <v>-1438.17475790034</v>
      </c>
      <c r="R305" s="42" t="s">
        <v>310</v>
      </c>
      <c r="S305" s="6" t="n">
        <f aca="false">ROUND(IF(E305="I",0,IF(J305="po",I305,I305/25.4)),2)</f>
        <v>0</v>
      </c>
      <c r="T305" s="15" t="n">
        <f aca="false">ROUND(IF(E305="I",0,IF(J305="po",K305,K305*3.280839895)),0)</f>
        <v>0</v>
      </c>
      <c r="V305" s="46" t="n">
        <f aca="false">IF(J305="mm",I305*K305/1000,"")</f>
        <v>3240</v>
      </c>
      <c r="W305" s="47"/>
      <c r="AV305" s="6"/>
    </row>
    <row r="306" customFormat="false" ht="15" hidden="true" customHeight="false" outlineLevel="0" collapsed="false">
      <c r="A306" s="0" t="n">
        <v>30024</v>
      </c>
      <c r="B306" s="48" t="s">
        <v>308</v>
      </c>
      <c r="C306" s="37" t="n">
        <v>45569</v>
      </c>
      <c r="D306" s="38" t="s">
        <v>32</v>
      </c>
      <c r="E306" s="17" t="s">
        <v>49</v>
      </c>
      <c r="F306" s="49" t="n">
        <f aca="false">IF(D306="in",1,-1)</f>
        <v>1</v>
      </c>
      <c r="G306" s="50" t="n">
        <v>2024121</v>
      </c>
      <c r="H306" s="40" t="s">
        <v>312</v>
      </c>
      <c r="I306" s="16" t="n">
        <v>20.5</v>
      </c>
      <c r="J306" s="42" t="s">
        <v>36</v>
      </c>
      <c r="K306" s="43" t="n">
        <v>2400</v>
      </c>
      <c r="L306" s="44" t="str">
        <f aca="false">IF(J306="mm","m","pi")</f>
        <v>pi</v>
      </c>
      <c r="M306" s="15" t="n">
        <f aca="false">IF(J306="mm",F306*I306/1000*K306*1.55,F306*I306*12*K306/1000)</f>
        <v>590.4</v>
      </c>
      <c r="N306" s="5" t="n">
        <f aca="false">_xlfn.xlookup(A306,'[1]Prix MP'!$A$1:$A$1048576,'[1]Prix MP'!$T$1:$T$1048576)</f>
        <v>0.286374902011219</v>
      </c>
      <c r="O306" s="5" t="n">
        <f aca="false">_xlfn.xlookup(A306,'[1]Prix MP'!$A$1:$A$1048576,'[1]Prix MP'!$U$1:$U$1048576)</f>
        <v>0.286374902011219</v>
      </c>
      <c r="P306" s="6" t="n">
        <f aca="false">M306*N306</f>
        <v>169.075742147424</v>
      </c>
      <c r="Q306" s="45" t="n">
        <f aca="false">M306*O306</f>
        <v>169.075742147424</v>
      </c>
      <c r="R306" s="42" t="s">
        <v>310</v>
      </c>
      <c r="S306" s="6" t="n">
        <f aca="false">ROUND(IF(E306="I",0,IF(J306="po",I306,I306/25.4)),2)</f>
        <v>20.5</v>
      </c>
      <c r="T306" s="15" t="n">
        <f aca="false">ROUND(IF(E306="I",0,IF(J306="po",K306,K306*3.280839895)),0)</f>
        <v>2400</v>
      </c>
      <c r="V306" s="46" t="str">
        <f aca="false">IF(J306="mm",I306*K306/1000,"")</f>
        <v/>
      </c>
      <c r="W306" s="47"/>
      <c r="AV306" s="6"/>
    </row>
    <row r="307" customFormat="false" ht="15" hidden="true" customHeight="false" outlineLevel="0" collapsed="false">
      <c r="A307" s="0" t="n">
        <v>30024</v>
      </c>
      <c r="B307" s="48" t="s">
        <v>308</v>
      </c>
      <c r="C307" s="37" t="n">
        <v>45569</v>
      </c>
      <c r="D307" s="38" t="s">
        <v>32</v>
      </c>
      <c r="E307" s="17" t="s">
        <v>49</v>
      </c>
      <c r="F307" s="49" t="n">
        <f aca="false">IF(D307="in",1,-1)</f>
        <v>1</v>
      </c>
      <c r="G307" s="50" t="n">
        <v>2024121</v>
      </c>
      <c r="H307" s="40" t="s">
        <v>313</v>
      </c>
      <c r="I307" s="16" t="n">
        <v>42.52</v>
      </c>
      <c r="J307" s="42" t="s">
        <v>36</v>
      </c>
      <c r="K307" s="43" t="n">
        <v>7244</v>
      </c>
      <c r="L307" s="44" t="str">
        <f aca="false">IF(J307="mm","m","pi")</f>
        <v>pi</v>
      </c>
      <c r="M307" s="15" t="n">
        <f aca="false">IF(J307="mm",F307*I307/1000*K307*1.55,F307*I307*12*K307/1000)</f>
        <v>3696.17856</v>
      </c>
      <c r="N307" s="5" t="n">
        <f aca="false">_xlfn.xlookup(A307,'[1]Prix MP'!$A$1:$A$1048576,'[1]Prix MP'!$T$1:$T$1048576)</f>
        <v>0.286374902011219</v>
      </c>
      <c r="O307" s="5" t="n">
        <f aca="false">_xlfn.xlookup(A307,'[1]Prix MP'!$A$1:$A$1048576,'[1]Prix MP'!$U$1:$U$1048576)</f>
        <v>0.286374902011219</v>
      </c>
      <c r="P307" s="6" t="n">
        <f aca="false">M307*N307</f>
        <v>1058.49277293597</v>
      </c>
      <c r="Q307" s="45" t="n">
        <f aca="false">M307*O307</f>
        <v>1058.49277293597</v>
      </c>
      <c r="R307" s="42" t="s">
        <v>310</v>
      </c>
      <c r="S307" s="6" t="n">
        <f aca="false">ROUND(IF(E307="I",0,IF(J307="po",I307,I307/25.4)),2)</f>
        <v>42.52</v>
      </c>
      <c r="T307" s="15" t="n">
        <f aca="false">ROUND(IF(E307="I",0,IF(J307="po",K307,K307*3.280839895)),0)</f>
        <v>7244</v>
      </c>
      <c r="V307" s="46" t="str">
        <f aca="false">IF(J307="mm",I307*K307/1000,"")</f>
        <v/>
      </c>
      <c r="W307" s="47"/>
      <c r="AV307" s="6"/>
    </row>
    <row r="308" customFormat="false" ht="15" hidden="true" customHeight="false" outlineLevel="0" collapsed="false">
      <c r="A308" s="0" t="n">
        <v>30023</v>
      </c>
      <c r="B308" s="48" t="s">
        <v>314</v>
      </c>
      <c r="C308" s="37" t="n">
        <v>45565</v>
      </c>
      <c r="D308" s="38" t="s">
        <v>32</v>
      </c>
      <c r="E308" s="17" t="s">
        <v>33</v>
      </c>
      <c r="F308" s="39" t="n">
        <f aca="false">IF(D308="in",1,-1)</f>
        <v>1</v>
      </c>
      <c r="G308" s="50" t="n">
        <v>2024140</v>
      </c>
      <c r="H308" s="40" t="s">
        <v>315</v>
      </c>
      <c r="I308" s="16" t="n">
        <v>1530</v>
      </c>
      <c r="J308" s="42" t="s">
        <v>2</v>
      </c>
      <c r="K308" s="43" t="n">
        <v>3000</v>
      </c>
      <c r="L308" s="44" t="str">
        <f aca="false">IF(J308="mm","m","pi")</f>
        <v>m</v>
      </c>
      <c r="M308" s="15" t="n">
        <f aca="false">IF(J308="mm",F308*I308/1000*K308*1.55,F308*I308*12*K308/1000)</f>
        <v>7114.5</v>
      </c>
      <c r="N308" s="5" t="n">
        <f aca="false">_xlfn.xlookup(A308,'[1]Prix MP'!$A$1:$A$1048576,'[1]Prix MP'!$T$1:$T$1048576)</f>
        <v>0.2951148717267</v>
      </c>
      <c r="O308" s="5" t="n">
        <f aca="false">_xlfn.xlookup(A308,'[1]Prix MP'!$A$1:$A$1048576,'[1]Prix MP'!$U$1:$U$1048576)</f>
        <v>0.2951148717267</v>
      </c>
      <c r="P308" s="6" t="n">
        <f aca="false">M308*N308</f>
        <v>2099.59475489961</v>
      </c>
      <c r="Q308" s="45" t="n">
        <f aca="false">M308*O308</f>
        <v>2099.59475489961</v>
      </c>
      <c r="R308" s="42" t="s">
        <v>316</v>
      </c>
      <c r="S308" s="6" t="n">
        <f aca="false">ROUND(IF(E308="I",0,IF(J308="po",I308,I308/25.4)),2)</f>
        <v>0</v>
      </c>
      <c r="T308" s="15" t="n">
        <f aca="false">ROUND(IF(E308="I",0,IF(J308="po",K308,K308*3.280839895)),0)</f>
        <v>0</v>
      </c>
      <c r="V308" s="46" t="n">
        <f aca="false">IF(J308="mm",I308*K308/1000,"")</f>
        <v>4590</v>
      </c>
      <c r="W308" s="47"/>
      <c r="AV308" s="6"/>
    </row>
    <row r="309" customFormat="false" ht="15" hidden="true" customHeight="false" outlineLevel="0" collapsed="false">
      <c r="A309" s="0" t="n">
        <v>30023</v>
      </c>
      <c r="B309" s="48" t="s">
        <v>314</v>
      </c>
      <c r="C309" s="37" t="n">
        <v>45583</v>
      </c>
      <c r="D309" s="38" t="s">
        <v>38</v>
      </c>
      <c r="E309" s="17" t="s">
        <v>33</v>
      </c>
      <c r="F309" s="39" t="n">
        <f aca="false">IF(D309="in",1,-1)</f>
        <v>-1</v>
      </c>
      <c r="G309" s="50" t="n">
        <v>2024140</v>
      </c>
      <c r="H309" s="40" t="s">
        <v>315</v>
      </c>
      <c r="I309" s="16" t="n">
        <v>1530</v>
      </c>
      <c r="J309" s="42" t="s">
        <v>2</v>
      </c>
      <c r="K309" s="43" t="n">
        <v>3000</v>
      </c>
      <c r="L309" s="44" t="str">
        <f aca="false">IF(J309="mm","m","pi")</f>
        <v>m</v>
      </c>
      <c r="M309" s="15" t="n">
        <f aca="false">IF(J309="mm",F309*I309/1000*K309*1.55,F309*I309*12*K309/1000)</f>
        <v>-7114.5</v>
      </c>
      <c r="N309" s="5" t="n">
        <f aca="false">_xlfn.xlookup(A309,'[1]Prix MP'!$A$1:$A$1048576,'[1]Prix MP'!$T$1:$T$1048576)</f>
        <v>0.2951148717267</v>
      </c>
      <c r="O309" s="5" t="n">
        <f aca="false">_xlfn.xlookup(A309,'[1]Prix MP'!$A$1:$A$1048576,'[1]Prix MP'!$U$1:$U$1048576)</f>
        <v>0.2951148717267</v>
      </c>
      <c r="P309" s="6" t="n">
        <f aca="false">M309*N309</f>
        <v>-2099.59475489961</v>
      </c>
      <c r="Q309" s="45" t="n">
        <f aca="false">M309*O309</f>
        <v>-2099.59475489961</v>
      </c>
      <c r="R309" s="42" t="s">
        <v>316</v>
      </c>
      <c r="S309" s="6" t="n">
        <f aca="false">ROUND(IF(E309="I",0,IF(J309="po",I309,I309/25.4)),2)</f>
        <v>0</v>
      </c>
      <c r="T309" s="15" t="n">
        <f aca="false">ROUND(IF(E309="I",0,IF(J309="po",K309,K309*3.280839895)),0)</f>
        <v>0</v>
      </c>
      <c r="V309" s="46" t="n">
        <f aca="false">IF(J309="mm",I309*K309/1000,"")</f>
        <v>4590</v>
      </c>
      <c r="W309" s="47"/>
      <c r="AV309" s="6"/>
    </row>
    <row r="310" customFormat="false" ht="15" hidden="true" customHeight="false" outlineLevel="0" collapsed="false">
      <c r="A310" s="0" t="n">
        <v>30023</v>
      </c>
      <c r="B310" s="48" t="s">
        <v>314</v>
      </c>
      <c r="C310" s="37" t="n">
        <v>45583</v>
      </c>
      <c r="D310" s="38" t="s">
        <v>32</v>
      </c>
      <c r="E310" s="17" t="s">
        <v>49</v>
      </c>
      <c r="F310" s="39" t="n">
        <f aca="false">IF(D310="in",1,-1)</f>
        <v>1</v>
      </c>
      <c r="G310" s="50" t="n">
        <v>2024140</v>
      </c>
      <c r="H310" s="40" t="s">
        <v>317</v>
      </c>
      <c r="I310" s="16" t="n">
        <v>8.5</v>
      </c>
      <c r="J310" s="42" t="s">
        <v>36</v>
      </c>
      <c r="K310" s="43" t="n">
        <v>9650</v>
      </c>
      <c r="L310" s="44" t="str">
        <f aca="false">IF(J310="mm","m","pi")</f>
        <v>pi</v>
      </c>
      <c r="M310" s="15" t="n">
        <f aca="false">IF(J310="mm",F310*I310/1000*K310*1.55,F310*I310*12*K310/1000)</f>
        <v>984.3</v>
      </c>
      <c r="N310" s="5" t="n">
        <f aca="false">_xlfn.xlookup(A310,'[1]Prix MP'!$A$1:$A$1048576,'[1]Prix MP'!$T$1:$T$1048576)</f>
        <v>0.2951148717267</v>
      </c>
      <c r="O310" s="5" t="n">
        <f aca="false">_xlfn.xlookup(A310,'[1]Prix MP'!$A$1:$A$1048576,'[1]Prix MP'!$U$1:$U$1048576)</f>
        <v>0.2951148717267</v>
      </c>
      <c r="P310" s="6" t="n">
        <f aca="false">M310*N310</f>
        <v>290.481568240591</v>
      </c>
      <c r="Q310" s="45" t="n">
        <f aca="false">M310*O310</f>
        <v>290.481568240591</v>
      </c>
      <c r="R310" s="42" t="s">
        <v>316</v>
      </c>
      <c r="S310" s="6" t="n">
        <f aca="false">ROUND(IF(E310="I",0,IF(J310="po",I310,I310/25.4)),2)</f>
        <v>8.5</v>
      </c>
      <c r="T310" s="15" t="n">
        <f aca="false">ROUND(IF(E310="I",0,IF(J310="po",K310,K310*3.280839895)),0)</f>
        <v>9650</v>
      </c>
      <c r="V310" s="46" t="str">
        <f aca="false">IF(J310="mm",I310*K310/1000,"")</f>
        <v/>
      </c>
      <c r="W310" s="47"/>
      <c r="AV310" s="6"/>
    </row>
    <row r="311" customFormat="false" ht="15" hidden="true" customHeight="false" outlineLevel="0" collapsed="false">
      <c r="A311" s="0" t="n">
        <v>30023</v>
      </c>
      <c r="B311" s="48" t="s">
        <v>314</v>
      </c>
      <c r="C311" s="37" t="n">
        <v>45583</v>
      </c>
      <c r="D311" s="38" t="s">
        <v>32</v>
      </c>
      <c r="E311" s="17" t="s">
        <v>49</v>
      </c>
      <c r="F311" s="39" t="n">
        <f aca="false">IF(D311="in",1,-1)</f>
        <v>1</v>
      </c>
      <c r="G311" s="50" t="n">
        <v>2024140</v>
      </c>
      <c r="H311" s="40" t="s">
        <v>318</v>
      </c>
      <c r="I311" s="16" t="n">
        <v>12.875</v>
      </c>
      <c r="J311" s="42" t="s">
        <v>36</v>
      </c>
      <c r="K311" s="43" t="n">
        <v>4500</v>
      </c>
      <c r="L311" s="44" t="str">
        <f aca="false">IF(J311="mm","m","pi")</f>
        <v>pi</v>
      </c>
      <c r="M311" s="15" t="n">
        <f aca="false">IF(J311="mm",F311*I311/1000*K311*1.55,F311*I311*12*K311/1000)</f>
        <v>695.25</v>
      </c>
      <c r="N311" s="5" t="n">
        <f aca="false">_xlfn.xlookup(A311,'[1]Prix MP'!$A$1:$A$1048576,'[1]Prix MP'!$T$1:$T$1048576)</f>
        <v>0.2951148717267</v>
      </c>
      <c r="O311" s="5" t="n">
        <f aca="false">_xlfn.xlookup(A311,'[1]Prix MP'!$A$1:$A$1048576,'[1]Prix MP'!$U$1:$U$1048576)</f>
        <v>0.2951148717267</v>
      </c>
      <c r="P311" s="6" t="n">
        <f aca="false">M311*N311</f>
        <v>205.178614567988</v>
      </c>
      <c r="Q311" s="45" t="n">
        <f aca="false">M311*O311</f>
        <v>205.178614567988</v>
      </c>
      <c r="R311" s="42" t="s">
        <v>316</v>
      </c>
      <c r="S311" s="6" t="n">
        <f aca="false">ROUND(IF(E311="I",0,IF(J311="po",I311,I311/25.4)),2)</f>
        <v>12.88</v>
      </c>
      <c r="T311" s="15" t="n">
        <f aca="false">ROUND(IF(E311="I",0,IF(J311="po",K311,K311*3.280839895)),0)</f>
        <v>4500</v>
      </c>
      <c r="V311" s="46"/>
      <c r="W311" s="47"/>
      <c r="AV311" s="6"/>
    </row>
    <row r="312" customFormat="false" ht="15" hidden="true" customHeight="false" outlineLevel="0" collapsed="false">
      <c r="A312" s="0" t="n">
        <v>30023</v>
      </c>
      <c r="B312" s="48" t="s">
        <v>314</v>
      </c>
      <c r="C312" s="37" t="n">
        <v>45565</v>
      </c>
      <c r="D312" s="38" t="s">
        <v>32</v>
      </c>
      <c r="E312" s="17" t="s">
        <v>33</v>
      </c>
      <c r="F312" s="39" t="n">
        <f aca="false">IF(D312="in",1,-1)</f>
        <v>1</v>
      </c>
      <c r="G312" s="50" t="n">
        <v>2024140</v>
      </c>
      <c r="H312" s="40" t="s">
        <v>319</v>
      </c>
      <c r="I312" s="16" t="n">
        <v>1530</v>
      </c>
      <c r="J312" s="42" t="s">
        <v>2</v>
      </c>
      <c r="K312" s="43" t="n">
        <v>3000</v>
      </c>
      <c r="L312" s="44" t="str">
        <f aca="false">IF(J312="mm","m","pi")</f>
        <v>m</v>
      </c>
      <c r="M312" s="15" t="n">
        <f aca="false">IF(J312="mm",F312*I312/1000*K312*1.55,F312*I312*12*K312/1000)</f>
        <v>7114.5</v>
      </c>
      <c r="N312" s="5" t="n">
        <f aca="false">_xlfn.xlookup(A312,'[1]Prix MP'!$A$1:$A$1048576,'[1]Prix MP'!$T$1:$T$1048576)</f>
        <v>0.2951148717267</v>
      </c>
      <c r="O312" s="5" t="n">
        <f aca="false">_xlfn.xlookup(A312,'[1]Prix MP'!$A$1:$A$1048576,'[1]Prix MP'!$U$1:$U$1048576)</f>
        <v>0.2951148717267</v>
      </c>
      <c r="P312" s="6" t="n">
        <f aca="false">M312*N312</f>
        <v>2099.59475489961</v>
      </c>
      <c r="Q312" s="45" t="n">
        <f aca="false">M312*O312</f>
        <v>2099.59475489961</v>
      </c>
      <c r="R312" s="42" t="s">
        <v>316</v>
      </c>
      <c r="S312" s="6" t="n">
        <f aca="false">ROUND(IF(E312="I",0,IF(J312="po",I312,I312/25.4)),2)</f>
        <v>0</v>
      </c>
      <c r="T312" s="15" t="n">
        <f aca="false">ROUND(IF(E312="I",0,IF(J312="po",K312,K312*3.280839895)),0)</f>
        <v>0</v>
      </c>
      <c r="V312" s="46" t="n">
        <f aca="false">IF(J312="mm",I312*K312/1000,"")</f>
        <v>4590</v>
      </c>
      <c r="W312" s="47"/>
      <c r="AV312" s="6"/>
    </row>
    <row r="313" customFormat="false" ht="15" hidden="true" customHeight="false" outlineLevel="0" collapsed="false">
      <c r="A313" s="0" t="n">
        <v>30023</v>
      </c>
      <c r="B313" s="48" t="s">
        <v>314</v>
      </c>
      <c r="C313" s="37" t="n">
        <v>45583</v>
      </c>
      <c r="D313" s="38" t="s">
        <v>38</v>
      </c>
      <c r="E313" s="17" t="s">
        <v>33</v>
      </c>
      <c r="F313" s="39" t="n">
        <f aca="false">IF(D313="in",1,-1)</f>
        <v>-1</v>
      </c>
      <c r="G313" s="50" t="n">
        <v>2024140</v>
      </c>
      <c r="H313" s="40" t="s">
        <v>319</v>
      </c>
      <c r="I313" s="16" t="n">
        <v>1530</v>
      </c>
      <c r="J313" s="42" t="s">
        <v>2</v>
      </c>
      <c r="K313" s="43" t="n">
        <v>3000</v>
      </c>
      <c r="L313" s="44" t="str">
        <f aca="false">IF(J313="mm","m","pi")</f>
        <v>m</v>
      </c>
      <c r="M313" s="15" t="n">
        <f aca="false">IF(J313="mm",F313*I313/1000*K313*1.55,F313*I313*12*K313/1000)</f>
        <v>-7114.5</v>
      </c>
      <c r="N313" s="5" t="n">
        <f aca="false">_xlfn.xlookup(A313,'[1]Prix MP'!$A$1:$A$1048576,'[1]Prix MP'!$T$1:$T$1048576)</f>
        <v>0.2951148717267</v>
      </c>
      <c r="O313" s="5" t="n">
        <f aca="false">_xlfn.xlookup(A313,'[1]Prix MP'!$A$1:$A$1048576,'[1]Prix MP'!$U$1:$U$1048576)</f>
        <v>0.2951148717267</v>
      </c>
      <c r="P313" s="6" t="n">
        <f aca="false">M313*N313</f>
        <v>-2099.59475489961</v>
      </c>
      <c r="Q313" s="45" t="n">
        <f aca="false">M313*O313</f>
        <v>-2099.59475489961</v>
      </c>
      <c r="R313" s="42" t="s">
        <v>316</v>
      </c>
      <c r="S313" s="6" t="n">
        <f aca="false">ROUND(IF(E313="I",0,IF(J313="po",I313,I313/25.4)),2)</f>
        <v>0</v>
      </c>
      <c r="T313" s="15" t="n">
        <f aca="false">ROUND(IF(E313="I",0,IF(J313="po",K313,K313*3.280839895)),0)</f>
        <v>0</v>
      </c>
      <c r="V313" s="46" t="n">
        <f aca="false">IF(J313="mm",I313*K313/1000,"")</f>
        <v>4590</v>
      </c>
      <c r="W313" s="47"/>
      <c r="AV313" s="6"/>
    </row>
    <row r="314" customFormat="false" ht="15" hidden="true" customHeight="false" outlineLevel="0" collapsed="false">
      <c r="A314" s="0" t="n">
        <v>30023</v>
      </c>
      <c r="B314" s="48" t="s">
        <v>314</v>
      </c>
      <c r="C314" s="37" t="n">
        <v>45583</v>
      </c>
      <c r="D314" s="38" t="s">
        <v>32</v>
      </c>
      <c r="E314" s="17" t="s">
        <v>49</v>
      </c>
      <c r="F314" s="39" t="n">
        <f aca="false">IF(D314="in",1,-1)</f>
        <v>1</v>
      </c>
      <c r="G314" s="50" t="n">
        <v>2024140</v>
      </c>
      <c r="H314" s="40" t="s">
        <v>320</v>
      </c>
      <c r="I314" s="16" t="n">
        <v>8.5</v>
      </c>
      <c r="J314" s="42" t="s">
        <v>36</v>
      </c>
      <c r="K314" s="43" t="n">
        <v>9750</v>
      </c>
      <c r="L314" s="44" t="str">
        <f aca="false">IF(J314="mm","m","pi")</f>
        <v>pi</v>
      </c>
      <c r="M314" s="15" t="n">
        <f aca="false">IF(J314="mm",F314*I314/1000*K314*1.55,F314*I314*12*K314/1000)</f>
        <v>994.5</v>
      </c>
      <c r="N314" s="5" t="n">
        <f aca="false">_xlfn.xlookup(A314,'[1]Prix MP'!$A$1:$A$1048576,'[1]Prix MP'!$T$1:$T$1048576)</f>
        <v>0.2951148717267</v>
      </c>
      <c r="O314" s="5" t="n">
        <f aca="false">_xlfn.xlookup(A314,'[1]Prix MP'!$A$1:$A$1048576,'[1]Prix MP'!$U$1:$U$1048576)</f>
        <v>0.2951148717267</v>
      </c>
      <c r="P314" s="6" t="n">
        <f aca="false">M314*N314</f>
        <v>293.491739932203</v>
      </c>
      <c r="Q314" s="45" t="n">
        <f aca="false">M314*O314</f>
        <v>293.491739932203</v>
      </c>
      <c r="R314" s="42" t="s">
        <v>316</v>
      </c>
      <c r="S314" s="6" t="n">
        <f aca="false">ROUND(IF(E314="I",0,IF(J314="po",I314,I314/25.4)),2)</f>
        <v>8.5</v>
      </c>
      <c r="T314" s="15" t="n">
        <f aca="false">ROUND(IF(E314="I",0,IF(J314="po",K314,K314*3.280839895)),0)</f>
        <v>9750</v>
      </c>
      <c r="V314" s="46" t="str">
        <f aca="false">IF(J314="mm",I314*K314/1000,"")</f>
        <v/>
      </c>
      <c r="W314" s="47"/>
      <c r="AV314" s="6"/>
    </row>
    <row r="315" customFormat="false" ht="15" hidden="true" customHeight="false" outlineLevel="0" collapsed="false">
      <c r="A315" s="0" t="n">
        <v>30023</v>
      </c>
      <c r="B315" s="48" t="s">
        <v>314</v>
      </c>
      <c r="C315" s="37" t="n">
        <v>45565</v>
      </c>
      <c r="D315" s="38" t="s">
        <v>32</v>
      </c>
      <c r="E315" s="17" t="s">
        <v>33</v>
      </c>
      <c r="F315" s="39" t="n">
        <f aca="false">IF(D315="in",1,-1)</f>
        <v>1</v>
      </c>
      <c r="G315" s="50" t="n">
        <v>2024140</v>
      </c>
      <c r="H315" s="40" t="s">
        <v>321</v>
      </c>
      <c r="I315" s="16" t="n">
        <v>1530</v>
      </c>
      <c r="J315" s="42" t="s">
        <v>2</v>
      </c>
      <c r="K315" s="43" t="n">
        <v>3000</v>
      </c>
      <c r="L315" s="44" t="str">
        <f aca="false">IF(J315="mm","m","pi")</f>
        <v>m</v>
      </c>
      <c r="M315" s="15" t="n">
        <f aca="false">IF(J315="mm",F315*I315/1000*K315*1.55,F315*I315*12*K315/1000)</f>
        <v>7114.5</v>
      </c>
      <c r="N315" s="5" t="n">
        <f aca="false">_xlfn.xlookup(A315,'[1]Prix MP'!$A$1:$A$1048576,'[1]Prix MP'!$T$1:$T$1048576)</f>
        <v>0.2951148717267</v>
      </c>
      <c r="O315" s="5" t="n">
        <f aca="false">_xlfn.xlookup(A315,'[1]Prix MP'!$A$1:$A$1048576,'[1]Prix MP'!$U$1:$U$1048576)</f>
        <v>0.2951148717267</v>
      </c>
      <c r="P315" s="6" t="n">
        <f aca="false">M315*N315</f>
        <v>2099.59475489961</v>
      </c>
      <c r="Q315" s="45" t="n">
        <f aca="false">M315*O315</f>
        <v>2099.59475489961</v>
      </c>
      <c r="R315" s="42" t="s">
        <v>316</v>
      </c>
      <c r="S315" s="6" t="n">
        <f aca="false">ROUND(IF(E315="I",0,IF(J315="po",I315,I315/25.4)),2)</f>
        <v>0</v>
      </c>
      <c r="T315" s="15" t="n">
        <f aca="false">ROUND(IF(E315="I",0,IF(J315="po",K315,K315*3.280839895)),0)</f>
        <v>0</v>
      </c>
      <c r="V315" s="46" t="n">
        <f aca="false">IF(J315="mm",I315*K315/1000,"")</f>
        <v>4590</v>
      </c>
      <c r="W315" s="47"/>
      <c r="AV315" s="6"/>
    </row>
    <row r="316" customFormat="false" ht="15" hidden="true" customHeight="false" outlineLevel="0" collapsed="false">
      <c r="A316" s="0" t="n">
        <v>30023</v>
      </c>
      <c r="B316" s="48" t="s">
        <v>314</v>
      </c>
      <c r="C316" s="37" t="n">
        <v>45583</v>
      </c>
      <c r="D316" s="38" t="s">
        <v>38</v>
      </c>
      <c r="E316" s="17" t="s">
        <v>33</v>
      </c>
      <c r="F316" s="39" t="n">
        <f aca="false">IF(D316="in",1,-1)</f>
        <v>-1</v>
      </c>
      <c r="G316" s="50" t="n">
        <v>2024140</v>
      </c>
      <c r="H316" s="40" t="s">
        <v>321</v>
      </c>
      <c r="I316" s="16" t="n">
        <v>1530</v>
      </c>
      <c r="J316" s="42" t="s">
        <v>2</v>
      </c>
      <c r="K316" s="43" t="n">
        <v>3000</v>
      </c>
      <c r="L316" s="44" t="str">
        <f aca="false">IF(J316="mm","m","pi")</f>
        <v>m</v>
      </c>
      <c r="M316" s="15" t="n">
        <f aca="false">IF(J316="mm",F316*I316/1000*K316*1.55,F316*I316*12*K316/1000)</f>
        <v>-7114.5</v>
      </c>
      <c r="N316" s="5" t="n">
        <f aca="false">_xlfn.xlookup(A316,'[1]Prix MP'!$A$1:$A$1048576,'[1]Prix MP'!$T$1:$T$1048576)</f>
        <v>0.2951148717267</v>
      </c>
      <c r="O316" s="5" t="n">
        <f aca="false">_xlfn.xlookup(A316,'[1]Prix MP'!$A$1:$A$1048576,'[1]Prix MP'!$U$1:$U$1048576)</f>
        <v>0.2951148717267</v>
      </c>
      <c r="P316" s="6" t="n">
        <f aca="false">M316*N316</f>
        <v>-2099.59475489961</v>
      </c>
      <c r="Q316" s="45" t="n">
        <f aca="false">M316*O316</f>
        <v>-2099.59475489961</v>
      </c>
      <c r="R316" s="42" t="s">
        <v>316</v>
      </c>
      <c r="S316" s="6" t="n">
        <f aca="false">ROUND(IF(E316="I",0,IF(J316="po",I316,I316/25.4)),2)</f>
        <v>0</v>
      </c>
      <c r="T316" s="15" t="n">
        <f aca="false">ROUND(IF(E316="I",0,IF(J316="po",K316,K316*3.280839895)),0)</f>
        <v>0</v>
      </c>
      <c r="V316" s="46" t="n">
        <f aca="false">IF(J316="mm",I316*K316/1000,"")</f>
        <v>4590</v>
      </c>
      <c r="W316" s="47"/>
      <c r="AV316" s="6"/>
    </row>
    <row r="317" customFormat="false" ht="15" hidden="true" customHeight="false" outlineLevel="0" collapsed="false">
      <c r="A317" s="0" t="n">
        <v>30023</v>
      </c>
      <c r="B317" s="48" t="s">
        <v>314</v>
      </c>
      <c r="C317" s="37" t="n">
        <v>45583</v>
      </c>
      <c r="D317" s="38" t="s">
        <v>32</v>
      </c>
      <c r="E317" s="17" t="s">
        <v>49</v>
      </c>
      <c r="F317" s="39" t="n">
        <f aca="false">IF(D317="in",1,-1)</f>
        <v>1</v>
      </c>
      <c r="G317" s="50" t="n">
        <v>2024140</v>
      </c>
      <c r="H317" s="40" t="s">
        <v>322</v>
      </c>
      <c r="I317" s="16" t="n">
        <v>8.5</v>
      </c>
      <c r="J317" s="42" t="s">
        <v>36</v>
      </c>
      <c r="K317" s="43" t="n">
        <v>9750</v>
      </c>
      <c r="L317" s="44" t="str">
        <f aca="false">IF(J317="mm","m","pi")</f>
        <v>pi</v>
      </c>
      <c r="M317" s="15" t="n">
        <f aca="false">IF(J317="mm",F317*I317/1000*K317*1.55,F317*I317*12*K317/1000)</f>
        <v>994.5</v>
      </c>
      <c r="N317" s="5" t="n">
        <f aca="false">_xlfn.xlookup(A317,'[1]Prix MP'!$A$1:$A$1048576,'[1]Prix MP'!$T$1:$T$1048576)</f>
        <v>0.2951148717267</v>
      </c>
      <c r="O317" s="5" t="n">
        <f aca="false">_xlfn.xlookup(A317,'[1]Prix MP'!$A$1:$A$1048576,'[1]Prix MP'!$U$1:$U$1048576)</f>
        <v>0.2951148717267</v>
      </c>
      <c r="P317" s="6" t="n">
        <f aca="false">M317*N317</f>
        <v>293.491739932203</v>
      </c>
      <c r="Q317" s="45" t="n">
        <f aca="false">M317*O317</f>
        <v>293.491739932203</v>
      </c>
      <c r="R317" s="42" t="s">
        <v>316</v>
      </c>
      <c r="S317" s="6" t="n">
        <f aca="false">ROUND(IF(E317="I",0,IF(J317="po",I317,I317/25.4)),2)</f>
        <v>8.5</v>
      </c>
      <c r="T317" s="15" t="n">
        <f aca="false">ROUND(IF(E317="I",0,IF(J317="po",K317,K317*3.280839895)),0)</f>
        <v>9750</v>
      </c>
      <c r="V317" s="46" t="str">
        <f aca="false">IF(J317="mm",I317*K317/1000,"")</f>
        <v/>
      </c>
      <c r="W317" s="47"/>
      <c r="AV317" s="6"/>
    </row>
    <row r="318" customFormat="false" ht="15" hidden="true" customHeight="false" outlineLevel="0" collapsed="false">
      <c r="A318" s="0" t="n">
        <v>30023</v>
      </c>
      <c r="B318" s="48" t="s">
        <v>314</v>
      </c>
      <c r="C318" s="37" t="n">
        <v>45565</v>
      </c>
      <c r="D318" s="38" t="s">
        <v>32</v>
      </c>
      <c r="E318" s="17" t="s">
        <v>33</v>
      </c>
      <c r="F318" s="39" t="n">
        <f aca="false">IF(D318="in",1,-1)</f>
        <v>1</v>
      </c>
      <c r="G318" s="50" t="n">
        <v>2024140</v>
      </c>
      <c r="H318" s="40" t="s">
        <v>323</v>
      </c>
      <c r="I318" s="16" t="n">
        <v>1530</v>
      </c>
      <c r="J318" s="42" t="s">
        <v>2</v>
      </c>
      <c r="K318" s="43" t="n">
        <v>3000</v>
      </c>
      <c r="L318" s="44" t="str">
        <f aca="false">IF(J318="mm","m","pi")</f>
        <v>m</v>
      </c>
      <c r="M318" s="15" t="n">
        <f aca="false">IF(J318="mm",F318*I318/1000*K318*1.55,F318*I318*12*K318/1000)</f>
        <v>7114.5</v>
      </c>
      <c r="N318" s="5" t="n">
        <f aca="false">_xlfn.xlookup(A318,'[1]Prix MP'!$A$1:$A$1048576,'[1]Prix MP'!$T$1:$T$1048576)</f>
        <v>0.2951148717267</v>
      </c>
      <c r="O318" s="5" t="n">
        <f aca="false">_xlfn.xlookup(A318,'[1]Prix MP'!$A$1:$A$1048576,'[1]Prix MP'!$U$1:$U$1048576)</f>
        <v>0.2951148717267</v>
      </c>
      <c r="P318" s="6" t="n">
        <f aca="false">M318*N318</f>
        <v>2099.59475489961</v>
      </c>
      <c r="Q318" s="45" t="n">
        <f aca="false">M318*O318</f>
        <v>2099.59475489961</v>
      </c>
      <c r="R318" s="42" t="s">
        <v>316</v>
      </c>
      <c r="S318" s="6" t="n">
        <f aca="false">ROUND(IF(E318="I",0,IF(J318="po",I318,I318/25.4)),2)</f>
        <v>0</v>
      </c>
      <c r="T318" s="15" t="n">
        <f aca="false">ROUND(IF(E318="I",0,IF(J318="po",K318,K318*3.280839895)),0)</f>
        <v>0</v>
      </c>
      <c r="V318" s="46" t="n">
        <f aca="false">IF(J318="mm",I318*K318/1000,"")</f>
        <v>4590</v>
      </c>
      <c r="W318" s="47"/>
      <c r="AV318" s="6"/>
    </row>
    <row r="319" customFormat="false" ht="15" hidden="true" customHeight="false" outlineLevel="0" collapsed="false">
      <c r="A319" s="0" t="n">
        <v>30023</v>
      </c>
      <c r="B319" s="48" t="s">
        <v>314</v>
      </c>
      <c r="C319" s="37" t="n">
        <v>45583</v>
      </c>
      <c r="D319" s="38" t="s">
        <v>38</v>
      </c>
      <c r="E319" s="17" t="s">
        <v>33</v>
      </c>
      <c r="F319" s="39" t="n">
        <f aca="false">IF(D319="in",1,-1)</f>
        <v>-1</v>
      </c>
      <c r="G319" s="50" t="n">
        <v>2024140</v>
      </c>
      <c r="H319" s="40" t="s">
        <v>323</v>
      </c>
      <c r="I319" s="16" t="n">
        <v>1530</v>
      </c>
      <c r="J319" s="42" t="s">
        <v>2</v>
      </c>
      <c r="K319" s="43" t="n">
        <v>3000</v>
      </c>
      <c r="L319" s="44" t="str">
        <f aca="false">IF(J319="mm","m","pi")</f>
        <v>m</v>
      </c>
      <c r="M319" s="15" t="n">
        <f aca="false">IF(J319="mm",F319*I319/1000*K319*1.55,F319*I319*12*K319/1000)</f>
        <v>-7114.5</v>
      </c>
      <c r="N319" s="5" t="n">
        <f aca="false">_xlfn.xlookup(A319,'[1]Prix MP'!$A$1:$A$1048576,'[1]Prix MP'!$T$1:$T$1048576)</f>
        <v>0.2951148717267</v>
      </c>
      <c r="O319" s="5" t="n">
        <f aca="false">_xlfn.xlookup(A319,'[1]Prix MP'!$A$1:$A$1048576,'[1]Prix MP'!$U$1:$U$1048576)</f>
        <v>0.2951148717267</v>
      </c>
      <c r="P319" s="6" t="n">
        <f aca="false">M319*N319</f>
        <v>-2099.59475489961</v>
      </c>
      <c r="Q319" s="45" t="n">
        <f aca="false">M319*O319</f>
        <v>-2099.59475489961</v>
      </c>
      <c r="R319" s="42" t="s">
        <v>316</v>
      </c>
      <c r="S319" s="6" t="n">
        <f aca="false">ROUND(IF(E319="I",0,IF(J319="po",I319,I319/25.4)),2)</f>
        <v>0</v>
      </c>
      <c r="T319" s="15" t="n">
        <f aca="false">ROUND(IF(E319="I",0,IF(J319="po",K319,K319*3.280839895)),0)</f>
        <v>0</v>
      </c>
      <c r="V319" s="46" t="n">
        <f aca="false">IF(J319="mm",I319*K319/1000,"")</f>
        <v>4590</v>
      </c>
      <c r="W319" s="47"/>
      <c r="AV319" s="6"/>
    </row>
    <row r="320" customFormat="false" ht="15" hidden="true" customHeight="false" outlineLevel="0" collapsed="false">
      <c r="A320" s="0" t="n">
        <v>30023</v>
      </c>
      <c r="B320" s="48" t="s">
        <v>314</v>
      </c>
      <c r="C320" s="37" t="n">
        <v>45583</v>
      </c>
      <c r="D320" s="38" t="s">
        <v>32</v>
      </c>
      <c r="E320" s="17" t="s">
        <v>49</v>
      </c>
      <c r="F320" s="39" t="n">
        <f aca="false">IF(D320="in",1,-1)</f>
        <v>1</v>
      </c>
      <c r="G320" s="50" t="n">
        <v>2024140</v>
      </c>
      <c r="H320" s="40" t="s">
        <v>324</v>
      </c>
      <c r="I320" s="16" t="n">
        <v>8.5</v>
      </c>
      <c r="J320" s="42" t="s">
        <v>36</v>
      </c>
      <c r="K320" s="43" t="n">
        <v>9700</v>
      </c>
      <c r="L320" s="44" t="str">
        <f aca="false">IF(J320="mm","m","pi")</f>
        <v>pi</v>
      </c>
      <c r="M320" s="15" t="n">
        <f aca="false">IF(J320="mm",F320*I320/1000*K320*1.55,F320*I320*12*K320/1000)</f>
        <v>989.4</v>
      </c>
      <c r="N320" s="5" t="n">
        <f aca="false">_xlfn.xlookup(A320,'[1]Prix MP'!$A$1:$A$1048576,'[1]Prix MP'!$T$1:$T$1048576)</f>
        <v>0.2951148717267</v>
      </c>
      <c r="O320" s="5" t="n">
        <f aca="false">_xlfn.xlookup(A320,'[1]Prix MP'!$A$1:$A$1048576,'[1]Prix MP'!$U$1:$U$1048576)</f>
        <v>0.2951148717267</v>
      </c>
      <c r="P320" s="6" t="n">
        <f aca="false">M320*N320</f>
        <v>291.986654086397</v>
      </c>
      <c r="Q320" s="45" t="n">
        <f aca="false">M320*O320</f>
        <v>291.986654086397</v>
      </c>
      <c r="R320" s="42" t="s">
        <v>316</v>
      </c>
      <c r="S320" s="6" t="n">
        <f aca="false">ROUND(IF(E320="I",0,IF(J320="po",I320,I320/25.4)),2)</f>
        <v>8.5</v>
      </c>
      <c r="T320" s="15" t="n">
        <f aca="false">ROUND(IF(E320="I",0,IF(J320="po",K320,K320*3.280839895)),0)</f>
        <v>9700</v>
      </c>
      <c r="V320" s="46" t="str">
        <f aca="false">IF(J320="mm",I320*K320/1000,"")</f>
        <v/>
      </c>
      <c r="W320" s="47"/>
      <c r="AV320" s="6"/>
    </row>
    <row r="321" customFormat="false" ht="15" hidden="true" customHeight="false" outlineLevel="0" collapsed="false">
      <c r="A321" s="0" t="n">
        <v>30023</v>
      </c>
      <c r="B321" s="48" t="s">
        <v>314</v>
      </c>
      <c r="C321" s="37" t="n">
        <v>45565</v>
      </c>
      <c r="D321" s="38" t="s">
        <v>32</v>
      </c>
      <c r="E321" s="17" t="s">
        <v>33</v>
      </c>
      <c r="F321" s="39" t="n">
        <f aca="false">IF(D321="in",1,-1)</f>
        <v>1</v>
      </c>
      <c r="G321" s="50" t="n">
        <v>2024120</v>
      </c>
      <c r="H321" s="40" t="s">
        <v>325</v>
      </c>
      <c r="I321" s="16" t="n">
        <v>1530</v>
      </c>
      <c r="J321" s="42" t="s">
        <v>2</v>
      </c>
      <c r="K321" s="43" t="n">
        <v>3000</v>
      </c>
      <c r="L321" s="44" t="str">
        <f aca="false">IF(J321="mm","m","pi")</f>
        <v>m</v>
      </c>
      <c r="M321" s="15" t="n">
        <f aca="false">IF(J321="mm",F321*I321/1000*K321*1.55,F321*I321*12*K321/1000)</f>
        <v>7114.5</v>
      </c>
      <c r="N321" s="5" t="n">
        <f aca="false">_xlfn.xlookup(A321,'[1]Prix MP'!$A$1:$A$1048576,'[1]Prix MP'!$T$1:$T$1048576)</f>
        <v>0.2951148717267</v>
      </c>
      <c r="O321" s="5" t="n">
        <f aca="false">_xlfn.xlookup(A321,'[1]Prix MP'!$A$1:$A$1048576,'[1]Prix MP'!$U$1:$U$1048576)</f>
        <v>0.2951148717267</v>
      </c>
      <c r="P321" s="6" t="n">
        <f aca="false">M321*N321</f>
        <v>2099.59475489961</v>
      </c>
      <c r="Q321" s="45" t="n">
        <f aca="false">M321*O321</f>
        <v>2099.59475489961</v>
      </c>
      <c r="R321" s="42" t="s">
        <v>316</v>
      </c>
      <c r="S321" s="6" t="n">
        <f aca="false">ROUND(IF(E321="I",0,IF(J321="po",I321,I321/25.4)),2)</f>
        <v>0</v>
      </c>
      <c r="T321" s="15" t="n">
        <f aca="false">ROUND(IF(E321="I",0,IF(J321="po",K321,K321*3.280839895)),0)</f>
        <v>0</v>
      </c>
      <c r="V321" s="46" t="n">
        <f aca="false">IF(J321="mm",I321*K321/1000,"")</f>
        <v>4590</v>
      </c>
      <c r="W321" s="47"/>
      <c r="AV321" s="6"/>
    </row>
    <row r="322" customFormat="false" ht="15" hidden="true" customHeight="false" outlineLevel="0" collapsed="false">
      <c r="A322" s="0" t="n">
        <v>30023</v>
      </c>
      <c r="B322" s="48" t="s">
        <v>314</v>
      </c>
      <c r="C322" s="37" t="n">
        <v>45569</v>
      </c>
      <c r="D322" s="38" t="s">
        <v>38</v>
      </c>
      <c r="E322" s="17" t="s">
        <v>33</v>
      </c>
      <c r="F322" s="39" t="n">
        <f aca="false">IF(D322="in",1,-1)</f>
        <v>-1</v>
      </c>
      <c r="G322" s="50" t="n">
        <v>2024120</v>
      </c>
      <c r="H322" s="40" t="s">
        <v>325</v>
      </c>
      <c r="I322" s="16" t="n">
        <v>1530</v>
      </c>
      <c r="J322" s="42" t="s">
        <v>2</v>
      </c>
      <c r="K322" s="43" t="n">
        <v>3000</v>
      </c>
      <c r="L322" s="44" t="str">
        <f aca="false">IF(J322="mm","m","pi")</f>
        <v>m</v>
      </c>
      <c r="M322" s="15" t="n">
        <f aca="false">IF(J322="mm",F322*I322/1000*K322*1.55,F322*I322*12*K322/1000)</f>
        <v>-7114.5</v>
      </c>
      <c r="N322" s="5" t="n">
        <f aca="false">_xlfn.xlookup(A322,'[1]Prix MP'!$A$1:$A$1048576,'[1]Prix MP'!$T$1:$T$1048576)</f>
        <v>0.2951148717267</v>
      </c>
      <c r="O322" s="5" t="n">
        <f aca="false">_xlfn.xlookup(A322,'[1]Prix MP'!$A$1:$A$1048576,'[1]Prix MP'!$U$1:$U$1048576)</f>
        <v>0.2951148717267</v>
      </c>
      <c r="P322" s="6" t="n">
        <f aca="false">M322*N322</f>
        <v>-2099.59475489961</v>
      </c>
      <c r="Q322" s="45" t="n">
        <f aca="false">M322*O322</f>
        <v>-2099.59475489961</v>
      </c>
      <c r="R322" s="42" t="s">
        <v>316</v>
      </c>
      <c r="S322" s="6" t="n">
        <f aca="false">ROUND(IF(E322="I",0,IF(J322="po",I322,I322/25.4)),2)</f>
        <v>0</v>
      </c>
      <c r="T322" s="15" t="n">
        <f aca="false">ROUND(IF(E322="I",0,IF(J322="po",K322,K322*3.280839895)),0)</f>
        <v>0</v>
      </c>
      <c r="V322" s="46" t="n">
        <f aca="false">IF(J322="mm",I322*K322/1000,"")</f>
        <v>4590</v>
      </c>
      <c r="W322" s="47"/>
      <c r="AV322" s="6"/>
    </row>
    <row r="323" customFormat="false" ht="15" hidden="true" customHeight="false" outlineLevel="0" collapsed="false">
      <c r="A323" s="0" t="n">
        <v>30023</v>
      </c>
      <c r="B323" s="48" t="s">
        <v>314</v>
      </c>
      <c r="C323" s="37" t="n">
        <v>45569</v>
      </c>
      <c r="D323" s="38" t="s">
        <v>32</v>
      </c>
      <c r="E323" s="17" t="s">
        <v>49</v>
      </c>
      <c r="F323" s="39" t="n">
        <f aca="false">IF(D323="in",1,-1)</f>
        <v>1</v>
      </c>
      <c r="G323" s="50" t="n">
        <v>2024120</v>
      </c>
      <c r="H323" s="40" t="s">
        <v>326</v>
      </c>
      <c r="I323" s="16" t="n">
        <v>15.5</v>
      </c>
      <c r="J323" s="42" t="s">
        <v>36</v>
      </c>
      <c r="K323" s="43" t="n">
        <v>2400</v>
      </c>
      <c r="L323" s="44" t="str">
        <f aca="false">IF(J323="mm","m","pi")</f>
        <v>pi</v>
      </c>
      <c r="M323" s="15" t="n">
        <f aca="false">IF(J323="mm",F323*I323/1000*K323*1.55,F323*I323*12*K323/1000)</f>
        <v>446.4</v>
      </c>
      <c r="N323" s="5" t="n">
        <f aca="false">_xlfn.xlookup(A323,'[1]Prix MP'!$A$1:$A$1048576,'[1]Prix MP'!$T$1:$T$1048576)</f>
        <v>0.2951148717267</v>
      </c>
      <c r="O323" s="5" t="n">
        <f aca="false">_xlfn.xlookup(A323,'[1]Prix MP'!$A$1:$A$1048576,'[1]Prix MP'!$U$1:$U$1048576)</f>
        <v>0.2951148717267</v>
      </c>
      <c r="P323" s="6" t="n">
        <f aca="false">M323*N323</f>
        <v>131.739278738799</v>
      </c>
      <c r="Q323" s="45" t="n">
        <f aca="false">M323*O323</f>
        <v>131.739278738799</v>
      </c>
      <c r="R323" s="42" t="s">
        <v>316</v>
      </c>
      <c r="S323" s="6" t="n">
        <f aca="false">ROUND(IF(E323="I",0,IF(J323="po",I323,I323/25.4)),2)</f>
        <v>15.5</v>
      </c>
      <c r="T323" s="15" t="n">
        <f aca="false">ROUND(IF(E323="I",0,IF(J323="po",K323,K323*3.280839895)),0)</f>
        <v>2400</v>
      </c>
      <c r="V323" s="46" t="str">
        <f aca="false">IF(J323="mm",I323*K323/1000,"")</f>
        <v/>
      </c>
      <c r="W323" s="47"/>
      <c r="AV323" s="6"/>
    </row>
    <row r="324" customFormat="false" ht="15" hidden="true" customHeight="false" outlineLevel="0" collapsed="false">
      <c r="A324" s="0" t="n">
        <v>30023</v>
      </c>
      <c r="B324" s="48" t="s">
        <v>314</v>
      </c>
      <c r="C324" s="37" t="n">
        <v>45569</v>
      </c>
      <c r="D324" s="38" t="s">
        <v>32</v>
      </c>
      <c r="E324" s="17" t="s">
        <v>33</v>
      </c>
      <c r="F324" s="39" t="n">
        <f aca="false">IF(D324="in",1,-1)</f>
        <v>1</v>
      </c>
      <c r="G324" s="50" t="s">
        <v>327</v>
      </c>
      <c r="H324" s="40" t="s">
        <v>328</v>
      </c>
      <c r="I324" s="16" t="n">
        <v>60.24</v>
      </c>
      <c r="J324" s="42" t="s">
        <v>36</v>
      </c>
      <c r="K324" s="43" t="n">
        <v>7243</v>
      </c>
      <c r="L324" s="44" t="str">
        <f aca="false">IF(J324="mm","m","pi")</f>
        <v>pi</v>
      </c>
      <c r="M324" s="15" t="n">
        <f aca="false">IF(J324="mm",F324*I324/1000*K324*1.55,F324*I324*12*K324/1000)</f>
        <v>5235.81984</v>
      </c>
      <c r="N324" s="5" t="n">
        <f aca="false">_xlfn.xlookup(A324,'[1]Prix MP'!$A$1:$A$1048576,'[1]Prix MP'!$T$1:$T$1048576)</f>
        <v>0.2951148717267</v>
      </c>
      <c r="O324" s="5" t="n">
        <f aca="false">_xlfn.xlookup(A324,'[1]Prix MP'!$A$1:$A$1048576,'[1]Prix MP'!$U$1:$U$1048576)</f>
        <v>0.2951148717267</v>
      </c>
      <c r="P324" s="6" t="n">
        <f aca="false">M324*N324</f>
        <v>1545.16830046571</v>
      </c>
      <c r="Q324" s="45" t="n">
        <f aca="false">M324*O324</f>
        <v>1545.16830046571</v>
      </c>
      <c r="R324" s="42" t="s">
        <v>316</v>
      </c>
      <c r="S324" s="6" t="n">
        <f aca="false">ROUND(IF(E324="I",0,IF(J324="po",I324,I324/25.4)),2)</f>
        <v>0</v>
      </c>
      <c r="T324" s="15" t="n">
        <f aca="false">ROUND(IF(E324="I",0,IF(J324="po",K324,K324*3.280839895)),0)</f>
        <v>0</v>
      </c>
      <c r="V324" s="46" t="str">
        <f aca="false">IF(J324="mm",I324*K324/1000,"")</f>
        <v/>
      </c>
      <c r="W324" s="47"/>
      <c r="AV324" s="6"/>
    </row>
    <row r="325" customFormat="false" ht="15" hidden="true" customHeight="false" outlineLevel="0" collapsed="false">
      <c r="A325" s="0" t="n">
        <v>30023</v>
      </c>
      <c r="B325" s="48" t="s">
        <v>314</v>
      </c>
      <c r="C325" s="37" t="n">
        <v>45589</v>
      </c>
      <c r="D325" s="38" t="s">
        <v>38</v>
      </c>
      <c r="E325" s="17" t="s">
        <v>33</v>
      </c>
      <c r="F325" s="39" t="n">
        <f aca="false">IF(D325="in",1,-1)</f>
        <v>-1</v>
      </c>
      <c r="G325" s="50" t="s">
        <v>327</v>
      </c>
      <c r="H325" s="40" t="s">
        <v>328</v>
      </c>
      <c r="I325" s="16" t="n">
        <v>60.24</v>
      </c>
      <c r="J325" s="42" t="s">
        <v>36</v>
      </c>
      <c r="K325" s="43" t="n">
        <v>7243</v>
      </c>
      <c r="L325" s="44" t="str">
        <f aca="false">IF(J325="mm","m","pi")</f>
        <v>pi</v>
      </c>
      <c r="M325" s="15" t="n">
        <f aca="false">IF(J325="mm",F325*I325/1000*K325*1.55,F325*I325*12*K325/1000)</f>
        <v>-5235.81984</v>
      </c>
      <c r="N325" s="5" t="n">
        <f aca="false">_xlfn.xlookup(A325,'[1]Prix MP'!$A$1:$A$1048576,'[1]Prix MP'!$T$1:$T$1048576)</f>
        <v>0.2951148717267</v>
      </c>
      <c r="O325" s="5" t="n">
        <f aca="false">_xlfn.xlookup(A325,'[1]Prix MP'!$A$1:$A$1048576,'[1]Prix MP'!$U$1:$U$1048576)</f>
        <v>0.2951148717267</v>
      </c>
      <c r="P325" s="6" t="n">
        <f aca="false">M325*N325</f>
        <v>-1545.16830046571</v>
      </c>
      <c r="Q325" s="45" t="n">
        <f aca="false">M325*O325</f>
        <v>-1545.16830046571</v>
      </c>
      <c r="R325" s="42" t="s">
        <v>316</v>
      </c>
      <c r="S325" s="6" t="n">
        <f aca="false">ROUND(IF(E325="I",0,IF(J325="po",I325,I325/25.4)),2)</f>
        <v>0</v>
      </c>
      <c r="T325" s="15" t="n">
        <f aca="false">ROUND(IF(E325="I",0,IF(J325="po",K325,K325*3.280839895)),0)</f>
        <v>0</v>
      </c>
      <c r="V325" s="46" t="str">
        <f aca="false">IF(J325="mm",I325*K325/1000,"")</f>
        <v/>
      </c>
      <c r="W325" s="47"/>
      <c r="AV325" s="6"/>
    </row>
    <row r="326" customFormat="false" ht="15" hidden="true" customHeight="false" outlineLevel="0" collapsed="false">
      <c r="A326" s="0" t="n">
        <v>30023</v>
      </c>
      <c r="B326" s="48" t="s">
        <v>314</v>
      </c>
      <c r="C326" s="37" t="n">
        <v>45589</v>
      </c>
      <c r="D326" s="38" t="s">
        <v>32</v>
      </c>
      <c r="E326" s="17" t="s">
        <v>49</v>
      </c>
      <c r="F326" s="39" t="n">
        <f aca="false">IF(D326="in",1,-1)</f>
        <v>1</v>
      </c>
      <c r="G326" s="50" t="s">
        <v>327</v>
      </c>
      <c r="H326" s="40" t="s">
        <v>329</v>
      </c>
      <c r="I326" s="16" t="n">
        <v>29.5</v>
      </c>
      <c r="J326" s="42" t="s">
        <v>36</v>
      </c>
      <c r="K326" s="43" t="n">
        <v>4800</v>
      </c>
      <c r="L326" s="44" t="str">
        <f aca="false">IF(J326="mm","m","pi")</f>
        <v>pi</v>
      </c>
      <c r="M326" s="15" t="n">
        <f aca="false">IF(J326="mm",F326*I326/1000*K326*1.55,F326*I326*12*K326/1000)</f>
        <v>1699.2</v>
      </c>
      <c r="N326" s="5" t="n">
        <f aca="false">_xlfn.xlookup(A326,'[1]Prix MP'!$A$1:$A$1048576,'[1]Prix MP'!$T$1:$T$1048576)</f>
        <v>0.2951148717267</v>
      </c>
      <c r="O326" s="5" t="n">
        <f aca="false">_xlfn.xlookup(A326,'[1]Prix MP'!$A$1:$A$1048576,'[1]Prix MP'!$U$1:$U$1048576)</f>
        <v>0.2951148717267</v>
      </c>
      <c r="P326" s="6" t="n">
        <f aca="false">M326*N326</f>
        <v>501.459190038009</v>
      </c>
      <c r="Q326" s="45" t="n">
        <f aca="false">M326*O326</f>
        <v>501.459190038009</v>
      </c>
      <c r="R326" s="42" t="s">
        <v>316</v>
      </c>
      <c r="S326" s="6" t="n">
        <f aca="false">ROUND(IF(E326="I",0,IF(J326="po",I326,I326/25.4)),2)</f>
        <v>29.5</v>
      </c>
      <c r="T326" s="15" t="n">
        <f aca="false">ROUND(IF(E326="I",0,IF(J326="po",K326,K326*3.280839895)),0)</f>
        <v>4800</v>
      </c>
      <c r="V326" s="46" t="str">
        <f aca="false">IF(J326="mm",I326*K326/1000,"")</f>
        <v/>
      </c>
      <c r="W326" s="47"/>
      <c r="AV326" s="6"/>
    </row>
    <row r="327" customFormat="false" ht="15" hidden="true" customHeight="false" outlineLevel="0" collapsed="false">
      <c r="A327" s="0" t="n">
        <v>30023</v>
      </c>
      <c r="B327" s="48" t="s">
        <v>314</v>
      </c>
      <c r="C327" s="37" t="n">
        <v>45589</v>
      </c>
      <c r="D327" s="38" t="s">
        <v>32</v>
      </c>
      <c r="E327" s="17" t="s">
        <v>33</v>
      </c>
      <c r="F327" s="39" t="n">
        <f aca="false">IF(D327="in",1,-1)</f>
        <v>1</v>
      </c>
      <c r="G327" s="50" t="s">
        <v>327</v>
      </c>
      <c r="H327" s="40" t="s">
        <v>330</v>
      </c>
      <c r="I327" s="16" t="n">
        <v>60.24</v>
      </c>
      <c r="J327" s="42" t="s">
        <v>36</v>
      </c>
      <c r="K327" s="43" t="n">
        <v>2430</v>
      </c>
      <c r="L327" s="44" t="str">
        <f aca="false">IF(J327="mm","m","pi")</f>
        <v>pi</v>
      </c>
      <c r="M327" s="15" t="n">
        <f aca="false">IF(J327="mm",F327*I327/1000*K327*1.55,F327*I327*12*K327/1000)</f>
        <v>1756.5984</v>
      </c>
      <c r="N327" s="5" t="n">
        <f aca="false">_xlfn.xlookup(A327,'[1]Prix MP'!$A$1:$A$1048576,'[1]Prix MP'!$T$1:$T$1048576)</f>
        <v>0.2951148717267</v>
      </c>
      <c r="O327" s="5" t="n">
        <f aca="false">_xlfn.xlookup(A327,'[1]Prix MP'!$A$1:$A$1048576,'[1]Prix MP'!$U$1:$U$1048576)</f>
        <v>0.2951148717267</v>
      </c>
      <c r="P327" s="6" t="n">
        <f aca="false">M327*N327</f>
        <v>518.398311491327</v>
      </c>
      <c r="Q327" s="45" t="n">
        <f aca="false">M327*O327</f>
        <v>518.398311491327</v>
      </c>
      <c r="R327" s="42" t="s">
        <v>316</v>
      </c>
      <c r="S327" s="6" t="n">
        <f aca="false">ROUND(IF(E327="I",0,IF(J327="po",I327,I327/25.4)),2)</f>
        <v>0</v>
      </c>
      <c r="T327" s="15" t="n">
        <f aca="false">ROUND(IF(E327="I",0,IF(J327="po",K327,K327*3.280839895)),0)</f>
        <v>0</v>
      </c>
      <c r="V327" s="46" t="str">
        <f aca="false">IF(J327="mm",I327*K327/1000,"")</f>
        <v/>
      </c>
      <c r="W327" s="47"/>
      <c r="AV327" s="6"/>
    </row>
    <row r="328" customFormat="false" ht="15" hidden="true" customHeight="false" outlineLevel="0" collapsed="false">
      <c r="A328" s="0" t="n">
        <v>30023</v>
      </c>
      <c r="B328" s="48" t="s">
        <v>314</v>
      </c>
      <c r="C328" s="37" t="n">
        <v>45590</v>
      </c>
      <c r="D328" s="38" t="s">
        <v>38</v>
      </c>
      <c r="E328" s="17" t="s">
        <v>33</v>
      </c>
      <c r="F328" s="39" t="n">
        <f aca="false">IF(D328="in",1,-1)</f>
        <v>-1</v>
      </c>
      <c r="G328" s="50" t="s">
        <v>327</v>
      </c>
      <c r="H328" s="40" t="s">
        <v>330</v>
      </c>
      <c r="I328" s="16" t="n">
        <v>60.24</v>
      </c>
      <c r="J328" s="42" t="s">
        <v>36</v>
      </c>
      <c r="K328" s="43" t="n">
        <v>2430</v>
      </c>
      <c r="L328" s="44" t="str">
        <f aca="false">IF(J328="mm","m","pi")</f>
        <v>pi</v>
      </c>
      <c r="M328" s="15" t="n">
        <f aca="false">IF(J328="mm",F328*I328/1000*K328*1.55,F328*I328*12*K328/1000)</f>
        <v>-1756.5984</v>
      </c>
      <c r="N328" s="5" t="n">
        <f aca="false">_xlfn.xlookup(A328,'[1]Prix MP'!$A$1:$A$1048576,'[1]Prix MP'!$T$1:$T$1048576)</f>
        <v>0.2951148717267</v>
      </c>
      <c r="O328" s="5" t="n">
        <f aca="false">_xlfn.xlookup(A328,'[1]Prix MP'!$A$1:$A$1048576,'[1]Prix MP'!$U$1:$U$1048576)</f>
        <v>0.2951148717267</v>
      </c>
      <c r="P328" s="6" t="n">
        <f aca="false">M328*N328</f>
        <v>-518.398311491327</v>
      </c>
      <c r="Q328" s="45" t="n">
        <f aca="false">M328*O328</f>
        <v>-518.398311491327</v>
      </c>
      <c r="R328" s="42" t="s">
        <v>316</v>
      </c>
      <c r="S328" s="6" t="n">
        <f aca="false">ROUND(IF(E328="I",0,IF(J328="po",I328,I328/25.4)),2)</f>
        <v>0</v>
      </c>
      <c r="T328" s="15" t="n">
        <f aca="false">ROUND(IF(E328="I",0,IF(J328="po",K328,K328*3.280839895)),0)</f>
        <v>0</v>
      </c>
      <c r="V328" s="46" t="str">
        <f aca="false">IF(J328="mm",I328*K328/1000,"")</f>
        <v/>
      </c>
      <c r="W328" s="47"/>
      <c r="AV328" s="6"/>
    </row>
    <row r="329" customFormat="false" ht="15" hidden="true" customHeight="false" outlineLevel="0" collapsed="false">
      <c r="A329" s="0" t="n">
        <v>30023</v>
      </c>
      <c r="B329" s="48" t="s">
        <v>314</v>
      </c>
      <c r="C329" s="37" t="n">
        <v>45589</v>
      </c>
      <c r="D329" s="38" t="s">
        <v>32</v>
      </c>
      <c r="E329" s="17" t="s">
        <v>33</v>
      </c>
      <c r="F329" s="39" t="n">
        <f aca="false">IF(D329="in",1,-1)</f>
        <v>1</v>
      </c>
      <c r="G329" s="50" t="s">
        <v>327</v>
      </c>
      <c r="H329" s="40" t="s">
        <v>331</v>
      </c>
      <c r="I329" s="16" t="n">
        <v>38.58</v>
      </c>
      <c r="J329" s="42" t="s">
        <v>36</v>
      </c>
      <c r="K329" s="43" t="n">
        <v>2400</v>
      </c>
      <c r="L329" s="44" t="str">
        <f aca="false">IF(J329="mm","m","pi")</f>
        <v>pi</v>
      </c>
      <c r="M329" s="15" t="n">
        <f aca="false">IF(J329="mm",F329*I329/1000*K329*1.55,F329*I329*12*K329/1000)</f>
        <v>1111.104</v>
      </c>
      <c r="N329" s="5" t="n">
        <f aca="false">_xlfn.xlookup(A329,'[1]Prix MP'!$A$1:$A$1048576,'[1]Prix MP'!$T$1:$T$1048576)</f>
        <v>0.2951148717267</v>
      </c>
      <c r="O329" s="5" t="n">
        <f aca="false">_xlfn.xlookup(A329,'[1]Prix MP'!$A$1:$A$1048576,'[1]Prix MP'!$U$1:$U$1048576)</f>
        <v>0.2951148717267</v>
      </c>
      <c r="P329" s="6" t="n">
        <f aca="false">M329*N329</f>
        <v>327.903314435023</v>
      </c>
      <c r="Q329" s="45" t="n">
        <f aca="false">M329*O329</f>
        <v>327.903314435023</v>
      </c>
      <c r="R329" s="42" t="s">
        <v>316</v>
      </c>
      <c r="S329" s="6" t="n">
        <f aca="false">ROUND(IF(E329="I",0,IF(J329="po",I329,I329/25.4)),2)</f>
        <v>0</v>
      </c>
      <c r="T329" s="15" t="n">
        <f aca="false">ROUND(IF(E329="I",0,IF(J329="po",K329,K329*3.280839895)),0)</f>
        <v>0</v>
      </c>
      <c r="V329" s="46" t="str">
        <f aca="false">IF(J329="mm",I329*K329/1000,"")</f>
        <v/>
      </c>
      <c r="W329" s="47"/>
      <c r="AV329" s="6"/>
    </row>
    <row r="330" customFormat="false" ht="15" hidden="true" customHeight="false" outlineLevel="0" collapsed="false">
      <c r="A330" s="0" t="n">
        <v>30023</v>
      </c>
      <c r="B330" s="48" t="s">
        <v>314</v>
      </c>
      <c r="C330" s="37" t="n">
        <v>45618</v>
      </c>
      <c r="D330" s="38" t="s">
        <v>44</v>
      </c>
      <c r="E330" s="17" t="s">
        <v>33</v>
      </c>
      <c r="F330" s="39" t="n">
        <v>-1</v>
      </c>
      <c r="G330" s="50" t="s">
        <v>332</v>
      </c>
      <c r="H330" s="40" t="s">
        <v>333</v>
      </c>
      <c r="I330" s="16" t="n">
        <v>38.58</v>
      </c>
      <c r="J330" s="42" t="s">
        <v>36</v>
      </c>
      <c r="K330" s="43" t="n">
        <v>2400</v>
      </c>
      <c r="L330" s="44" t="s">
        <v>47</v>
      </c>
      <c r="M330" s="15" t="n">
        <f aca="false">IF(J330="mm",F330*I330/1000*K330*1.55,F330*I330*12*K330/1000)</f>
        <v>-1111.104</v>
      </c>
      <c r="N330" s="5" t="n">
        <f aca="false">_xlfn.xlookup(A330,'[1]Prix MP'!$A$1:$A$1048576,'[1]Prix MP'!$T$1:$T$1048576)</f>
        <v>0.2951148717267</v>
      </c>
      <c r="O330" s="5" t="n">
        <f aca="false">_xlfn.xlookup(A330,'[1]Prix MP'!$A$1:$A$1048576,'[1]Prix MP'!$U$1:$U$1048576)</f>
        <v>0.2951148717267</v>
      </c>
      <c r="P330" s="6" t="n">
        <f aca="false">M330*N330</f>
        <v>-327.903314435023</v>
      </c>
      <c r="Q330" s="45" t="n">
        <f aca="false">M330*O330</f>
        <v>-327.903314435023</v>
      </c>
      <c r="R330" s="42" t="s">
        <v>316</v>
      </c>
      <c r="S330" s="6" t="n">
        <f aca="false">ROUND(IF(E330="I",0,IF(J330="po",I330,I330/25.4)),2)</f>
        <v>0</v>
      </c>
      <c r="T330" s="15" t="n">
        <f aca="false">ROUND(IF(E330="I",0,IF(J330="po",K330,K330*3.280839895)),0)</f>
        <v>0</v>
      </c>
      <c r="V330" s="46"/>
      <c r="W330" s="47"/>
      <c r="AV330" s="6"/>
    </row>
    <row r="331" customFormat="false" ht="15" hidden="true" customHeight="false" outlineLevel="0" collapsed="false">
      <c r="A331" s="0" t="n">
        <v>30023</v>
      </c>
      <c r="B331" s="48" t="s">
        <v>314</v>
      </c>
      <c r="C331" s="37" t="n">
        <v>45618</v>
      </c>
      <c r="D331" s="38" t="s">
        <v>48</v>
      </c>
      <c r="E331" s="17" t="s">
        <v>33</v>
      </c>
      <c r="F331" s="49" t="n">
        <v>1</v>
      </c>
      <c r="G331" s="50" t="s">
        <v>332</v>
      </c>
      <c r="H331" s="40" t="s">
        <v>334</v>
      </c>
      <c r="I331" s="16" t="n">
        <v>34</v>
      </c>
      <c r="J331" s="42" t="s">
        <v>36</v>
      </c>
      <c r="K331" s="43" t="n">
        <v>2350</v>
      </c>
      <c r="L331" s="44" t="s">
        <v>47</v>
      </c>
      <c r="M331" s="15" t="n">
        <f aca="false">IF(J331="mm",F331*I331/1000*K331*1.55,F331*I331*12*K331/1000)</f>
        <v>958.8</v>
      </c>
      <c r="N331" s="5" t="n">
        <f aca="false">_xlfn.xlookup(A331,'[1]Prix MP'!$A$1:$A$1048576,'[1]Prix MP'!$T$1:$T$1048576)</f>
        <v>0.2951148717267</v>
      </c>
      <c r="O331" s="5" t="n">
        <f aca="false">_xlfn.xlookup(A331,'[1]Prix MP'!$A$1:$A$1048576,'[1]Prix MP'!$U$1:$U$1048576)</f>
        <v>0.2951148717267</v>
      </c>
      <c r="P331" s="6" t="n">
        <f aca="false">M331*N331</f>
        <v>282.95613901156</v>
      </c>
      <c r="Q331" s="45" t="n">
        <f aca="false">M331*O331</f>
        <v>282.95613901156</v>
      </c>
      <c r="R331" s="42" t="s">
        <v>316</v>
      </c>
      <c r="S331" s="6" t="n">
        <f aca="false">ROUND(IF(E331="I",0,IF(J331="po",I331,I331/25.4)),2)</f>
        <v>0</v>
      </c>
      <c r="T331" s="15" t="n">
        <f aca="false">ROUND(IF(E331="I",0,IF(J331="po",K331,K331*3.280839895)),0)</f>
        <v>0</v>
      </c>
      <c r="V331" s="46"/>
    </row>
    <row r="332" customFormat="false" ht="15" hidden="true" customHeight="false" outlineLevel="0" collapsed="false">
      <c r="A332" s="0" t="n">
        <v>30023</v>
      </c>
      <c r="B332" s="48" t="s">
        <v>314</v>
      </c>
      <c r="C332" s="37" t="n">
        <v>45629</v>
      </c>
      <c r="D332" s="38" t="s">
        <v>44</v>
      </c>
      <c r="E332" s="17" t="s">
        <v>33</v>
      </c>
      <c r="F332" s="49" t="n">
        <v>-1</v>
      </c>
      <c r="G332" s="50" t="s">
        <v>335</v>
      </c>
      <c r="H332" s="40" t="s">
        <v>334</v>
      </c>
      <c r="I332" s="16" t="n">
        <v>34</v>
      </c>
      <c r="J332" s="42" t="s">
        <v>36</v>
      </c>
      <c r="K332" s="43" t="n">
        <v>2350</v>
      </c>
      <c r="L332" s="44" t="s">
        <v>47</v>
      </c>
      <c r="M332" s="15" t="n">
        <f aca="false">IF(J332="mm",F332*I332/1000*K332*1.55,F332*I332*12*K332/1000)</f>
        <v>-958.8</v>
      </c>
      <c r="N332" s="5" t="n">
        <f aca="false">_xlfn.xlookup(A332,'[1]Prix MP'!$A$1:$A$1048576,'[1]Prix MP'!$T$1:$T$1048576)</f>
        <v>0.2951148717267</v>
      </c>
      <c r="O332" s="5" t="n">
        <f aca="false">_xlfn.xlookup(A332,'[1]Prix MP'!$A$1:$A$1048576,'[1]Prix MP'!$U$1:$U$1048576)</f>
        <v>0.2951148717267</v>
      </c>
      <c r="P332" s="6" t="n">
        <f aca="false">M332*N332</f>
        <v>-282.95613901156</v>
      </c>
      <c r="Q332" s="45" t="n">
        <f aca="false">M332*O332</f>
        <v>-282.95613901156</v>
      </c>
      <c r="R332" s="42" t="s">
        <v>316</v>
      </c>
      <c r="S332" s="6" t="n">
        <f aca="false">ROUND(IF(E332="I",0,IF(J332="po",I332,I332/25.4)),2)</f>
        <v>0</v>
      </c>
      <c r="T332" s="15" t="n">
        <f aca="false">ROUND(IF(E332="I",0,IF(J332="po",K332,K332*3.280839895)),0)</f>
        <v>0</v>
      </c>
      <c r="V332" s="46"/>
    </row>
    <row r="333" customFormat="false" ht="15" hidden="true" customHeight="false" outlineLevel="0" collapsed="false">
      <c r="A333" s="0" t="n">
        <v>30023</v>
      </c>
      <c r="B333" s="48" t="s">
        <v>314</v>
      </c>
      <c r="C333" s="37" t="n">
        <v>45629</v>
      </c>
      <c r="D333" s="38" t="s">
        <v>48</v>
      </c>
      <c r="E333" s="17" t="s">
        <v>49</v>
      </c>
      <c r="F333" s="49" t="n">
        <v>1</v>
      </c>
      <c r="G333" s="50" t="s">
        <v>335</v>
      </c>
      <c r="H333" s="40" t="s">
        <v>336</v>
      </c>
      <c r="I333" s="16" t="n">
        <v>23.75</v>
      </c>
      <c r="J333" s="42" t="s">
        <v>36</v>
      </c>
      <c r="K333" s="43" t="n">
        <v>2300</v>
      </c>
      <c r="L333" s="44" t="s">
        <v>47</v>
      </c>
      <c r="M333" s="15" t="n">
        <f aca="false">IF(J333="mm",F333*I333/1000*K333*1.55,F333*I333*12*K333/1000)</f>
        <v>655.5</v>
      </c>
      <c r="N333" s="5" t="n">
        <f aca="false">_xlfn.xlookup(A333,'[1]Prix MP'!$A$1:$A$1048576,'[1]Prix MP'!$T$1:$T$1048576)</f>
        <v>0.2951148717267</v>
      </c>
      <c r="O333" s="5" t="n">
        <f aca="false">_xlfn.xlookup(A333,'[1]Prix MP'!$A$1:$A$1048576,'[1]Prix MP'!$U$1:$U$1048576)</f>
        <v>0.2951148717267</v>
      </c>
      <c r="P333" s="6" t="n">
        <f aca="false">M333*N333</f>
        <v>193.447798416852</v>
      </c>
      <c r="Q333" s="45" t="n">
        <f aca="false">M333*O333</f>
        <v>193.447798416852</v>
      </c>
      <c r="R333" s="42" t="s">
        <v>316</v>
      </c>
      <c r="S333" s="6" t="n">
        <f aca="false">ROUND(IF(E333="I",0,IF(J333="po",I333,I333/25.4)),2)</f>
        <v>23.75</v>
      </c>
      <c r="T333" s="15" t="n">
        <f aca="false">ROUND(IF(E333="I",0,IF(J333="po",K333,K333*3.280839895)),0)</f>
        <v>2300</v>
      </c>
      <c r="V333" s="46"/>
    </row>
    <row r="334" customFormat="false" ht="15" hidden="true" customHeight="false" outlineLevel="0" collapsed="false">
      <c r="A334" s="51" t="n">
        <v>30025</v>
      </c>
      <c r="B334" s="48" t="s">
        <v>63</v>
      </c>
      <c r="C334" s="37" t="n">
        <v>45580</v>
      </c>
      <c r="D334" s="38" t="s">
        <v>32</v>
      </c>
      <c r="E334" s="17" t="s">
        <v>33</v>
      </c>
      <c r="F334" s="49" t="n">
        <f aca="false">IF(D334="in",1,-1)</f>
        <v>1</v>
      </c>
      <c r="G334" s="50"/>
      <c r="H334" s="40" t="s">
        <v>337</v>
      </c>
      <c r="I334" s="16" t="n">
        <v>1530</v>
      </c>
      <c r="J334" s="42" t="s">
        <v>2</v>
      </c>
      <c r="K334" s="43" t="n">
        <v>3200</v>
      </c>
      <c r="L334" s="44" t="str">
        <f aca="false">IF(J334="mm","m","pi")</f>
        <v>m</v>
      </c>
      <c r="M334" s="15" t="n">
        <f aca="false">IF(J334="mm",F334*I334/1000*K334*1.55,F334*I334*12*K334/1000)</f>
        <v>7588.8</v>
      </c>
      <c r="N334" s="5" t="n">
        <f aca="false">_xlfn.xlookup(A334,'[1]Prix MP'!$A$1:$A$1048576,'[1]Prix MP'!$T$1:$T$1048576)</f>
        <v>0.101412269208759</v>
      </c>
      <c r="O334" s="5" t="n">
        <f aca="false">_xlfn.xlookup(A334,'[1]Prix MP'!$A$1:$A$1048576,'[1]Prix MP'!$U$1:$U$1048576)</f>
        <v>0.369342532440358</v>
      </c>
      <c r="P334" s="6" t="n">
        <f aca="false">M334*N334</f>
        <v>769.597428571429</v>
      </c>
      <c r="Q334" s="45" t="n">
        <f aca="false">M334*O334</f>
        <v>2802.86661018339</v>
      </c>
      <c r="R334" s="42" t="s">
        <v>65</v>
      </c>
      <c r="S334" s="6" t="n">
        <f aca="false">ROUND(IF(E334="I",0,IF(J334="po",I334,I334/25.4)),2)</f>
        <v>0</v>
      </c>
      <c r="T334" s="15" t="n">
        <f aca="false">ROUND(IF(E334="I",0,IF(J334="po",K334,K334*3.280839895)),0)</f>
        <v>0</v>
      </c>
      <c r="V334" s="46" t="n">
        <f aca="false">IF(J334="mm",I334*K334/1000,"")</f>
        <v>4896</v>
      </c>
    </row>
    <row r="335" customFormat="false" ht="15" hidden="true" customHeight="false" outlineLevel="0" collapsed="false">
      <c r="A335" s="51" t="n">
        <v>30025</v>
      </c>
      <c r="B335" s="48" t="s">
        <v>63</v>
      </c>
      <c r="C335" s="37" t="n">
        <v>45636</v>
      </c>
      <c r="D335" s="38" t="s">
        <v>44</v>
      </c>
      <c r="E335" s="17" t="s">
        <v>33</v>
      </c>
      <c r="F335" s="49" t="n">
        <v>-1</v>
      </c>
      <c r="G335" s="50" t="s">
        <v>338</v>
      </c>
      <c r="H335" s="40" t="s">
        <v>337</v>
      </c>
      <c r="I335" s="16" t="n">
        <v>60.236</v>
      </c>
      <c r="J335" s="42" t="s">
        <v>36</v>
      </c>
      <c r="K335" s="43" t="n">
        <v>10499</v>
      </c>
      <c r="L335" s="44" t="s">
        <v>47</v>
      </c>
      <c r="M335" s="15" t="n">
        <f aca="false">IF(J335="mm",F335*I335/1000*K335*1.55,F335*I335*12*K335/1000)</f>
        <v>-7589.013168</v>
      </c>
      <c r="N335" s="5" t="n">
        <f aca="false">_xlfn.xlookup(A335,'[1]Prix MP'!$A$1:$A$1048576,'[1]Prix MP'!$T$1:$T$1048576)</f>
        <v>0.101412269208759</v>
      </c>
      <c r="O335" s="5" t="n">
        <f aca="false">_xlfn.xlookup(A335,'[1]Prix MP'!$A$1:$A$1048576,'[1]Prix MP'!$U$1:$U$1048576)</f>
        <v>0.369342532440358</v>
      </c>
      <c r="P335" s="6" t="n">
        <f aca="false">M335*N335</f>
        <v>-769.619046422031</v>
      </c>
      <c r="Q335" s="45" t="n">
        <f aca="false">M335*O335</f>
        <v>-2802.94534219235</v>
      </c>
      <c r="R335" s="42" t="s">
        <v>65</v>
      </c>
      <c r="S335" s="6" t="n">
        <f aca="false">ROUND(IF(E335="I",0,IF(J335="po",I335,I335/25.4)),2)</f>
        <v>0</v>
      </c>
      <c r="T335" s="15" t="n">
        <f aca="false">ROUND(IF(E335="I",0,IF(J335="po",K335,K335*3.280839895)),0)</f>
        <v>0</v>
      </c>
      <c r="V335" s="46"/>
    </row>
    <row r="336" customFormat="false" ht="15" hidden="true" customHeight="false" outlineLevel="0" collapsed="false">
      <c r="A336" s="51" t="n">
        <v>30025</v>
      </c>
      <c r="B336" s="48" t="s">
        <v>63</v>
      </c>
      <c r="C336" s="37" t="n">
        <v>45580</v>
      </c>
      <c r="D336" s="38" t="s">
        <v>32</v>
      </c>
      <c r="E336" s="17" t="s">
        <v>33</v>
      </c>
      <c r="F336" s="49" t="n">
        <f aca="false">IF(D336="in",1,-1)</f>
        <v>1</v>
      </c>
      <c r="G336" s="50"/>
      <c r="H336" s="40" t="s">
        <v>339</v>
      </c>
      <c r="I336" s="16" t="n">
        <v>1530</v>
      </c>
      <c r="J336" s="42" t="s">
        <v>2</v>
      </c>
      <c r="K336" s="43" t="n">
        <v>3200</v>
      </c>
      <c r="L336" s="44" t="str">
        <f aca="false">IF(J336="mm","m","pi")</f>
        <v>m</v>
      </c>
      <c r="M336" s="15" t="n">
        <f aca="false">IF(J336="mm",F336*I336/1000*K336*1.55,F336*I336*12*K336/1000)</f>
        <v>7588.8</v>
      </c>
      <c r="N336" s="5" t="n">
        <f aca="false">_xlfn.xlookup(A336,'[1]Prix MP'!$A$1:$A$1048576,'[1]Prix MP'!$T$1:$T$1048576)</f>
        <v>0.101412269208759</v>
      </c>
      <c r="O336" s="5" t="n">
        <f aca="false">_xlfn.xlookup(A336,'[1]Prix MP'!$A$1:$A$1048576,'[1]Prix MP'!$U$1:$U$1048576)</f>
        <v>0.369342532440358</v>
      </c>
      <c r="P336" s="6" t="n">
        <f aca="false">M336*N336</f>
        <v>769.597428571429</v>
      </c>
      <c r="Q336" s="45" t="n">
        <f aca="false">M336*O336</f>
        <v>2802.86661018339</v>
      </c>
      <c r="R336" s="42" t="s">
        <v>65</v>
      </c>
      <c r="S336" s="6" t="n">
        <f aca="false">ROUND(IF(E336="I",0,IF(J336="po",I336,I336/25.4)),2)</f>
        <v>0</v>
      </c>
      <c r="T336" s="15" t="n">
        <f aca="false">ROUND(IF(E336="I",0,IF(J336="po",K336,K336*3.280839895)),0)</f>
        <v>0</v>
      </c>
      <c r="V336" s="46" t="n">
        <f aca="false">IF(J336="mm",I336*K336/1000,"")</f>
        <v>4896</v>
      </c>
    </row>
    <row r="337" customFormat="false" ht="15" hidden="true" customHeight="false" outlineLevel="0" collapsed="false">
      <c r="A337" s="51" t="n">
        <v>30025</v>
      </c>
      <c r="B337" s="48" t="s">
        <v>63</v>
      </c>
      <c r="C337" s="37" t="n">
        <v>45671</v>
      </c>
      <c r="D337" s="38" t="s">
        <v>44</v>
      </c>
      <c r="E337" s="17" t="s">
        <v>33</v>
      </c>
      <c r="F337" s="49" t="n">
        <v>-1</v>
      </c>
      <c r="G337" s="50" t="s">
        <v>340</v>
      </c>
      <c r="H337" s="40" t="s">
        <v>339</v>
      </c>
      <c r="I337" s="16" t="n">
        <v>1530</v>
      </c>
      <c r="J337" s="42" t="s">
        <v>2</v>
      </c>
      <c r="K337" s="43" t="n">
        <v>3200</v>
      </c>
      <c r="L337" s="44" t="str">
        <f aca="false">IF(J337="mm","m","pi")</f>
        <v>m</v>
      </c>
      <c r="M337" s="15" t="n">
        <f aca="false">IF(J337="mm",F337*I337/1000*K337*1.55,F337*I337*12*K337/1000)</f>
        <v>-7588.8</v>
      </c>
      <c r="N337" s="5" t="n">
        <f aca="false">_xlfn.xlookup(A337,'[1]Prix MP'!$A$1:$A$1048576,'[1]Prix MP'!$T$1:$T$1048576)</f>
        <v>0.101412269208759</v>
      </c>
      <c r="O337" s="5" t="n">
        <f aca="false">_xlfn.xlookup(A337,'[1]Prix MP'!$A$1:$A$1048576,'[1]Prix MP'!$U$1:$U$1048576)</f>
        <v>0.369342532440358</v>
      </c>
      <c r="P337" s="6" t="n">
        <f aca="false">M337*N337</f>
        <v>-769.597428571429</v>
      </c>
      <c r="Q337" s="45" t="n">
        <f aca="false">M337*O337</f>
        <v>-2802.86661018339</v>
      </c>
      <c r="R337" s="42" t="s">
        <v>65</v>
      </c>
      <c r="S337" s="6" t="n">
        <f aca="false">ROUND(IF(E337="I",0,IF(J337="po",I337,I337/25.4)),2)</f>
        <v>0</v>
      </c>
      <c r="T337" s="15" t="n">
        <f aca="false">ROUND(IF(E337="I",0,IF(J337="po",K337,K337*3.280839895)),0)</f>
        <v>0</v>
      </c>
      <c r="V337" s="46" t="n">
        <f aca="false">IF(J337="mm",I337*K337/1000,"")</f>
        <v>4896</v>
      </c>
    </row>
    <row r="338" customFormat="false" ht="15" hidden="true" customHeight="false" outlineLevel="0" collapsed="false">
      <c r="A338" s="51" t="n">
        <v>30025</v>
      </c>
      <c r="B338" s="48" t="s">
        <v>63</v>
      </c>
      <c r="C338" s="37" t="n">
        <v>45580</v>
      </c>
      <c r="D338" s="38" t="s">
        <v>32</v>
      </c>
      <c r="E338" s="17" t="s">
        <v>33</v>
      </c>
      <c r="F338" s="49" t="n">
        <f aca="false">IF(D338="in",1,-1)</f>
        <v>1</v>
      </c>
      <c r="G338" s="50"/>
      <c r="H338" s="40" t="s">
        <v>341</v>
      </c>
      <c r="I338" s="16" t="n">
        <v>1530</v>
      </c>
      <c r="J338" s="42" t="s">
        <v>2</v>
      </c>
      <c r="K338" s="43" t="n">
        <v>3200</v>
      </c>
      <c r="L338" s="44" t="str">
        <f aca="false">IF(J338="mm","m","pi")</f>
        <v>m</v>
      </c>
      <c r="M338" s="15" t="n">
        <f aca="false">IF(J338="mm",F338*I338/1000*K338*1.55,F338*I338*12*K338/1000)</f>
        <v>7588.8</v>
      </c>
      <c r="N338" s="5" t="n">
        <f aca="false">_xlfn.xlookup(A338,'[1]Prix MP'!$A$1:$A$1048576,'[1]Prix MP'!$T$1:$T$1048576)</f>
        <v>0.101412269208759</v>
      </c>
      <c r="O338" s="5" t="n">
        <f aca="false">_xlfn.xlookup(A338,'[1]Prix MP'!$A$1:$A$1048576,'[1]Prix MP'!$U$1:$U$1048576)</f>
        <v>0.369342532440358</v>
      </c>
      <c r="P338" s="6" t="n">
        <f aca="false">M338*N338</f>
        <v>769.597428571429</v>
      </c>
      <c r="Q338" s="45" t="n">
        <f aca="false">M338*O338</f>
        <v>2802.86661018339</v>
      </c>
      <c r="R338" s="42" t="s">
        <v>65</v>
      </c>
      <c r="S338" s="6" t="n">
        <f aca="false">ROUND(IF(E338="I",0,IF(J338="po",I338,I338/25.4)),2)</f>
        <v>0</v>
      </c>
      <c r="T338" s="15" t="n">
        <f aca="false">ROUND(IF(E338="I",0,IF(J338="po",K338,K338*3.280839895)),0)</f>
        <v>0</v>
      </c>
      <c r="V338" s="46" t="n">
        <f aca="false">IF(J338="mm",I338*K338/1000,"")</f>
        <v>4896</v>
      </c>
    </row>
    <row r="339" customFormat="false" ht="15" hidden="true" customHeight="false" outlineLevel="0" collapsed="false">
      <c r="A339" s="51" t="n">
        <v>30025</v>
      </c>
      <c r="B339" s="48" t="s">
        <v>63</v>
      </c>
      <c r="C339" s="37" t="n">
        <v>45631</v>
      </c>
      <c r="D339" s="38" t="s">
        <v>44</v>
      </c>
      <c r="E339" s="17" t="s">
        <v>33</v>
      </c>
      <c r="F339" s="49" t="n">
        <v>-1</v>
      </c>
      <c r="G339" s="50" t="s">
        <v>94</v>
      </c>
      <c r="H339" s="40" t="s">
        <v>341</v>
      </c>
      <c r="I339" s="16" t="n">
        <v>1530</v>
      </c>
      <c r="J339" s="42" t="s">
        <v>2</v>
      </c>
      <c r="K339" s="43" t="n">
        <v>3200</v>
      </c>
      <c r="L339" s="44" t="str">
        <f aca="false">IF(J339="mm","m","pi")</f>
        <v>m</v>
      </c>
      <c r="M339" s="15" t="n">
        <f aca="false">IF(J339="mm",F339*I339/1000*K339*1.55,F339*I339*12*K339/1000)</f>
        <v>-7588.8</v>
      </c>
      <c r="N339" s="5" t="n">
        <f aca="false">_xlfn.xlookup(A339,'[1]Prix MP'!$A$1:$A$1048576,'[1]Prix MP'!$T$1:$T$1048576)</f>
        <v>0.101412269208759</v>
      </c>
      <c r="O339" s="5" t="n">
        <f aca="false">_xlfn.xlookup(A339,'[1]Prix MP'!$A$1:$A$1048576,'[1]Prix MP'!$U$1:$U$1048576)</f>
        <v>0.369342532440358</v>
      </c>
      <c r="P339" s="6" t="n">
        <f aca="false">M339*N339</f>
        <v>-769.597428571429</v>
      </c>
      <c r="Q339" s="45" t="n">
        <f aca="false">M339*O339</f>
        <v>-2802.86661018339</v>
      </c>
      <c r="R339" s="42" t="s">
        <v>65</v>
      </c>
      <c r="S339" s="6" t="n">
        <f aca="false">ROUND(IF(E339="I",0,IF(J339="po",I339,I339/25.4)),2)</f>
        <v>0</v>
      </c>
      <c r="T339" s="15" t="n">
        <f aca="false">ROUND(IF(E339="I",0,IF(J339="po",K339,K339*3.280839895)),0)</f>
        <v>0</v>
      </c>
      <c r="V339" s="46"/>
    </row>
    <row r="340" customFormat="false" ht="15" hidden="true" customHeight="false" outlineLevel="0" collapsed="false">
      <c r="A340" s="51" t="n">
        <v>30025</v>
      </c>
      <c r="B340" s="48" t="s">
        <v>63</v>
      </c>
      <c r="C340" s="37" t="n">
        <v>45631</v>
      </c>
      <c r="D340" s="38" t="s">
        <v>48</v>
      </c>
      <c r="E340" s="17" t="s">
        <v>49</v>
      </c>
      <c r="F340" s="49" t="n">
        <v>1</v>
      </c>
      <c r="G340" s="50" t="s">
        <v>94</v>
      </c>
      <c r="H340" s="40" t="s">
        <v>342</v>
      </c>
      <c r="I340" s="16" t="n">
        <v>12.5</v>
      </c>
      <c r="J340" s="42" t="s">
        <v>36</v>
      </c>
      <c r="K340" s="43" t="n">
        <v>4800</v>
      </c>
      <c r="L340" s="44" t="s">
        <v>47</v>
      </c>
      <c r="M340" s="15" t="n">
        <f aca="false">IF(J340="mm",F340*I340/1000*K340*1.55,F340*I340*12*K340/1000)</f>
        <v>720</v>
      </c>
      <c r="N340" s="5" t="n">
        <f aca="false">_xlfn.xlookup(A340,'[1]Prix MP'!$A$1:$A$1048576,'[1]Prix MP'!$T$1:$T$1048576)</f>
        <v>0.101412269208759</v>
      </c>
      <c r="O340" s="5" t="n">
        <f aca="false">_xlfn.xlookup(A340,'[1]Prix MP'!$A$1:$A$1048576,'[1]Prix MP'!$U$1:$U$1048576)</f>
        <v>0.369342532440358</v>
      </c>
      <c r="P340" s="6" t="n">
        <f aca="false">M340*N340</f>
        <v>73.0168338303063</v>
      </c>
      <c r="Q340" s="45" t="n">
        <f aca="false">M340*O340</f>
        <v>265.926623357058</v>
      </c>
      <c r="R340" s="42" t="s">
        <v>65</v>
      </c>
      <c r="S340" s="6" t="n">
        <f aca="false">ROUND(IF(E340="I",0,IF(J340="po",I340,I340/25.4)),2)</f>
        <v>12.5</v>
      </c>
      <c r="T340" s="15" t="n">
        <f aca="false">ROUND(IF(E340="I",0,IF(J340="po",K340,K340*3.280839895)),0)</f>
        <v>4800</v>
      </c>
      <c r="V340" s="46"/>
    </row>
    <row r="341" customFormat="false" ht="15" hidden="true" customHeight="false" outlineLevel="0" collapsed="false">
      <c r="A341" s="51" t="n">
        <v>30025</v>
      </c>
      <c r="B341" s="48" t="s">
        <v>63</v>
      </c>
      <c r="C341" s="37" t="n">
        <v>45631</v>
      </c>
      <c r="D341" s="38" t="s">
        <v>48</v>
      </c>
      <c r="E341" s="17" t="s">
        <v>49</v>
      </c>
      <c r="F341" s="49" t="n">
        <v>1</v>
      </c>
      <c r="G341" s="50" t="s">
        <v>94</v>
      </c>
      <c r="H341" s="40" t="s">
        <v>343</v>
      </c>
      <c r="I341" s="16" t="n">
        <v>12.5</v>
      </c>
      <c r="J341" s="42" t="s">
        <v>36</v>
      </c>
      <c r="K341" s="43" t="n">
        <v>5500</v>
      </c>
      <c r="L341" s="44" t="s">
        <v>47</v>
      </c>
      <c r="M341" s="15" t="n">
        <f aca="false">IF(J341="mm",F341*I341/1000*K341*1.55,F341*I341*12*K341/1000)</f>
        <v>825</v>
      </c>
      <c r="N341" s="5" t="n">
        <f aca="false">_xlfn.xlookup(A341,'[1]Prix MP'!$A$1:$A$1048576,'[1]Prix MP'!$T$1:$T$1048576)</f>
        <v>0.101412269208759</v>
      </c>
      <c r="O341" s="5" t="n">
        <f aca="false">_xlfn.xlookup(A341,'[1]Prix MP'!$A$1:$A$1048576,'[1]Prix MP'!$U$1:$U$1048576)</f>
        <v>0.369342532440358</v>
      </c>
      <c r="P341" s="6" t="n">
        <f aca="false">M341*N341</f>
        <v>83.665122097226</v>
      </c>
      <c r="Q341" s="45" t="n">
        <f aca="false">M341*O341</f>
        <v>304.707589263296</v>
      </c>
      <c r="R341" s="42" t="s">
        <v>65</v>
      </c>
      <c r="S341" s="6" t="n">
        <f aca="false">ROUND(IF(E341="I",0,IF(J341="po",I341,I341/25.4)),2)</f>
        <v>12.5</v>
      </c>
      <c r="T341" s="15" t="n">
        <f aca="false">ROUND(IF(E341="I",0,IF(J341="po",K341,K341*3.280839895)),0)</f>
        <v>5500</v>
      </c>
      <c r="V341" s="46"/>
    </row>
    <row r="342" customFormat="false" ht="15" hidden="true" customHeight="false" outlineLevel="0" collapsed="false">
      <c r="A342" s="51" t="n">
        <v>30025</v>
      </c>
      <c r="B342" s="48" t="s">
        <v>63</v>
      </c>
      <c r="C342" s="37" t="n">
        <v>45580</v>
      </c>
      <c r="D342" s="38" t="s">
        <v>32</v>
      </c>
      <c r="E342" s="17" t="s">
        <v>33</v>
      </c>
      <c r="F342" s="49" t="n">
        <f aca="false">IF(D342="in",1,-1)</f>
        <v>1</v>
      </c>
      <c r="G342" s="50"/>
      <c r="H342" s="40" t="s">
        <v>344</v>
      </c>
      <c r="I342" s="16" t="n">
        <v>1530</v>
      </c>
      <c r="J342" s="42" t="s">
        <v>2</v>
      </c>
      <c r="K342" s="43" t="n">
        <v>3200</v>
      </c>
      <c r="L342" s="44" t="str">
        <f aca="false">IF(J342="mm","m","pi")</f>
        <v>m</v>
      </c>
      <c r="M342" s="15" t="n">
        <f aca="false">IF(J342="mm",F342*I342/1000*K342*1.55,F342*I342*12*K342/1000)</f>
        <v>7588.8</v>
      </c>
      <c r="N342" s="5" t="n">
        <f aca="false">_xlfn.xlookup(A342,'[1]Prix MP'!$A$1:$A$1048576,'[1]Prix MP'!$T$1:$T$1048576)</f>
        <v>0.101412269208759</v>
      </c>
      <c r="O342" s="5" t="n">
        <f aca="false">_xlfn.xlookup(A342,'[1]Prix MP'!$A$1:$A$1048576,'[1]Prix MP'!$U$1:$U$1048576)</f>
        <v>0.369342532440358</v>
      </c>
      <c r="P342" s="6" t="n">
        <f aca="false">M342*N342</f>
        <v>769.597428571429</v>
      </c>
      <c r="Q342" s="45" t="n">
        <f aca="false">M342*O342</f>
        <v>2802.86661018339</v>
      </c>
      <c r="R342" s="42" t="s">
        <v>65</v>
      </c>
      <c r="S342" s="6" t="n">
        <f aca="false">ROUND(IF(E342="I",0,IF(J342="po",I342,I342/25.4)),2)</f>
        <v>0</v>
      </c>
      <c r="T342" s="15" t="n">
        <f aca="false">ROUND(IF(E342="I",0,IF(J342="po",K342,K342*3.280839895)),0)</f>
        <v>0</v>
      </c>
      <c r="V342" s="46" t="n">
        <f aca="false">IF(J342="mm",I342*K342/1000,"")</f>
        <v>4896</v>
      </c>
    </row>
    <row r="343" customFormat="false" ht="15" hidden="true" customHeight="false" outlineLevel="0" collapsed="false">
      <c r="A343" s="51" t="n">
        <v>30025</v>
      </c>
      <c r="B343" s="48" t="s">
        <v>63</v>
      </c>
      <c r="C343" s="37" t="n">
        <v>45674</v>
      </c>
      <c r="D343" s="38" t="s">
        <v>44</v>
      </c>
      <c r="E343" s="17" t="s">
        <v>33</v>
      </c>
      <c r="F343" s="49" t="n">
        <v>-1</v>
      </c>
      <c r="G343" s="50" t="s">
        <v>345</v>
      </c>
      <c r="H343" s="40" t="s">
        <v>344</v>
      </c>
      <c r="I343" s="16" t="n">
        <v>1530</v>
      </c>
      <c r="J343" s="42" t="s">
        <v>2</v>
      </c>
      <c r="K343" s="43" t="n">
        <v>3200</v>
      </c>
      <c r="L343" s="44" t="str">
        <f aca="false">IF(J343="mm","m","pi")</f>
        <v>m</v>
      </c>
      <c r="M343" s="15" t="n">
        <f aca="false">IF(J343="mm",F343*I343/1000*K343*1.55,F343*I343*12*K343/1000)</f>
        <v>-7588.8</v>
      </c>
      <c r="N343" s="5" t="n">
        <f aca="false">_xlfn.xlookup(A343,'[1]Prix MP'!$A$1:$A$1048576,'[1]Prix MP'!$T$1:$T$1048576)</f>
        <v>0.101412269208759</v>
      </c>
      <c r="O343" s="5" t="n">
        <f aca="false">_xlfn.xlookup(A343,'[1]Prix MP'!$A$1:$A$1048576,'[1]Prix MP'!$U$1:$U$1048576)</f>
        <v>0.369342532440358</v>
      </c>
      <c r="P343" s="6" t="n">
        <f aca="false">M343*N343</f>
        <v>-769.597428571429</v>
      </c>
      <c r="Q343" s="45" t="n">
        <f aca="false">M343*O343</f>
        <v>-2802.86661018339</v>
      </c>
      <c r="R343" s="42" t="s">
        <v>65</v>
      </c>
      <c r="S343" s="6" t="n">
        <f aca="false">ROUND(IF(E343="I",0,IF(J343="po",I343,I343/25.4)),2)</f>
        <v>0</v>
      </c>
      <c r="T343" s="15" t="n">
        <f aca="false">ROUND(IF(E343="I",0,IF(J343="po",K343,K343*3.280839895)),0)</f>
        <v>0</v>
      </c>
      <c r="V343" s="46"/>
    </row>
    <row r="344" customFormat="false" ht="15" hidden="true" customHeight="false" outlineLevel="0" collapsed="false">
      <c r="A344" s="51" t="n">
        <v>30025</v>
      </c>
      <c r="B344" s="48" t="s">
        <v>63</v>
      </c>
      <c r="C344" s="37" t="n">
        <v>45580</v>
      </c>
      <c r="D344" s="38" t="s">
        <v>32</v>
      </c>
      <c r="E344" s="17" t="s">
        <v>33</v>
      </c>
      <c r="F344" s="49" t="n">
        <f aca="false">IF(D344="in",1,-1)</f>
        <v>1</v>
      </c>
      <c r="G344" s="50"/>
      <c r="H344" s="40" t="s">
        <v>346</v>
      </c>
      <c r="I344" s="16" t="n">
        <v>1530</v>
      </c>
      <c r="J344" s="42" t="s">
        <v>2</v>
      </c>
      <c r="K344" s="43" t="n">
        <v>3200</v>
      </c>
      <c r="L344" s="44" t="str">
        <f aca="false">IF(J344="mm","m","pi")</f>
        <v>m</v>
      </c>
      <c r="M344" s="15" t="n">
        <f aca="false">IF(J344="mm",F344*I344/1000*K344*1.55,F344*I344*12*K344/1000)</f>
        <v>7588.8</v>
      </c>
      <c r="N344" s="5" t="n">
        <f aca="false">_xlfn.xlookup(A344,'[1]Prix MP'!$A$1:$A$1048576,'[1]Prix MP'!$T$1:$T$1048576)</f>
        <v>0.101412269208759</v>
      </c>
      <c r="O344" s="5" t="n">
        <f aca="false">_xlfn.xlookup(A344,'[1]Prix MP'!$A$1:$A$1048576,'[1]Prix MP'!$U$1:$U$1048576)</f>
        <v>0.369342532440358</v>
      </c>
      <c r="P344" s="6" t="n">
        <f aca="false">M344*N344</f>
        <v>769.597428571429</v>
      </c>
      <c r="Q344" s="45" t="n">
        <f aca="false">M344*O344</f>
        <v>2802.86661018339</v>
      </c>
      <c r="R344" s="42" t="s">
        <v>65</v>
      </c>
      <c r="S344" s="6" t="n">
        <f aca="false">ROUND(IF(E344="I",0,IF(J344="po",I344,I344/25.4)),2)</f>
        <v>0</v>
      </c>
      <c r="T344" s="15" t="n">
        <f aca="false">ROUND(IF(E344="I",0,IF(J344="po",K344,K344*3.280839895)),0)</f>
        <v>0</v>
      </c>
      <c r="V344" s="46" t="n">
        <f aca="false">IF(J344="mm",I344*K344/1000,"")</f>
        <v>4896</v>
      </c>
    </row>
    <row r="345" customFormat="false" ht="15" hidden="true" customHeight="false" outlineLevel="0" collapsed="false">
      <c r="A345" s="51" t="n">
        <v>30025</v>
      </c>
      <c r="B345" s="48" t="s">
        <v>63</v>
      </c>
      <c r="C345" s="37" t="n">
        <v>45643</v>
      </c>
      <c r="D345" s="38" t="s">
        <v>44</v>
      </c>
      <c r="E345" s="17" t="s">
        <v>33</v>
      </c>
      <c r="F345" s="49" t="n">
        <v>-1</v>
      </c>
      <c r="G345" s="50" t="s">
        <v>347</v>
      </c>
      <c r="H345" s="40" t="s">
        <v>346</v>
      </c>
      <c r="I345" s="16" t="n">
        <v>1530</v>
      </c>
      <c r="J345" s="42" t="s">
        <v>2</v>
      </c>
      <c r="K345" s="43" t="n">
        <v>3200</v>
      </c>
      <c r="L345" s="44" t="str">
        <f aca="false">IF(J345="mm","m","pi")</f>
        <v>m</v>
      </c>
      <c r="M345" s="15" t="n">
        <f aca="false">IF(J345="mm",F345*I345/1000*K345*1.55,F345*I345*12*K345/1000)</f>
        <v>-7588.8</v>
      </c>
      <c r="N345" s="5" t="n">
        <f aca="false">_xlfn.xlookup(A345,'[1]Prix MP'!$A$1:$A$1048576,'[1]Prix MP'!$T$1:$T$1048576)</f>
        <v>0.101412269208759</v>
      </c>
      <c r="O345" s="5" t="n">
        <f aca="false">_xlfn.xlookup(A345,'[1]Prix MP'!$A$1:$A$1048576,'[1]Prix MP'!$U$1:$U$1048576)</f>
        <v>0.369342532440358</v>
      </c>
      <c r="P345" s="6" t="n">
        <f aca="false">M345*N345</f>
        <v>-769.597428571429</v>
      </c>
      <c r="Q345" s="45" t="n">
        <f aca="false">M345*O345</f>
        <v>-2802.86661018339</v>
      </c>
      <c r="R345" s="42" t="s">
        <v>65</v>
      </c>
      <c r="S345" s="6" t="n">
        <f aca="false">ROUND(IF(E345="I",0,IF(J345="po",I345,I345/25.4)),2)</f>
        <v>0</v>
      </c>
      <c r="T345" s="15" t="n">
        <f aca="false">ROUND(IF(E345="I",0,IF(J345="po",K345,K345*3.280839895)),0)</f>
        <v>0</v>
      </c>
      <c r="V345" s="46"/>
    </row>
    <row r="346" customFormat="false" ht="15" hidden="true" customHeight="false" outlineLevel="0" collapsed="false">
      <c r="A346" s="51" t="n">
        <v>30025</v>
      </c>
      <c r="B346" s="48" t="s">
        <v>63</v>
      </c>
      <c r="C346" s="37" t="n">
        <v>45580</v>
      </c>
      <c r="D346" s="38" t="s">
        <v>32</v>
      </c>
      <c r="E346" s="17" t="s">
        <v>33</v>
      </c>
      <c r="F346" s="49" t="n">
        <f aca="false">IF(D346="in",1,-1)</f>
        <v>1</v>
      </c>
      <c r="G346" s="50"/>
      <c r="H346" s="40" t="s">
        <v>348</v>
      </c>
      <c r="I346" s="16" t="n">
        <v>1530</v>
      </c>
      <c r="J346" s="42" t="s">
        <v>2</v>
      </c>
      <c r="K346" s="43" t="n">
        <v>3200</v>
      </c>
      <c r="L346" s="44" t="str">
        <f aca="false">IF(J346="mm","m","pi")</f>
        <v>m</v>
      </c>
      <c r="M346" s="15" t="n">
        <f aca="false">IF(J346="mm",F346*I346/1000*K346*1.55,F346*I346*12*K346/1000)</f>
        <v>7588.8</v>
      </c>
      <c r="N346" s="5" t="n">
        <f aca="false">_xlfn.xlookup(A346,'[1]Prix MP'!$A$1:$A$1048576,'[1]Prix MP'!$T$1:$T$1048576)</f>
        <v>0.101412269208759</v>
      </c>
      <c r="O346" s="5" t="n">
        <f aca="false">_xlfn.xlookup(A346,'[1]Prix MP'!$A$1:$A$1048576,'[1]Prix MP'!$U$1:$U$1048576)</f>
        <v>0.369342532440358</v>
      </c>
      <c r="P346" s="6" t="n">
        <f aca="false">M346*N346</f>
        <v>769.597428571429</v>
      </c>
      <c r="Q346" s="45" t="n">
        <f aca="false">M346*O346</f>
        <v>2802.86661018339</v>
      </c>
      <c r="R346" s="42" t="s">
        <v>65</v>
      </c>
      <c r="S346" s="6" t="n">
        <f aca="false">ROUND(IF(E346="I",0,IF(J346="po",I346,I346/25.4)),2)</f>
        <v>0</v>
      </c>
      <c r="T346" s="15" t="n">
        <f aca="false">ROUND(IF(E346="I",0,IF(J346="po",K346,K346*3.280839895)),0)</f>
        <v>0</v>
      </c>
      <c r="V346" s="46" t="n">
        <f aca="false">IF(J346="mm",I346*K346/1000,"")</f>
        <v>4896</v>
      </c>
    </row>
    <row r="347" customFormat="false" ht="15" hidden="true" customHeight="false" outlineLevel="0" collapsed="false">
      <c r="A347" s="51" t="n">
        <v>30025</v>
      </c>
      <c r="B347" s="48" t="s">
        <v>63</v>
      </c>
      <c r="C347" s="37" t="n">
        <v>45643</v>
      </c>
      <c r="D347" s="38" t="s">
        <v>44</v>
      </c>
      <c r="E347" s="17" t="s">
        <v>33</v>
      </c>
      <c r="F347" s="49" t="n">
        <v>-1</v>
      </c>
      <c r="G347" s="50" t="s">
        <v>347</v>
      </c>
      <c r="H347" s="40" t="s">
        <v>348</v>
      </c>
      <c r="I347" s="16" t="n">
        <v>1530</v>
      </c>
      <c r="J347" s="42" t="s">
        <v>2</v>
      </c>
      <c r="K347" s="43" t="n">
        <v>3200</v>
      </c>
      <c r="L347" s="44" t="str">
        <f aca="false">IF(J347="mm","m","pi")</f>
        <v>m</v>
      </c>
      <c r="M347" s="15" t="n">
        <f aca="false">IF(J347="mm",F347*I347/1000*K347*1.55,F347*I347*12*K347/1000)</f>
        <v>-7588.8</v>
      </c>
      <c r="N347" s="5" t="n">
        <f aca="false">_xlfn.xlookup(A347,'[1]Prix MP'!$A$1:$A$1048576,'[1]Prix MP'!$T$1:$T$1048576)</f>
        <v>0.101412269208759</v>
      </c>
      <c r="O347" s="5" t="n">
        <f aca="false">_xlfn.xlookup(A347,'[1]Prix MP'!$A$1:$A$1048576,'[1]Prix MP'!$U$1:$U$1048576)</f>
        <v>0.369342532440358</v>
      </c>
      <c r="P347" s="6" t="n">
        <f aca="false">M347*N347</f>
        <v>-769.597428571429</v>
      </c>
      <c r="Q347" s="45" t="n">
        <f aca="false">M347*O347</f>
        <v>-2802.86661018339</v>
      </c>
      <c r="R347" s="42" t="s">
        <v>65</v>
      </c>
      <c r="S347" s="6" t="n">
        <f aca="false">ROUND(IF(E347="I",0,IF(J347="po",I347,I347/25.4)),2)</f>
        <v>0</v>
      </c>
      <c r="T347" s="15" t="n">
        <f aca="false">ROUND(IF(E347="I",0,IF(J347="po",K347,K347*3.280839895)),0)</f>
        <v>0</v>
      </c>
      <c r="V347" s="46"/>
    </row>
    <row r="348" customFormat="false" ht="15" hidden="true" customHeight="false" outlineLevel="0" collapsed="false">
      <c r="A348" s="51" t="n">
        <v>30025</v>
      </c>
      <c r="B348" s="48" t="s">
        <v>63</v>
      </c>
      <c r="C348" s="37" t="n">
        <v>45580</v>
      </c>
      <c r="D348" s="38" t="s">
        <v>32</v>
      </c>
      <c r="E348" s="17" t="s">
        <v>33</v>
      </c>
      <c r="F348" s="49" t="n">
        <f aca="false">IF(D348="in",1,-1)</f>
        <v>1</v>
      </c>
      <c r="G348" s="50"/>
      <c r="H348" s="40" t="s">
        <v>349</v>
      </c>
      <c r="I348" s="16" t="n">
        <v>1530</v>
      </c>
      <c r="J348" s="42" t="s">
        <v>2</v>
      </c>
      <c r="K348" s="43" t="n">
        <v>3200</v>
      </c>
      <c r="L348" s="44" t="str">
        <f aca="false">IF(J348="mm","m","pi")</f>
        <v>m</v>
      </c>
      <c r="M348" s="15" t="n">
        <f aca="false">IF(J348="mm",F348*I348/1000*K348*1.55,F348*I348*12*K348/1000)</f>
        <v>7588.8</v>
      </c>
      <c r="N348" s="5" t="n">
        <f aca="false">_xlfn.xlookup(A348,'[1]Prix MP'!$A$1:$A$1048576,'[1]Prix MP'!$T$1:$T$1048576)</f>
        <v>0.101412269208759</v>
      </c>
      <c r="O348" s="5" t="n">
        <f aca="false">_xlfn.xlookup(A348,'[1]Prix MP'!$A$1:$A$1048576,'[1]Prix MP'!$U$1:$U$1048576)</f>
        <v>0.369342532440358</v>
      </c>
      <c r="P348" s="6" t="n">
        <f aca="false">M348*N348</f>
        <v>769.597428571429</v>
      </c>
      <c r="Q348" s="45" t="n">
        <f aca="false">M348*O348</f>
        <v>2802.86661018339</v>
      </c>
      <c r="R348" s="42" t="s">
        <v>65</v>
      </c>
      <c r="S348" s="6" t="n">
        <f aca="false">ROUND(IF(E348="I",0,IF(J348="po",I348,I348/25.4)),2)</f>
        <v>0</v>
      </c>
      <c r="T348" s="15" t="n">
        <f aca="false">ROUND(IF(E348="I",0,IF(J348="po",K348,K348*3.280839895)),0)</f>
        <v>0</v>
      </c>
      <c r="V348" s="46" t="n">
        <f aca="false">IF(J348="mm",I348*K348/1000,"")</f>
        <v>4896</v>
      </c>
    </row>
    <row r="349" customFormat="false" ht="15" hidden="true" customHeight="false" outlineLevel="0" collapsed="false">
      <c r="A349" s="51" t="n">
        <v>30025</v>
      </c>
      <c r="B349" s="48" t="s">
        <v>63</v>
      </c>
      <c r="C349" s="37" t="n">
        <v>45666</v>
      </c>
      <c r="D349" s="38" t="s">
        <v>44</v>
      </c>
      <c r="E349" s="17" t="s">
        <v>33</v>
      </c>
      <c r="F349" s="49" t="n">
        <v>-1</v>
      </c>
      <c r="G349" s="50" t="s">
        <v>350</v>
      </c>
      <c r="H349" s="40" t="s">
        <v>349</v>
      </c>
      <c r="I349" s="16" t="n">
        <v>1530</v>
      </c>
      <c r="J349" s="42" t="s">
        <v>2</v>
      </c>
      <c r="K349" s="43" t="n">
        <v>3200</v>
      </c>
      <c r="L349" s="44" t="str">
        <f aca="false">IF(J349="mm","m","pi")</f>
        <v>m</v>
      </c>
      <c r="M349" s="15" t="n">
        <f aca="false">IF(J349="mm",F349*I349/1000*K349*1.55,F349*I349*12*K349/1000)</f>
        <v>-7588.8</v>
      </c>
      <c r="N349" s="5" t="n">
        <f aca="false">_xlfn.xlookup(A349,'[1]Prix MP'!$A$1:$A$1048576,'[1]Prix MP'!$T$1:$T$1048576)</f>
        <v>0.101412269208759</v>
      </c>
      <c r="O349" s="5" t="n">
        <f aca="false">_xlfn.xlookup(A349,'[1]Prix MP'!$A$1:$A$1048576,'[1]Prix MP'!$U$1:$U$1048576)</f>
        <v>0.369342532440358</v>
      </c>
      <c r="P349" s="6" t="n">
        <f aca="false">M349*N349</f>
        <v>-769.597428571429</v>
      </c>
      <c r="Q349" s="45" t="n">
        <f aca="false">M349*O349</f>
        <v>-2802.86661018339</v>
      </c>
      <c r="R349" s="42" t="s">
        <v>65</v>
      </c>
      <c r="S349" s="6" t="n">
        <f aca="false">ROUND(IF(E349="I",0,IF(J349="po",I349,I349/25.4)),2)</f>
        <v>0</v>
      </c>
      <c r="T349" s="15" t="n">
        <f aca="false">ROUND(IF(E349="I",0,IF(J349="po",K349,K349*3.280839895)),0)</f>
        <v>0</v>
      </c>
      <c r="V349" s="46"/>
    </row>
    <row r="350" customFormat="false" ht="15" hidden="true" customHeight="false" outlineLevel="0" collapsed="false">
      <c r="A350" s="51" t="n">
        <v>30025</v>
      </c>
      <c r="B350" s="48" t="s">
        <v>63</v>
      </c>
      <c r="C350" s="37" t="n">
        <v>45580</v>
      </c>
      <c r="D350" s="38" t="s">
        <v>32</v>
      </c>
      <c r="E350" s="17" t="s">
        <v>33</v>
      </c>
      <c r="F350" s="49" t="n">
        <f aca="false">IF(D350="in",1,-1)</f>
        <v>1</v>
      </c>
      <c r="G350" s="50"/>
      <c r="H350" s="40" t="s">
        <v>351</v>
      </c>
      <c r="I350" s="16" t="n">
        <v>1530</v>
      </c>
      <c r="J350" s="42" t="s">
        <v>2</v>
      </c>
      <c r="K350" s="43" t="n">
        <v>3200</v>
      </c>
      <c r="L350" s="44" t="str">
        <f aca="false">IF(J350="mm","m","pi")</f>
        <v>m</v>
      </c>
      <c r="M350" s="15" t="n">
        <f aca="false">IF(J350="mm",F350*I350/1000*K350*1.55,F350*I350*12*K350/1000)</f>
        <v>7588.8</v>
      </c>
      <c r="N350" s="5" t="n">
        <f aca="false">_xlfn.xlookup(A350,'[1]Prix MP'!$A$1:$A$1048576,'[1]Prix MP'!$T$1:$T$1048576)</f>
        <v>0.101412269208759</v>
      </c>
      <c r="O350" s="5" t="n">
        <f aca="false">_xlfn.xlookup(A350,'[1]Prix MP'!$A$1:$A$1048576,'[1]Prix MP'!$U$1:$U$1048576)</f>
        <v>0.369342532440358</v>
      </c>
      <c r="P350" s="6" t="n">
        <f aca="false">M350*N350</f>
        <v>769.597428571429</v>
      </c>
      <c r="Q350" s="45" t="n">
        <f aca="false">M350*O350</f>
        <v>2802.86661018339</v>
      </c>
      <c r="R350" s="42" t="s">
        <v>65</v>
      </c>
      <c r="S350" s="6" t="n">
        <f aca="false">ROUND(IF(E350="I",0,IF(J350="po",I350,I350/25.4)),2)</f>
        <v>0</v>
      </c>
      <c r="T350" s="15" t="n">
        <f aca="false">ROUND(IF(E350="I",0,IF(J350="po",K350,K350*3.280839895)),0)</f>
        <v>0</v>
      </c>
      <c r="V350" s="46" t="n">
        <f aca="false">IF(J350="mm",I350*K350/1000,"")</f>
        <v>4896</v>
      </c>
    </row>
    <row r="351" customFormat="false" ht="15" hidden="true" customHeight="false" outlineLevel="0" collapsed="false">
      <c r="A351" s="51" t="n">
        <v>30025</v>
      </c>
      <c r="B351" s="48" t="s">
        <v>63</v>
      </c>
      <c r="C351" s="37" t="n">
        <v>45666</v>
      </c>
      <c r="D351" s="38" t="s">
        <v>44</v>
      </c>
      <c r="E351" s="17" t="s">
        <v>33</v>
      </c>
      <c r="F351" s="49" t="n">
        <v>-1</v>
      </c>
      <c r="G351" s="50" t="s">
        <v>350</v>
      </c>
      <c r="H351" s="40" t="s">
        <v>351</v>
      </c>
      <c r="I351" s="16" t="n">
        <v>1530</v>
      </c>
      <c r="J351" s="42" t="s">
        <v>2</v>
      </c>
      <c r="K351" s="43" t="n">
        <v>3200</v>
      </c>
      <c r="L351" s="44" t="str">
        <f aca="false">IF(J351="mm","m","pi")</f>
        <v>m</v>
      </c>
      <c r="M351" s="15" t="n">
        <f aca="false">IF(J351="mm",F351*I351/1000*K351*1.55,F351*I351*12*K351/1000)</f>
        <v>-7588.8</v>
      </c>
      <c r="N351" s="5" t="n">
        <f aca="false">_xlfn.xlookup(A351,'[1]Prix MP'!$A$1:$A$1048576,'[1]Prix MP'!$T$1:$T$1048576)</f>
        <v>0.101412269208759</v>
      </c>
      <c r="O351" s="5" t="n">
        <f aca="false">_xlfn.xlookup(A351,'[1]Prix MP'!$A$1:$A$1048576,'[1]Prix MP'!$U$1:$U$1048576)</f>
        <v>0.369342532440358</v>
      </c>
      <c r="P351" s="6" t="n">
        <f aca="false">M351*N351</f>
        <v>-769.597428571429</v>
      </c>
      <c r="Q351" s="45" t="n">
        <f aca="false">M351*O351</f>
        <v>-2802.86661018339</v>
      </c>
      <c r="R351" s="42" t="s">
        <v>65</v>
      </c>
      <c r="S351" s="6" t="n">
        <f aca="false">ROUND(IF(E351="I",0,IF(J351="po",I351,I351/25.4)),2)</f>
        <v>0</v>
      </c>
      <c r="T351" s="15" t="n">
        <f aca="false">ROUND(IF(E351="I",0,IF(J351="po",K351,K351*3.280839895)),0)</f>
        <v>0</v>
      </c>
      <c r="V351" s="46"/>
    </row>
    <row r="352" customFormat="false" ht="15" hidden="true" customHeight="false" outlineLevel="0" collapsed="false">
      <c r="A352" s="51" t="n">
        <v>30025</v>
      </c>
      <c r="B352" s="48" t="s">
        <v>63</v>
      </c>
      <c r="C352" s="37" t="n">
        <v>45580</v>
      </c>
      <c r="D352" s="38" t="s">
        <v>32</v>
      </c>
      <c r="E352" s="17" t="s">
        <v>33</v>
      </c>
      <c r="F352" s="49" t="n">
        <f aca="false">IF(D352="in",1,-1)</f>
        <v>1</v>
      </c>
      <c r="G352" s="50"/>
      <c r="H352" s="40" t="s">
        <v>352</v>
      </c>
      <c r="I352" s="16" t="n">
        <v>1530</v>
      </c>
      <c r="J352" s="42" t="s">
        <v>2</v>
      </c>
      <c r="K352" s="43" t="n">
        <v>3200</v>
      </c>
      <c r="L352" s="44" t="str">
        <f aca="false">IF(J352="mm","m","pi")</f>
        <v>m</v>
      </c>
      <c r="M352" s="15" t="n">
        <f aca="false">IF(J352="mm",F352*I352/1000*K352*1.55,F352*I352*12*K352/1000)</f>
        <v>7588.8</v>
      </c>
      <c r="N352" s="5" t="n">
        <f aca="false">_xlfn.xlookup(A352,'[1]Prix MP'!$A$1:$A$1048576,'[1]Prix MP'!$T$1:$T$1048576)</f>
        <v>0.101412269208759</v>
      </c>
      <c r="O352" s="5" t="n">
        <f aca="false">_xlfn.xlookup(A352,'[1]Prix MP'!$A$1:$A$1048576,'[1]Prix MP'!$U$1:$U$1048576)</f>
        <v>0.369342532440358</v>
      </c>
      <c r="P352" s="6" t="n">
        <f aca="false">M352*N352</f>
        <v>769.597428571429</v>
      </c>
      <c r="Q352" s="45" t="n">
        <f aca="false">M352*O352</f>
        <v>2802.86661018339</v>
      </c>
      <c r="R352" s="42" t="s">
        <v>65</v>
      </c>
      <c r="S352" s="6" t="n">
        <f aca="false">ROUND(IF(E352="I",0,IF(J352="po",I352,I352/25.4)),2)</f>
        <v>0</v>
      </c>
      <c r="T352" s="15" t="n">
        <f aca="false">ROUND(IF(E352="I",0,IF(J352="po",K352,K352*3.280839895)),0)</f>
        <v>0</v>
      </c>
      <c r="V352" s="46" t="n">
        <f aca="false">IF(J352="mm",I352*K352/1000,"")</f>
        <v>4896</v>
      </c>
    </row>
    <row r="353" customFormat="false" ht="15" hidden="true" customHeight="false" outlineLevel="0" collapsed="false">
      <c r="A353" s="51" t="n">
        <v>30025</v>
      </c>
      <c r="B353" s="48" t="s">
        <v>63</v>
      </c>
      <c r="C353" s="37" t="n">
        <v>45666</v>
      </c>
      <c r="D353" s="38" t="s">
        <v>44</v>
      </c>
      <c r="E353" s="17" t="s">
        <v>33</v>
      </c>
      <c r="F353" s="49" t="n">
        <v>-1</v>
      </c>
      <c r="G353" s="50" t="s">
        <v>350</v>
      </c>
      <c r="H353" s="40" t="s">
        <v>352</v>
      </c>
      <c r="I353" s="16" t="n">
        <v>1530</v>
      </c>
      <c r="J353" s="42" t="s">
        <v>2</v>
      </c>
      <c r="K353" s="43" t="n">
        <v>3200</v>
      </c>
      <c r="L353" s="44" t="str">
        <f aca="false">IF(J353="mm","m","pi")</f>
        <v>m</v>
      </c>
      <c r="M353" s="15" t="n">
        <f aca="false">IF(J353="mm",F353*I353/1000*K353*1.55,F353*I353*12*K353/1000)</f>
        <v>-7588.8</v>
      </c>
      <c r="N353" s="5" t="n">
        <f aca="false">_xlfn.xlookup(A353,'[1]Prix MP'!$A$1:$A$1048576,'[1]Prix MP'!$T$1:$T$1048576)</f>
        <v>0.101412269208759</v>
      </c>
      <c r="O353" s="5" t="n">
        <f aca="false">_xlfn.xlookup(A353,'[1]Prix MP'!$A$1:$A$1048576,'[1]Prix MP'!$U$1:$U$1048576)</f>
        <v>0.369342532440358</v>
      </c>
      <c r="P353" s="6" t="n">
        <f aca="false">M353*N353</f>
        <v>-769.597428571429</v>
      </c>
      <c r="Q353" s="45" t="n">
        <f aca="false">M353*O353</f>
        <v>-2802.86661018339</v>
      </c>
      <c r="R353" s="42" t="s">
        <v>65</v>
      </c>
      <c r="S353" s="6" t="n">
        <f aca="false">ROUND(IF(E353="I",0,IF(J353="po",I353,I353/25.4)),2)</f>
        <v>0</v>
      </c>
      <c r="T353" s="15" t="n">
        <f aca="false">ROUND(IF(E353="I",0,IF(J353="po",K353,K353*3.280839895)),0)</f>
        <v>0</v>
      </c>
      <c r="V353" s="46"/>
    </row>
    <row r="354" customFormat="false" ht="15" hidden="true" customHeight="false" outlineLevel="0" collapsed="false">
      <c r="A354" s="51" t="n">
        <v>30025</v>
      </c>
      <c r="B354" s="48" t="s">
        <v>63</v>
      </c>
      <c r="C354" s="37" t="n">
        <v>45580</v>
      </c>
      <c r="D354" s="38" t="s">
        <v>32</v>
      </c>
      <c r="E354" s="17" t="s">
        <v>33</v>
      </c>
      <c r="F354" s="49" t="n">
        <f aca="false">IF(D354="in",1,-1)</f>
        <v>1</v>
      </c>
      <c r="G354" s="50"/>
      <c r="H354" s="40" t="s">
        <v>353</v>
      </c>
      <c r="I354" s="16" t="n">
        <v>1530</v>
      </c>
      <c r="J354" s="42" t="s">
        <v>2</v>
      </c>
      <c r="K354" s="43" t="n">
        <v>3200</v>
      </c>
      <c r="L354" s="44" t="str">
        <f aca="false">IF(J354="mm","m","pi")</f>
        <v>m</v>
      </c>
      <c r="M354" s="15" t="n">
        <f aca="false">IF(J354="mm",F354*I354/1000*K354*1.55,F354*I354*12*K354/1000)</f>
        <v>7588.8</v>
      </c>
      <c r="N354" s="5" t="n">
        <f aca="false">_xlfn.xlookup(A354,'[1]Prix MP'!$A$1:$A$1048576,'[1]Prix MP'!$T$1:$T$1048576)</f>
        <v>0.101412269208759</v>
      </c>
      <c r="O354" s="5" t="n">
        <f aca="false">_xlfn.xlookup(A354,'[1]Prix MP'!$A$1:$A$1048576,'[1]Prix MP'!$U$1:$U$1048576)</f>
        <v>0.369342532440358</v>
      </c>
      <c r="P354" s="6" t="n">
        <f aca="false">M354*N354</f>
        <v>769.597428571429</v>
      </c>
      <c r="Q354" s="45" t="n">
        <f aca="false">M354*O354</f>
        <v>2802.86661018339</v>
      </c>
      <c r="R354" s="42" t="s">
        <v>65</v>
      </c>
      <c r="S354" s="6" t="n">
        <f aca="false">ROUND(IF(E354="I",0,IF(J354="po",I354,I354/25.4)),2)</f>
        <v>0</v>
      </c>
      <c r="T354" s="15" t="n">
        <f aca="false">ROUND(IF(E354="I",0,IF(J354="po",K354,K354*3.280839895)),0)</f>
        <v>0</v>
      </c>
      <c r="V354" s="46" t="n">
        <f aca="false">IF(J354="mm",I354*K354/1000,"")</f>
        <v>4896</v>
      </c>
    </row>
    <row r="355" customFormat="false" ht="15" hidden="true" customHeight="false" outlineLevel="0" collapsed="false">
      <c r="A355" s="51" t="n">
        <v>30025</v>
      </c>
      <c r="B355" s="48" t="s">
        <v>63</v>
      </c>
      <c r="C355" s="37" t="n">
        <v>45643</v>
      </c>
      <c r="D355" s="38" t="s">
        <v>44</v>
      </c>
      <c r="E355" s="17" t="s">
        <v>33</v>
      </c>
      <c r="F355" s="49" t="n">
        <v>-1</v>
      </c>
      <c r="G355" s="50" t="s">
        <v>347</v>
      </c>
      <c r="H355" s="40" t="s">
        <v>353</v>
      </c>
      <c r="I355" s="16" t="n">
        <v>1530</v>
      </c>
      <c r="J355" s="42" t="s">
        <v>2</v>
      </c>
      <c r="K355" s="43" t="n">
        <v>3200</v>
      </c>
      <c r="L355" s="44" t="str">
        <f aca="false">IF(J355="mm","m","pi")</f>
        <v>m</v>
      </c>
      <c r="M355" s="15" t="n">
        <f aca="false">IF(J355="mm",F355*I355/1000*K355*1.55,F355*I355*12*K355/1000)</f>
        <v>-7588.8</v>
      </c>
      <c r="N355" s="5" t="n">
        <f aca="false">_xlfn.xlookup(A355,'[1]Prix MP'!$A$1:$A$1048576,'[1]Prix MP'!$T$1:$T$1048576)</f>
        <v>0.101412269208759</v>
      </c>
      <c r="O355" s="5" t="n">
        <f aca="false">_xlfn.xlookup(A355,'[1]Prix MP'!$A$1:$A$1048576,'[1]Prix MP'!$U$1:$U$1048576)</f>
        <v>0.369342532440358</v>
      </c>
      <c r="P355" s="6" t="n">
        <f aca="false">M355*N355</f>
        <v>-769.597428571429</v>
      </c>
      <c r="Q355" s="45" t="n">
        <f aca="false">M355*O355</f>
        <v>-2802.86661018339</v>
      </c>
      <c r="R355" s="42" t="s">
        <v>65</v>
      </c>
      <c r="S355" s="6" t="n">
        <f aca="false">ROUND(IF(E355="I",0,IF(J355="po",I355,I355/25.4)),2)</f>
        <v>0</v>
      </c>
      <c r="T355" s="15" t="n">
        <f aca="false">ROUND(IF(E355="I",0,IF(J355="po",K355,K355*3.280839895)),0)</f>
        <v>0</v>
      </c>
      <c r="V355" s="46"/>
    </row>
    <row r="356" customFormat="false" ht="15" hidden="true" customHeight="false" outlineLevel="0" collapsed="false">
      <c r="A356" s="51" t="n">
        <v>30025</v>
      </c>
      <c r="B356" s="48" t="s">
        <v>63</v>
      </c>
      <c r="C356" s="37" t="n">
        <v>45580</v>
      </c>
      <c r="D356" s="38" t="s">
        <v>32</v>
      </c>
      <c r="E356" s="17" t="s">
        <v>33</v>
      </c>
      <c r="F356" s="49" t="n">
        <f aca="false">IF(D356="in",1,-1)</f>
        <v>1</v>
      </c>
      <c r="G356" s="50"/>
      <c r="H356" s="40" t="s">
        <v>354</v>
      </c>
      <c r="I356" s="16" t="n">
        <v>1530</v>
      </c>
      <c r="J356" s="42" t="s">
        <v>2</v>
      </c>
      <c r="K356" s="43" t="n">
        <v>3200</v>
      </c>
      <c r="L356" s="44" t="str">
        <f aca="false">IF(J356="mm","m","pi")</f>
        <v>m</v>
      </c>
      <c r="M356" s="15" t="n">
        <f aca="false">IF(J356="mm",F356*I356/1000*K356*1.55,F356*I356*12*K356/1000)</f>
        <v>7588.8</v>
      </c>
      <c r="N356" s="5" t="n">
        <f aca="false">_xlfn.xlookup(A356,'[1]Prix MP'!$A$1:$A$1048576,'[1]Prix MP'!$T$1:$T$1048576)</f>
        <v>0.101412269208759</v>
      </c>
      <c r="O356" s="5" t="n">
        <f aca="false">_xlfn.xlookup(A356,'[1]Prix MP'!$A$1:$A$1048576,'[1]Prix MP'!$U$1:$U$1048576)</f>
        <v>0.369342532440358</v>
      </c>
      <c r="P356" s="6" t="n">
        <f aca="false">M356*N356</f>
        <v>769.597428571429</v>
      </c>
      <c r="Q356" s="45" t="n">
        <f aca="false">M356*O356</f>
        <v>2802.86661018339</v>
      </c>
      <c r="R356" s="42" t="s">
        <v>65</v>
      </c>
      <c r="S356" s="6" t="n">
        <f aca="false">ROUND(IF(E356="I",0,IF(J356="po",I356,I356/25.4)),2)</f>
        <v>0</v>
      </c>
      <c r="T356" s="15" t="n">
        <f aca="false">ROUND(IF(E356="I",0,IF(J356="po",K356,K356*3.280839895)),0)</f>
        <v>0</v>
      </c>
      <c r="V356" s="46" t="n">
        <f aca="false">IF(J356="mm",I356*K356/1000,"")</f>
        <v>4896</v>
      </c>
    </row>
    <row r="357" customFormat="false" ht="15" hidden="true" customHeight="false" outlineLevel="0" collapsed="false">
      <c r="A357" s="51" t="n">
        <v>30025</v>
      </c>
      <c r="B357" s="48" t="s">
        <v>63</v>
      </c>
      <c r="C357" s="37" t="n">
        <v>45666</v>
      </c>
      <c r="D357" s="38" t="s">
        <v>44</v>
      </c>
      <c r="E357" s="17" t="s">
        <v>33</v>
      </c>
      <c r="F357" s="49" t="n">
        <v>-1</v>
      </c>
      <c r="G357" s="50" t="s">
        <v>350</v>
      </c>
      <c r="H357" s="40" t="s">
        <v>354</v>
      </c>
      <c r="I357" s="16" t="n">
        <v>1530</v>
      </c>
      <c r="J357" s="42" t="s">
        <v>2</v>
      </c>
      <c r="K357" s="43" t="n">
        <v>3200</v>
      </c>
      <c r="L357" s="44" t="str">
        <f aca="false">IF(J357="mm","m","pi")</f>
        <v>m</v>
      </c>
      <c r="M357" s="15" t="n">
        <f aca="false">IF(J357="mm",F357*I357/1000*K357*1.55,F357*I357*12*K357/1000)</f>
        <v>-7588.8</v>
      </c>
      <c r="N357" s="5" t="n">
        <f aca="false">_xlfn.xlookup(A357,'[1]Prix MP'!$A$1:$A$1048576,'[1]Prix MP'!$T$1:$T$1048576)</f>
        <v>0.101412269208759</v>
      </c>
      <c r="O357" s="5" t="n">
        <f aca="false">_xlfn.xlookup(A357,'[1]Prix MP'!$A$1:$A$1048576,'[1]Prix MP'!$U$1:$U$1048576)</f>
        <v>0.369342532440358</v>
      </c>
      <c r="P357" s="6" t="n">
        <f aca="false">M357*N357</f>
        <v>-769.597428571429</v>
      </c>
      <c r="Q357" s="45" t="n">
        <f aca="false">M357*O357</f>
        <v>-2802.86661018339</v>
      </c>
      <c r="R357" s="42" t="s">
        <v>65</v>
      </c>
      <c r="S357" s="6" t="n">
        <f aca="false">ROUND(IF(E357="I",0,IF(J357="po",I357,I357/25.4)),2)</f>
        <v>0</v>
      </c>
      <c r="T357" s="15" t="n">
        <f aca="false">ROUND(IF(E357="I",0,IF(J357="po",K357,K357*3.280839895)),0)</f>
        <v>0</v>
      </c>
      <c r="V357" s="46"/>
    </row>
    <row r="358" customFormat="false" ht="15" hidden="true" customHeight="false" outlineLevel="0" collapsed="false">
      <c r="A358" s="51" t="n">
        <v>30025</v>
      </c>
      <c r="B358" s="48" t="s">
        <v>63</v>
      </c>
      <c r="C358" s="37" t="n">
        <v>45580</v>
      </c>
      <c r="D358" s="38" t="s">
        <v>32</v>
      </c>
      <c r="E358" s="17" t="s">
        <v>33</v>
      </c>
      <c r="F358" s="49" t="n">
        <f aca="false">IF(D358="in",1,-1)</f>
        <v>1</v>
      </c>
      <c r="G358" s="50"/>
      <c r="H358" s="40" t="s">
        <v>355</v>
      </c>
      <c r="I358" s="16" t="n">
        <v>1530</v>
      </c>
      <c r="J358" s="42" t="s">
        <v>2</v>
      </c>
      <c r="K358" s="43" t="n">
        <v>3200</v>
      </c>
      <c r="L358" s="44" t="str">
        <f aca="false">IF(J358="mm","m","pi")</f>
        <v>m</v>
      </c>
      <c r="M358" s="15" t="n">
        <f aca="false">IF(J358="mm",F358*I358/1000*K358*1.55,F358*I358*12*K358/1000)</f>
        <v>7588.8</v>
      </c>
      <c r="N358" s="5" t="n">
        <f aca="false">_xlfn.xlookup(A358,'[1]Prix MP'!$A$1:$A$1048576,'[1]Prix MP'!$T$1:$T$1048576)</f>
        <v>0.101412269208759</v>
      </c>
      <c r="O358" s="5" t="n">
        <f aca="false">_xlfn.xlookup(A358,'[1]Prix MP'!$A$1:$A$1048576,'[1]Prix MP'!$U$1:$U$1048576)</f>
        <v>0.369342532440358</v>
      </c>
      <c r="P358" s="6" t="n">
        <f aca="false">M358*N358</f>
        <v>769.597428571429</v>
      </c>
      <c r="Q358" s="45" t="n">
        <f aca="false">M358*O358</f>
        <v>2802.86661018339</v>
      </c>
      <c r="R358" s="42" t="s">
        <v>65</v>
      </c>
      <c r="S358" s="6" t="n">
        <f aca="false">ROUND(IF(E358="I",0,IF(J358="po",I358,I358/25.4)),2)</f>
        <v>0</v>
      </c>
      <c r="T358" s="15" t="n">
        <f aca="false">ROUND(IF(E358="I",0,IF(J358="po",K358,K358*3.280839895)),0)</f>
        <v>0</v>
      </c>
      <c r="V358" s="46" t="n">
        <f aca="false">IF(J358="mm",I358*K358/1000,"")</f>
        <v>4896</v>
      </c>
    </row>
    <row r="359" customFormat="false" ht="15" hidden="true" customHeight="false" outlineLevel="0" collapsed="false">
      <c r="A359" s="51" t="n">
        <v>30025</v>
      </c>
      <c r="B359" s="48" t="s">
        <v>63</v>
      </c>
      <c r="C359" s="37" t="n">
        <v>45629</v>
      </c>
      <c r="D359" s="38" t="s">
        <v>44</v>
      </c>
      <c r="E359" s="17" t="s">
        <v>33</v>
      </c>
      <c r="F359" s="49" t="n">
        <v>-1</v>
      </c>
      <c r="G359" s="50" t="s">
        <v>356</v>
      </c>
      <c r="H359" s="40" t="s">
        <v>355</v>
      </c>
      <c r="I359" s="16" t="n">
        <v>1530</v>
      </c>
      <c r="J359" s="42" t="s">
        <v>2</v>
      </c>
      <c r="K359" s="43" t="n">
        <v>3200</v>
      </c>
      <c r="L359" s="44" t="str">
        <f aca="false">IF(J359="mm","m","pi")</f>
        <v>m</v>
      </c>
      <c r="M359" s="15" t="n">
        <f aca="false">IF(J359="mm",F359*I359/1000*K359*1.55,F359*I359*12*K359/1000)</f>
        <v>-7588.8</v>
      </c>
      <c r="N359" s="5" t="n">
        <f aca="false">_xlfn.xlookup(A359,'[1]Prix MP'!$A$1:$A$1048576,'[1]Prix MP'!$T$1:$T$1048576)</f>
        <v>0.101412269208759</v>
      </c>
      <c r="O359" s="5" t="n">
        <f aca="false">_xlfn.xlookup(A359,'[1]Prix MP'!$A$1:$A$1048576,'[1]Prix MP'!$U$1:$U$1048576)</f>
        <v>0.369342532440358</v>
      </c>
      <c r="P359" s="6" t="n">
        <f aca="false">M359*N359</f>
        <v>-769.597428571429</v>
      </c>
      <c r="Q359" s="45" t="n">
        <f aca="false">M359*O359</f>
        <v>-2802.86661018339</v>
      </c>
      <c r="R359" s="42" t="s">
        <v>65</v>
      </c>
      <c r="S359" s="6" t="n">
        <f aca="false">ROUND(IF(E359="I",0,IF(J359="po",I359,I359/25.4)),2)</f>
        <v>0</v>
      </c>
      <c r="T359" s="15" t="n">
        <f aca="false">ROUND(IF(E359="I",0,IF(J359="po",K359,K359*3.280839895)),0)</f>
        <v>0</v>
      </c>
      <c r="V359" s="46"/>
    </row>
    <row r="360" customFormat="false" ht="15" hidden="true" customHeight="false" outlineLevel="0" collapsed="false">
      <c r="A360" s="51" t="n">
        <v>30025</v>
      </c>
      <c r="B360" s="48" t="s">
        <v>63</v>
      </c>
      <c r="C360" s="37" t="n">
        <v>45580</v>
      </c>
      <c r="D360" s="38" t="s">
        <v>32</v>
      </c>
      <c r="E360" s="17" t="s">
        <v>33</v>
      </c>
      <c r="F360" s="49" t="n">
        <f aca="false">IF(D360="in",1,-1)</f>
        <v>1</v>
      </c>
      <c r="G360" s="50"/>
      <c r="H360" s="40" t="s">
        <v>357</v>
      </c>
      <c r="I360" s="16" t="n">
        <v>1530</v>
      </c>
      <c r="J360" s="42" t="s">
        <v>2</v>
      </c>
      <c r="K360" s="43" t="n">
        <v>3200</v>
      </c>
      <c r="L360" s="44" t="str">
        <f aca="false">IF(J360="mm","m","pi")</f>
        <v>m</v>
      </c>
      <c r="M360" s="15" t="n">
        <f aca="false">IF(J360="mm",F360*I360/1000*K360*1.55,F360*I360*12*K360/1000)</f>
        <v>7588.8</v>
      </c>
      <c r="N360" s="5" t="n">
        <f aca="false">_xlfn.xlookup(A360,'[1]Prix MP'!$A$1:$A$1048576,'[1]Prix MP'!$T$1:$T$1048576)</f>
        <v>0.101412269208759</v>
      </c>
      <c r="O360" s="5" t="n">
        <f aca="false">_xlfn.xlookup(A360,'[1]Prix MP'!$A$1:$A$1048576,'[1]Prix MP'!$U$1:$U$1048576)</f>
        <v>0.369342532440358</v>
      </c>
      <c r="P360" s="6" t="n">
        <f aca="false">M360*N360</f>
        <v>769.597428571429</v>
      </c>
      <c r="Q360" s="45" t="n">
        <f aca="false">M360*O360</f>
        <v>2802.86661018339</v>
      </c>
      <c r="R360" s="42" t="s">
        <v>65</v>
      </c>
      <c r="S360" s="6" t="n">
        <f aca="false">ROUND(IF(E360="I",0,IF(J360="po",I360,I360/25.4)),2)</f>
        <v>0</v>
      </c>
      <c r="T360" s="15" t="n">
        <f aca="false">ROUND(IF(E360="I",0,IF(J360="po",K360,K360*3.280839895)),0)</f>
        <v>0</v>
      </c>
      <c r="V360" s="46" t="n">
        <f aca="false">IF(J360="mm",I360*K360/1000,"")</f>
        <v>4896</v>
      </c>
    </row>
    <row r="361" customFormat="false" ht="15" hidden="true" customHeight="false" outlineLevel="0" collapsed="false">
      <c r="A361" s="51" t="n">
        <v>30025</v>
      </c>
      <c r="B361" s="48" t="s">
        <v>63</v>
      </c>
      <c r="C361" s="37" t="n">
        <v>45629</v>
      </c>
      <c r="D361" s="38" t="s">
        <v>44</v>
      </c>
      <c r="E361" s="17" t="s">
        <v>33</v>
      </c>
      <c r="F361" s="49" t="n">
        <v>-1</v>
      </c>
      <c r="G361" s="50" t="s">
        <v>356</v>
      </c>
      <c r="H361" s="40" t="s">
        <v>357</v>
      </c>
      <c r="I361" s="16" t="n">
        <v>1530</v>
      </c>
      <c r="J361" s="42" t="s">
        <v>2</v>
      </c>
      <c r="K361" s="43" t="n">
        <v>3200</v>
      </c>
      <c r="L361" s="44" t="str">
        <f aca="false">IF(J361="mm","m","pi")</f>
        <v>m</v>
      </c>
      <c r="M361" s="15" t="n">
        <f aca="false">IF(J361="mm",F361*I361/1000*K361*1.55,F361*I361*12*K361/1000)</f>
        <v>-7588.8</v>
      </c>
      <c r="N361" s="5" t="n">
        <f aca="false">_xlfn.xlookup(A361,'[1]Prix MP'!$A$1:$A$1048576,'[1]Prix MP'!$T$1:$T$1048576)</f>
        <v>0.101412269208759</v>
      </c>
      <c r="O361" s="5" t="n">
        <f aca="false">_xlfn.xlookup(A361,'[1]Prix MP'!$A$1:$A$1048576,'[1]Prix MP'!$U$1:$U$1048576)</f>
        <v>0.369342532440358</v>
      </c>
      <c r="P361" s="6" t="n">
        <f aca="false">M361*N361</f>
        <v>-769.597428571429</v>
      </c>
      <c r="Q361" s="45" t="n">
        <f aca="false">M361*O361</f>
        <v>-2802.86661018339</v>
      </c>
      <c r="R361" s="42" t="s">
        <v>65</v>
      </c>
      <c r="S361" s="6" t="n">
        <f aca="false">ROUND(IF(E361="I",0,IF(J361="po",I361,I361/25.4)),2)</f>
        <v>0</v>
      </c>
      <c r="T361" s="15" t="n">
        <f aca="false">ROUND(IF(E361="I",0,IF(J361="po",K361,K361*3.280839895)),0)</f>
        <v>0</v>
      </c>
      <c r="V361" s="46"/>
    </row>
    <row r="362" customFormat="false" ht="15" hidden="true" customHeight="false" outlineLevel="0" collapsed="false">
      <c r="A362" s="51" t="n">
        <v>30025</v>
      </c>
      <c r="B362" s="48" t="s">
        <v>63</v>
      </c>
      <c r="C362" s="37" t="n">
        <v>45580</v>
      </c>
      <c r="D362" s="38" t="s">
        <v>32</v>
      </c>
      <c r="E362" s="17" t="s">
        <v>33</v>
      </c>
      <c r="F362" s="49" t="n">
        <f aca="false">IF(D362="in",1,-1)</f>
        <v>1</v>
      </c>
      <c r="G362" s="50"/>
      <c r="H362" s="40" t="s">
        <v>358</v>
      </c>
      <c r="I362" s="16" t="n">
        <v>1530</v>
      </c>
      <c r="J362" s="42" t="s">
        <v>2</v>
      </c>
      <c r="K362" s="43" t="n">
        <v>3200</v>
      </c>
      <c r="L362" s="44" t="str">
        <f aca="false">IF(J362="mm","m","pi")</f>
        <v>m</v>
      </c>
      <c r="M362" s="15" t="n">
        <f aca="false">IF(J362="mm",F362*I362/1000*K362*1.55,F362*I362*12*K362/1000)</f>
        <v>7588.8</v>
      </c>
      <c r="N362" s="5" t="n">
        <f aca="false">_xlfn.xlookup(A362,'[1]Prix MP'!$A$1:$A$1048576,'[1]Prix MP'!$T$1:$T$1048576)</f>
        <v>0.101412269208759</v>
      </c>
      <c r="O362" s="5" t="n">
        <f aca="false">_xlfn.xlookup(A362,'[1]Prix MP'!$A$1:$A$1048576,'[1]Prix MP'!$U$1:$U$1048576)</f>
        <v>0.369342532440358</v>
      </c>
      <c r="P362" s="6" t="n">
        <f aca="false">M362*N362</f>
        <v>769.597428571429</v>
      </c>
      <c r="Q362" s="45" t="n">
        <f aca="false">M362*O362</f>
        <v>2802.86661018339</v>
      </c>
      <c r="R362" s="42" t="s">
        <v>65</v>
      </c>
      <c r="S362" s="6" t="n">
        <f aca="false">ROUND(IF(E362="I",0,IF(J362="po",I362,I362/25.4)),2)</f>
        <v>0</v>
      </c>
      <c r="T362" s="15" t="n">
        <f aca="false">ROUND(IF(E362="I",0,IF(J362="po",K362,K362*3.280839895)),0)</f>
        <v>0</v>
      </c>
      <c r="V362" s="46" t="n">
        <f aca="false">IF(J362="mm",I362*K362/1000,"")</f>
        <v>4896</v>
      </c>
    </row>
    <row r="363" customFormat="false" ht="15" hidden="true" customHeight="false" outlineLevel="0" collapsed="false">
      <c r="A363" s="51" t="n">
        <v>30025</v>
      </c>
      <c r="B363" s="48" t="s">
        <v>63</v>
      </c>
      <c r="C363" s="37" t="n">
        <v>45666</v>
      </c>
      <c r="D363" s="38" t="s">
        <v>44</v>
      </c>
      <c r="E363" s="17" t="s">
        <v>33</v>
      </c>
      <c r="F363" s="49" t="n">
        <v>-1</v>
      </c>
      <c r="G363" s="50" t="s">
        <v>350</v>
      </c>
      <c r="H363" s="40" t="s">
        <v>358</v>
      </c>
      <c r="I363" s="16" t="n">
        <v>1530</v>
      </c>
      <c r="J363" s="42" t="s">
        <v>2</v>
      </c>
      <c r="K363" s="43" t="n">
        <v>3200</v>
      </c>
      <c r="L363" s="44" t="str">
        <f aca="false">IF(J363="mm","m","pi")</f>
        <v>m</v>
      </c>
      <c r="M363" s="15" t="n">
        <f aca="false">IF(J363="mm",F363*I363/1000*K363*1.55,F363*I363*12*K363/1000)</f>
        <v>-7588.8</v>
      </c>
      <c r="N363" s="5" t="n">
        <f aca="false">_xlfn.xlookup(A363,'[1]Prix MP'!$A$1:$A$1048576,'[1]Prix MP'!$T$1:$T$1048576)</f>
        <v>0.101412269208759</v>
      </c>
      <c r="O363" s="5" t="n">
        <f aca="false">_xlfn.xlookup(A363,'[1]Prix MP'!$A$1:$A$1048576,'[1]Prix MP'!$U$1:$U$1048576)</f>
        <v>0.369342532440358</v>
      </c>
      <c r="P363" s="6" t="n">
        <f aca="false">M363*N363</f>
        <v>-769.597428571429</v>
      </c>
      <c r="Q363" s="45" t="n">
        <f aca="false">M363*O363</f>
        <v>-2802.86661018339</v>
      </c>
      <c r="R363" s="42" t="s">
        <v>65</v>
      </c>
      <c r="S363" s="6" t="n">
        <f aca="false">ROUND(IF(E363="I",0,IF(J363="po",I363,I363/25.4)),2)</f>
        <v>0</v>
      </c>
      <c r="T363" s="15" t="n">
        <f aca="false">ROUND(IF(E363="I",0,IF(J363="po",K363,K363*3.280839895)),0)</f>
        <v>0</v>
      </c>
      <c r="V363" s="46"/>
    </row>
    <row r="364" customFormat="false" ht="15" hidden="true" customHeight="false" outlineLevel="0" collapsed="false">
      <c r="A364" s="51" t="n">
        <v>30025</v>
      </c>
      <c r="B364" s="48" t="s">
        <v>63</v>
      </c>
      <c r="C364" s="37" t="n">
        <v>45580</v>
      </c>
      <c r="D364" s="38" t="s">
        <v>32</v>
      </c>
      <c r="E364" s="17" t="s">
        <v>33</v>
      </c>
      <c r="F364" s="49" t="n">
        <f aca="false">IF(D364="in",1,-1)</f>
        <v>1</v>
      </c>
      <c r="G364" s="50"/>
      <c r="H364" s="40" t="s">
        <v>359</v>
      </c>
      <c r="I364" s="16" t="n">
        <v>1530</v>
      </c>
      <c r="J364" s="42" t="s">
        <v>2</v>
      </c>
      <c r="K364" s="43" t="n">
        <v>3200</v>
      </c>
      <c r="L364" s="44" t="str">
        <f aca="false">IF(J364="mm","m","pi")</f>
        <v>m</v>
      </c>
      <c r="M364" s="15" t="n">
        <f aca="false">IF(J364="mm",F364*I364/1000*K364*1.55,F364*I364*12*K364/1000)</f>
        <v>7588.8</v>
      </c>
      <c r="N364" s="5" t="n">
        <f aca="false">_xlfn.xlookup(A364,'[1]Prix MP'!$A$1:$A$1048576,'[1]Prix MP'!$T$1:$T$1048576)</f>
        <v>0.101412269208759</v>
      </c>
      <c r="O364" s="5" t="n">
        <f aca="false">_xlfn.xlookup(A364,'[1]Prix MP'!$A$1:$A$1048576,'[1]Prix MP'!$U$1:$U$1048576)</f>
        <v>0.369342532440358</v>
      </c>
      <c r="P364" s="6" t="n">
        <f aca="false">M364*N364</f>
        <v>769.597428571429</v>
      </c>
      <c r="Q364" s="45" t="n">
        <f aca="false">M364*O364</f>
        <v>2802.86661018339</v>
      </c>
      <c r="R364" s="42" t="s">
        <v>65</v>
      </c>
      <c r="S364" s="6" t="n">
        <f aca="false">ROUND(IF(E364="I",0,IF(J364="po",I364,I364/25.4)),2)</f>
        <v>0</v>
      </c>
      <c r="T364" s="15" t="n">
        <f aca="false">ROUND(IF(E364="I",0,IF(J364="po",K364,K364*3.280839895)),0)</f>
        <v>0</v>
      </c>
      <c r="V364" s="46" t="n">
        <f aca="false">IF(J364="mm",I364*K364/1000,"")</f>
        <v>4896</v>
      </c>
    </row>
    <row r="365" customFormat="false" ht="15" hidden="true" customHeight="false" outlineLevel="0" collapsed="false">
      <c r="A365" s="51" t="n">
        <v>30025</v>
      </c>
      <c r="B365" s="48" t="s">
        <v>63</v>
      </c>
      <c r="C365" s="37" t="n">
        <v>45666</v>
      </c>
      <c r="D365" s="38" t="s">
        <v>44</v>
      </c>
      <c r="E365" s="17" t="s">
        <v>33</v>
      </c>
      <c r="F365" s="49" t="n">
        <v>-1</v>
      </c>
      <c r="G365" s="50" t="s">
        <v>350</v>
      </c>
      <c r="H365" s="40" t="s">
        <v>359</v>
      </c>
      <c r="I365" s="16" t="n">
        <v>1530</v>
      </c>
      <c r="J365" s="42" t="s">
        <v>2</v>
      </c>
      <c r="K365" s="43" t="n">
        <v>3200</v>
      </c>
      <c r="L365" s="44" t="str">
        <f aca="false">IF(J365="mm","m","pi")</f>
        <v>m</v>
      </c>
      <c r="M365" s="15" t="n">
        <f aca="false">IF(J365="mm",F365*I365/1000*K365*1.55,F365*I365*12*K365/1000)</f>
        <v>-7588.8</v>
      </c>
      <c r="N365" s="5" t="n">
        <f aca="false">_xlfn.xlookup(A365,'[1]Prix MP'!$A$1:$A$1048576,'[1]Prix MP'!$T$1:$T$1048576)</f>
        <v>0.101412269208759</v>
      </c>
      <c r="O365" s="5" t="n">
        <f aca="false">_xlfn.xlookup(A365,'[1]Prix MP'!$A$1:$A$1048576,'[1]Prix MP'!$U$1:$U$1048576)</f>
        <v>0.369342532440358</v>
      </c>
      <c r="P365" s="6" t="n">
        <f aca="false">M365*N365</f>
        <v>-769.597428571429</v>
      </c>
      <c r="Q365" s="45" t="n">
        <f aca="false">M365*O365</f>
        <v>-2802.86661018339</v>
      </c>
      <c r="R365" s="42" t="s">
        <v>65</v>
      </c>
      <c r="S365" s="6" t="n">
        <f aca="false">ROUND(IF(E365="I",0,IF(J365="po",I365,I365/25.4)),2)</f>
        <v>0</v>
      </c>
      <c r="T365" s="15" t="n">
        <f aca="false">ROUND(IF(E365="I",0,IF(J365="po",K365,K365*3.280839895)),0)</f>
        <v>0</v>
      </c>
      <c r="V365" s="46"/>
    </row>
    <row r="366" customFormat="false" ht="15" hidden="true" customHeight="false" outlineLevel="0" collapsed="false">
      <c r="A366" s="51" t="n">
        <v>30025</v>
      </c>
      <c r="B366" s="48" t="s">
        <v>63</v>
      </c>
      <c r="C366" s="37" t="n">
        <v>45580</v>
      </c>
      <c r="D366" s="38" t="s">
        <v>32</v>
      </c>
      <c r="E366" s="17" t="s">
        <v>33</v>
      </c>
      <c r="F366" s="49" t="n">
        <f aca="false">IF(D366="in",1,-1)</f>
        <v>1</v>
      </c>
      <c r="G366" s="50"/>
      <c r="H366" s="40" t="s">
        <v>360</v>
      </c>
      <c r="I366" s="16" t="n">
        <v>1530</v>
      </c>
      <c r="J366" s="42" t="s">
        <v>2</v>
      </c>
      <c r="K366" s="43" t="n">
        <v>3200</v>
      </c>
      <c r="L366" s="44" t="str">
        <f aca="false">IF(J366="mm","m","pi")</f>
        <v>m</v>
      </c>
      <c r="M366" s="15" t="n">
        <f aca="false">IF(J366="mm",F366*I366/1000*K366*1.55,F366*I366*12*K366/1000)</f>
        <v>7588.8</v>
      </c>
      <c r="N366" s="5" t="n">
        <f aca="false">_xlfn.xlookup(A366,'[1]Prix MP'!$A$1:$A$1048576,'[1]Prix MP'!$T$1:$T$1048576)</f>
        <v>0.101412269208759</v>
      </c>
      <c r="O366" s="5" t="n">
        <f aca="false">_xlfn.xlookup(A366,'[1]Prix MP'!$A$1:$A$1048576,'[1]Prix MP'!$U$1:$U$1048576)</f>
        <v>0.369342532440358</v>
      </c>
      <c r="P366" s="6" t="n">
        <f aca="false">M366*N366</f>
        <v>769.597428571429</v>
      </c>
      <c r="Q366" s="45" t="n">
        <f aca="false">M366*O366</f>
        <v>2802.86661018339</v>
      </c>
      <c r="R366" s="42" t="s">
        <v>65</v>
      </c>
      <c r="S366" s="6" t="n">
        <f aca="false">ROUND(IF(E366="I",0,IF(J366="po",I366,I366/25.4)),2)</f>
        <v>0</v>
      </c>
      <c r="T366" s="15" t="n">
        <f aca="false">ROUND(IF(E366="I",0,IF(J366="po",K366,K366*3.280839895)),0)</f>
        <v>0</v>
      </c>
      <c r="V366" s="46" t="n">
        <f aca="false">IF(J366="mm",I366*K366/1000,"")</f>
        <v>4896</v>
      </c>
    </row>
    <row r="367" customFormat="false" ht="15" hidden="true" customHeight="false" outlineLevel="0" collapsed="false">
      <c r="A367" s="51" t="n">
        <v>30025</v>
      </c>
      <c r="B367" s="48" t="s">
        <v>63</v>
      </c>
      <c r="C367" s="37" t="n">
        <v>45622</v>
      </c>
      <c r="D367" s="38" t="s">
        <v>44</v>
      </c>
      <c r="E367" s="17" t="s">
        <v>33</v>
      </c>
      <c r="F367" s="49" t="n">
        <v>-1</v>
      </c>
      <c r="G367" s="50" t="s">
        <v>361</v>
      </c>
      <c r="H367" s="40" t="s">
        <v>360</v>
      </c>
      <c r="I367" s="16" t="n">
        <v>1530</v>
      </c>
      <c r="J367" s="42" t="s">
        <v>2</v>
      </c>
      <c r="K367" s="43" t="n">
        <v>3200</v>
      </c>
      <c r="L367" s="44" t="str">
        <f aca="false">IF(J367="mm","m","pi")</f>
        <v>m</v>
      </c>
      <c r="M367" s="15" t="n">
        <f aca="false">IF(J367="mm",F367*I367/1000*K367*1.55,F367*I367*12*K367/1000)</f>
        <v>-7588.8</v>
      </c>
      <c r="N367" s="5" t="n">
        <f aca="false">_xlfn.xlookup(A367,'[1]Prix MP'!$A$1:$A$1048576,'[1]Prix MP'!$T$1:$T$1048576)</f>
        <v>0.101412269208759</v>
      </c>
      <c r="O367" s="5" t="n">
        <f aca="false">_xlfn.xlookup(A367,'[1]Prix MP'!$A$1:$A$1048576,'[1]Prix MP'!$U$1:$U$1048576)</f>
        <v>0.369342532440358</v>
      </c>
      <c r="P367" s="6" t="n">
        <f aca="false">M367*N367</f>
        <v>-769.597428571429</v>
      </c>
      <c r="Q367" s="45" t="n">
        <f aca="false">M367*O367</f>
        <v>-2802.86661018339</v>
      </c>
      <c r="R367" s="42" t="s">
        <v>65</v>
      </c>
      <c r="S367" s="6" t="n">
        <f aca="false">ROUND(IF(E367="I",0,IF(J367="po",I367,I367/25.4)),2)</f>
        <v>0</v>
      </c>
      <c r="T367" s="15" t="n">
        <f aca="false">ROUND(IF(E367="I",0,IF(J367="po",K367,K367*3.280839895)),0)</f>
        <v>0</v>
      </c>
      <c r="V367" s="46"/>
    </row>
    <row r="368" customFormat="false" ht="15" hidden="true" customHeight="false" outlineLevel="0" collapsed="false">
      <c r="A368" s="51" t="n">
        <v>30025</v>
      </c>
      <c r="B368" s="48" t="s">
        <v>63</v>
      </c>
      <c r="C368" s="37" t="n">
        <v>45622</v>
      </c>
      <c r="D368" s="38" t="s">
        <v>48</v>
      </c>
      <c r="E368" s="17" t="s">
        <v>49</v>
      </c>
      <c r="F368" s="49" t="n">
        <v>1</v>
      </c>
      <c r="G368" s="50" t="s">
        <v>361</v>
      </c>
      <c r="H368" s="40" t="s">
        <v>362</v>
      </c>
      <c r="I368" s="16" t="n">
        <v>41.85</v>
      </c>
      <c r="J368" s="42" t="s">
        <v>36</v>
      </c>
      <c r="K368" s="43" t="n">
        <v>10450</v>
      </c>
      <c r="L368" s="44" t="s">
        <v>47</v>
      </c>
      <c r="M368" s="15" t="n">
        <f aca="false">IF(J368="mm",F368*I368/1000*K368*1.55,F368*I368*12*K368/1000)</f>
        <v>5247.99</v>
      </c>
      <c r="N368" s="5" t="n">
        <f aca="false">_xlfn.xlookup(A368,'[1]Prix MP'!$A$1:$A$1048576,'[1]Prix MP'!$T$1:$T$1048576)</f>
        <v>0.101412269208759</v>
      </c>
      <c r="O368" s="5" t="n">
        <f aca="false">_xlfn.xlookup(A368,'[1]Prix MP'!$A$1:$A$1048576,'[1]Prix MP'!$U$1:$U$1048576)</f>
        <v>0.369342532440358</v>
      </c>
      <c r="P368" s="6" t="n">
        <f aca="false">M368*N368</f>
        <v>532.210574684874</v>
      </c>
      <c r="Q368" s="45" t="n">
        <f aca="false">M368*O368</f>
        <v>1938.30591682168</v>
      </c>
      <c r="R368" s="42" t="s">
        <v>65</v>
      </c>
      <c r="S368" s="6" t="n">
        <f aca="false">ROUND(IF(E368="I",0,IF(J368="po",I368,I368/25.4)),2)</f>
        <v>41.85</v>
      </c>
      <c r="T368" s="15" t="n">
        <f aca="false">ROUND(IF(E368="I",0,IF(J368="po",K368,K368*3.280839895)),0)</f>
        <v>10450</v>
      </c>
      <c r="V368" s="46"/>
    </row>
    <row r="369" customFormat="false" ht="15" hidden="true" customHeight="false" outlineLevel="0" collapsed="false">
      <c r="A369" s="51" t="n">
        <v>30025</v>
      </c>
      <c r="B369" s="48" t="s">
        <v>63</v>
      </c>
      <c r="C369" s="37" t="n">
        <v>45580</v>
      </c>
      <c r="D369" s="38" t="s">
        <v>32</v>
      </c>
      <c r="E369" s="17" t="s">
        <v>33</v>
      </c>
      <c r="F369" s="49" t="n">
        <f aca="false">IF(D369="in",1,-1)</f>
        <v>1</v>
      </c>
      <c r="G369" s="50"/>
      <c r="H369" s="40" t="s">
        <v>363</v>
      </c>
      <c r="I369" s="16" t="n">
        <v>1530</v>
      </c>
      <c r="J369" s="42" t="s">
        <v>2</v>
      </c>
      <c r="K369" s="43" t="n">
        <v>3200</v>
      </c>
      <c r="L369" s="44" t="str">
        <f aca="false">IF(J369="mm","m","pi")</f>
        <v>m</v>
      </c>
      <c r="M369" s="15" t="n">
        <f aca="false">IF(J369="mm",F369*I369/1000*K369*1.55,F369*I369*12*K369/1000)</f>
        <v>7588.8</v>
      </c>
      <c r="N369" s="5" t="n">
        <f aca="false">_xlfn.xlookup(A369,'[1]Prix MP'!$A$1:$A$1048576,'[1]Prix MP'!$T$1:$T$1048576)</f>
        <v>0.101412269208759</v>
      </c>
      <c r="O369" s="5" t="n">
        <f aca="false">_xlfn.xlookup(A369,'[1]Prix MP'!$A$1:$A$1048576,'[1]Prix MP'!$U$1:$U$1048576)</f>
        <v>0.369342532440358</v>
      </c>
      <c r="P369" s="6" t="n">
        <f aca="false">M369*N369</f>
        <v>769.597428571429</v>
      </c>
      <c r="Q369" s="45" t="n">
        <f aca="false">M369*O369</f>
        <v>2802.86661018339</v>
      </c>
      <c r="R369" s="42" t="s">
        <v>65</v>
      </c>
      <c r="S369" s="6" t="n">
        <f aca="false">ROUND(IF(E369="I",0,IF(J369="po",I369,I369/25.4)),2)</f>
        <v>0</v>
      </c>
      <c r="T369" s="15" t="n">
        <f aca="false">ROUND(IF(E369="I",0,IF(J369="po",K369,K369*3.280839895)),0)</f>
        <v>0</v>
      </c>
      <c r="V369" s="46" t="n">
        <f aca="false">IF(J369="mm",I369*K369/1000,"")</f>
        <v>4896</v>
      </c>
    </row>
    <row r="370" customFormat="false" ht="15" hidden="true" customHeight="false" outlineLevel="0" collapsed="false">
      <c r="A370" s="51" t="n">
        <v>30025</v>
      </c>
      <c r="B370" s="48" t="s">
        <v>63</v>
      </c>
      <c r="C370" s="37" t="n">
        <v>45664</v>
      </c>
      <c r="D370" s="38" t="s">
        <v>44</v>
      </c>
      <c r="E370" s="17" t="s">
        <v>33</v>
      </c>
      <c r="F370" s="49" t="n">
        <v>-1</v>
      </c>
      <c r="G370" s="50" t="s">
        <v>364</v>
      </c>
      <c r="H370" s="40" t="s">
        <v>363</v>
      </c>
      <c r="I370" s="16" t="n">
        <v>1530</v>
      </c>
      <c r="J370" s="42" t="s">
        <v>2</v>
      </c>
      <c r="K370" s="43" t="n">
        <v>3200</v>
      </c>
      <c r="L370" s="44" t="str">
        <f aca="false">IF(J370="mm","m","pi")</f>
        <v>m</v>
      </c>
      <c r="M370" s="15" t="n">
        <f aca="false">IF(J370="mm",F370*I370/1000*K370*1.55,F370*I370*12*K370/1000)</f>
        <v>-7588.8</v>
      </c>
      <c r="N370" s="5" t="n">
        <f aca="false">_xlfn.xlookup(A370,'[1]Prix MP'!$A$1:$A$1048576,'[1]Prix MP'!$T$1:$T$1048576)</f>
        <v>0.101412269208759</v>
      </c>
      <c r="O370" s="5" t="n">
        <f aca="false">_xlfn.xlookup(A370,'[1]Prix MP'!$A$1:$A$1048576,'[1]Prix MP'!$U$1:$U$1048576)</f>
        <v>0.369342532440358</v>
      </c>
      <c r="P370" s="6" t="n">
        <f aca="false">M370*N370</f>
        <v>-769.597428571429</v>
      </c>
      <c r="Q370" s="45" t="n">
        <f aca="false">M370*O370</f>
        <v>-2802.86661018339</v>
      </c>
      <c r="R370" s="42" t="s">
        <v>65</v>
      </c>
      <c r="S370" s="6" t="n">
        <f aca="false">ROUND(IF(E370="I",0,IF(J370="po",I370,I370/25.4)),2)</f>
        <v>0</v>
      </c>
      <c r="T370" s="15" t="n">
        <f aca="false">ROUND(IF(E370="I",0,IF(J370="po",K370,K370*3.280839895)),0)</f>
        <v>0</v>
      </c>
      <c r="V370" s="46"/>
    </row>
    <row r="371" customFormat="false" ht="15" hidden="true" customHeight="false" outlineLevel="0" collapsed="false">
      <c r="A371" s="51" t="n">
        <v>30025</v>
      </c>
      <c r="B371" s="48" t="s">
        <v>63</v>
      </c>
      <c r="C371" s="37" t="n">
        <v>45580</v>
      </c>
      <c r="D371" s="38" t="s">
        <v>32</v>
      </c>
      <c r="E371" s="17" t="s">
        <v>33</v>
      </c>
      <c r="F371" s="49" t="n">
        <f aca="false">IF(D371="in",1,-1)</f>
        <v>1</v>
      </c>
      <c r="G371" s="50"/>
      <c r="H371" s="40" t="s">
        <v>365</v>
      </c>
      <c r="I371" s="16" t="n">
        <v>1530</v>
      </c>
      <c r="J371" s="42" t="s">
        <v>2</v>
      </c>
      <c r="K371" s="43" t="n">
        <v>3200</v>
      </c>
      <c r="L371" s="44" t="str">
        <f aca="false">IF(J371="mm","m","pi")</f>
        <v>m</v>
      </c>
      <c r="M371" s="15" t="n">
        <f aca="false">IF(J371="mm",F371*I371/1000*K371*1.55,F371*I371*12*K371/1000)</f>
        <v>7588.8</v>
      </c>
      <c r="N371" s="5" t="n">
        <f aca="false">_xlfn.xlookup(A371,'[1]Prix MP'!$A$1:$A$1048576,'[1]Prix MP'!$T$1:$T$1048576)</f>
        <v>0.101412269208759</v>
      </c>
      <c r="O371" s="5" t="n">
        <f aca="false">_xlfn.xlookup(A371,'[1]Prix MP'!$A$1:$A$1048576,'[1]Prix MP'!$U$1:$U$1048576)</f>
        <v>0.369342532440358</v>
      </c>
      <c r="P371" s="6" t="n">
        <f aca="false">M371*N371</f>
        <v>769.597428571429</v>
      </c>
      <c r="Q371" s="45" t="n">
        <f aca="false">M371*O371</f>
        <v>2802.86661018339</v>
      </c>
      <c r="R371" s="42" t="s">
        <v>65</v>
      </c>
      <c r="S371" s="6" t="n">
        <f aca="false">ROUND(IF(E371="I",0,IF(J371="po",I371,I371/25.4)),2)</f>
        <v>0</v>
      </c>
      <c r="T371" s="15" t="n">
        <f aca="false">ROUND(IF(E371="I",0,IF(J371="po",K371,K371*3.280839895)),0)</f>
        <v>0</v>
      </c>
      <c r="V371" s="46" t="n">
        <f aca="false">IF(J371="mm",I371*K371/1000,"")</f>
        <v>4896</v>
      </c>
    </row>
    <row r="372" customFormat="false" ht="15" hidden="true" customHeight="false" outlineLevel="0" collapsed="false">
      <c r="A372" s="51" t="n">
        <v>30025</v>
      </c>
      <c r="B372" s="48" t="s">
        <v>63</v>
      </c>
      <c r="C372" s="37" t="n">
        <v>45610</v>
      </c>
      <c r="D372" s="38" t="s">
        <v>44</v>
      </c>
      <c r="E372" s="17" t="s">
        <v>33</v>
      </c>
      <c r="F372" s="49" t="n">
        <v>-1</v>
      </c>
      <c r="G372" s="50" t="s">
        <v>366</v>
      </c>
      <c r="H372" s="40" t="s">
        <v>365</v>
      </c>
      <c r="I372" s="16" t="n">
        <v>1530</v>
      </c>
      <c r="J372" s="42" t="s">
        <v>2</v>
      </c>
      <c r="K372" s="43" t="n">
        <v>3200</v>
      </c>
      <c r="L372" s="44" t="str">
        <f aca="false">IF(J372="mm","m","pi")</f>
        <v>m</v>
      </c>
      <c r="M372" s="15" t="n">
        <f aca="false">IF(J372="mm",F372*I372/1000*K372*1.55,F372*I372*12*K372/1000)</f>
        <v>-7588.8</v>
      </c>
      <c r="N372" s="5" t="n">
        <f aca="false">_xlfn.xlookup(A372,'[1]Prix MP'!$A$1:$A$1048576,'[1]Prix MP'!$T$1:$T$1048576)</f>
        <v>0.101412269208759</v>
      </c>
      <c r="O372" s="5" t="n">
        <f aca="false">_xlfn.xlookup(A372,'[1]Prix MP'!$A$1:$A$1048576,'[1]Prix MP'!$U$1:$U$1048576)</f>
        <v>0.369342532440358</v>
      </c>
      <c r="P372" s="6" t="n">
        <f aca="false">M372*N372</f>
        <v>-769.597428571429</v>
      </c>
      <c r="Q372" s="45" t="n">
        <f aca="false">M372*O372</f>
        <v>-2802.86661018339</v>
      </c>
      <c r="R372" s="42" t="s">
        <v>65</v>
      </c>
      <c r="S372" s="6" t="n">
        <f aca="false">ROUND(IF(E372="I",0,IF(J372="po",I372,I372/25.4)),2)</f>
        <v>0</v>
      </c>
      <c r="T372" s="15" t="n">
        <f aca="false">ROUND(IF(E372="I",0,IF(J372="po",K372,K372*3.280839895)),0)</f>
        <v>0</v>
      </c>
      <c r="V372" s="46"/>
    </row>
    <row r="373" customFormat="false" ht="15" hidden="true" customHeight="false" outlineLevel="0" collapsed="false">
      <c r="A373" s="51" t="n">
        <v>30025</v>
      </c>
      <c r="B373" s="48" t="s">
        <v>63</v>
      </c>
      <c r="C373" s="37" t="n">
        <v>45580</v>
      </c>
      <c r="D373" s="38" t="s">
        <v>32</v>
      </c>
      <c r="E373" s="17" t="s">
        <v>33</v>
      </c>
      <c r="F373" s="49" t="n">
        <f aca="false">IF(D373="in",1,-1)</f>
        <v>1</v>
      </c>
      <c r="G373" s="50"/>
      <c r="H373" s="40" t="s">
        <v>367</v>
      </c>
      <c r="I373" s="16" t="n">
        <v>1530</v>
      </c>
      <c r="J373" s="42" t="s">
        <v>2</v>
      </c>
      <c r="K373" s="43" t="n">
        <v>3200</v>
      </c>
      <c r="L373" s="44" t="str">
        <f aca="false">IF(J373="mm","m","pi")</f>
        <v>m</v>
      </c>
      <c r="M373" s="15" t="n">
        <f aca="false">IF(J373="mm",F373*I373/1000*K373*1.55,F373*I373*12*K373/1000)</f>
        <v>7588.8</v>
      </c>
      <c r="N373" s="5" t="n">
        <f aca="false">_xlfn.xlookup(A373,'[1]Prix MP'!$A$1:$A$1048576,'[1]Prix MP'!$T$1:$T$1048576)</f>
        <v>0.101412269208759</v>
      </c>
      <c r="O373" s="5" t="n">
        <f aca="false">_xlfn.xlookup(A373,'[1]Prix MP'!$A$1:$A$1048576,'[1]Prix MP'!$U$1:$U$1048576)</f>
        <v>0.369342532440358</v>
      </c>
      <c r="P373" s="6" t="n">
        <f aca="false">M373*N373</f>
        <v>769.597428571429</v>
      </c>
      <c r="Q373" s="45" t="n">
        <f aca="false">M373*O373</f>
        <v>2802.86661018339</v>
      </c>
      <c r="R373" s="42" t="s">
        <v>65</v>
      </c>
      <c r="S373" s="6" t="n">
        <f aca="false">ROUND(IF(E373="I",0,IF(J373="po",I373,I373/25.4)),2)</f>
        <v>0</v>
      </c>
      <c r="T373" s="15" t="n">
        <f aca="false">ROUND(IF(E373="I",0,IF(J373="po",K373,K373*3.280839895)),0)</f>
        <v>0</v>
      </c>
      <c r="V373" s="46" t="n">
        <f aca="false">IF(J373="mm",I373*K373/1000,"")</f>
        <v>4896</v>
      </c>
    </row>
    <row r="374" customFormat="false" ht="15" hidden="true" customHeight="false" outlineLevel="0" collapsed="false">
      <c r="A374" s="51" t="n">
        <v>30025</v>
      </c>
      <c r="B374" s="48" t="s">
        <v>63</v>
      </c>
      <c r="C374" s="37" t="n">
        <v>45629</v>
      </c>
      <c r="D374" s="38" t="s">
        <v>44</v>
      </c>
      <c r="E374" s="17" t="s">
        <v>33</v>
      </c>
      <c r="F374" s="49" t="n">
        <v>-1</v>
      </c>
      <c r="G374" s="50" t="s">
        <v>356</v>
      </c>
      <c r="H374" s="40" t="s">
        <v>367</v>
      </c>
      <c r="I374" s="16" t="n">
        <v>1530</v>
      </c>
      <c r="J374" s="42" t="s">
        <v>2</v>
      </c>
      <c r="K374" s="43" t="n">
        <v>3200</v>
      </c>
      <c r="L374" s="44" t="str">
        <f aca="false">IF(J374="mm","m","pi")</f>
        <v>m</v>
      </c>
      <c r="M374" s="15" t="n">
        <f aca="false">IF(J374="mm",F374*I374/1000*K374*1.55,F374*I374*12*K374/1000)</f>
        <v>-7588.8</v>
      </c>
      <c r="N374" s="5" t="n">
        <f aca="false">_xlfn.xlookup(A374,'[1]Prix MP'!$A$1:$A$1048576,'[1]Prix MP'!$T$1:$T$1048576)</f>
        <v>0.101412269208759</v>
      </c>
      <c r="O374" s="5" t="n">
        <f aca="false">_xlfn.xlookup(A374,'[1]Prix MP'!$A$1:$A$1048576,'[1]Prix MP'!$U$1:$U$1048576)</f>
        <v>0.369342532440358</v>
      </c>
      <c r="P374" s="6" t="n">
        <f aca="false">M374*N374</f>
        <v>-769.597428571429</v>
      </c>
      <c r="Q374" s="45" t="n">
        <f aca="false">M374*O374</f>
        <v>-2802.86661018339</v>
      </c>
      <c r="R374" s="42" t="s">
        <v>65</v>
      </c>
      <c r="S374" s="6" t="n">
        <f aca="false">ROUND(IF(E374="I",0,IF(J374="po",I374,I374/25.4)),2)</f>
        <v>0</v>
      </c>
      <c r="T374" s="15" t="n">
        <f aca="false">ROUND(IF(E374="I",0,IF(J374="po",K374,K374*3.280839895)),0)</f>
        <v>0</v>
      </c>
      <c r="V374" s="46"/>
    </row>
    <row r="375" customFormat="false" ht="15" hidden="true" customHeight="false" outlineLevel="0" collapsed="false">
      <c r="A375" s="51" t="n">
        <v>30025</v>
      </c>
      <c r="B375" s="48" t="s">
        <v>63</v>
      </c>
      <c r="C375" s="37" t="n">
        <v>45580</v>
      </c>
      <c r="D375" s="38" t="s">
        <v>32</v>
      </c>
      <c r="E375" s="17" t="s">
        <v>33</v>
      </c>
      <c r="F375" s="49" t="n">
        <f aca="false">IF(D375="in",1,-1)</f>
        <v>1</v>
      </c>
      <c r="G375" s="50"/>
      <c r="H375" s="40" t="s">
        <v>368</v>
      </c>
      <c r="I375" s="16" t="n">
        <v>1530</v>
      </c>
      <c r="J375" s="42" t="s">
        <v>2</v>
      </c>
      <c r="K375" s="43" t="n">
        <v>3200</v>
      </c>
      <c r="L375" s="44" t="str">
        <f aca="false">IF(J375="mm","m","pi")</f>
        <v>m</v>
      </c>
      <c r="M375" s="15" t="n">
        <f aca="false">IF(J375="mm",F375*I375/1000*K375*1.55,F375*I375*12*K375/1000)</f>
        <v>7588.8</v>
      </c>
      <c r="N375" s="5" t="n">
        <f aca="false">_xlfn.xlookup(A375,'[1]Prix MP'!$A$1:$A$1048576,'[1]Prix MP'!$T$1:$T$1048576)</f>
        <v>0.101412269208759</v>
      </c>
      <c r="O375" s="5" t="n">
        <f aca="false">_xlfn.xlookup(A375,'[1]Prix MP'!$A$1:$A$1048576,'[1]Prix MP'!$U$1:$U$1048576)</f>
        <v>0.369342532440358</v>
      </c>
      <c r="P375" s="6" t="n">
        <f aca="false">M375*N375</f>
        <v>769.597428571429</v>
      </c>
      <c r="Q375" s="45" t="n">
        <f aca="false">M375*O375</f>
        <v>2802.86661018339</v>
      </c>
      <c r="R375" s="42" t="s">
        <v>65</v>
      </c>
      <c r="S375" s="6" t="n">
        <f aca="false">ROUND(IF(E375="I",0,IF(J375="po",I375,I375/25.4)),2)</f>
        <v>0</v>
      </c>
      <c r="T375" s="15" t="n">
        <f aca="false">ROUND(IF(E375="I",0,IF(J375="po",K375,K375*3.280839895)),0)</f>
        <v>0</v>
      </c>
      <c r="V375" s="46" t="n">
        <f aca="false">IF(J375="mm",I375*K375/1000,"")</f>
        <v>4896</v>
      </c>
    </row>
    <row r="376" customFormat="false" ht="15" hidden="true" customHeight="false" outlineLevel="0" collapsed="false">
      <c r="A376" s="51" t="n">
        <v>30025</v>
      </c>
      <c r="B376" s="48" t="s">
        <v>63</v>
      </c>
      <c r="C376" s="37" t="n">
        <v>45643</v>
      </c>
      <c r="D376" s="38" t="s">
        <v>44</v>
      </c>
      <c r="E376" s="17" t="s">
        <v>33</v>
      </c>
      <c r="F376" s="49" t="n">
        <v>-1</v>
      </c>
      <c r="G376" s="50" t="s">
        <v>347</v>
      </c>
      <c r="H376" s="40" t="s">
        <v>368</v>
      </c>
      <c r="I376" s="16" t="n">
        <v>1530</v>
      </c>
      <c r="J376" s="42" t="s">
        <v>2</v>
      </c>
      <c r="K376" s="43" t="n">
        <v>3200</v>
      </c>
      <c r="L376" s="44" t="str">
        <f aca="false">IF(J376="mm","m","pi")</f>
        <v>m</v>
      </c>
      <c r="M376" s="15" t="n">
        <f aca="false">IF(J376="mm",F376*I376/1000*K376*1.55,F376*I376*12*K376/1000)</f>
        <v>-7588.8</v>
      </c>
      <c r="N376" s="5" t="n">
        <f aca="false">_xlfn.xlookup(A376,'[1]Prix MP'!$A$1:$A$1048576,'[1]Prix MP'!$T$1:$T$1048576)</f>
        <v>0.101412269208759</v>
      </c>
      <c r="O376" s="5" t="n">
        <f aca="false">_xlfn.xlookup(A376,'[1]Prix MP'!$A$1:$A$1048576,'[1]Prix MP'!$U$1:$U$1048576)</f>
        <v>0.369342532440358</v>
      </c>
      <c r="P376" s="6" t="n">
        <f aca="false">M376*N376</f>
        <v>-769.597428571429</v>
      </c>
      <c r="Q376" s="45" t="n">
        <f aca="false">M376*O376</f>
        <v>-2802.86661018339</v>
      </c>
      <c r="R376" s="42" t="s">
        <v>65</v>
      </c>
      <c r="S376" s="6" t="n">
        <f aca="false">ROUND(IF(E376="I",0,IF(J376="po",I376,I376/25.4)),2)</f>
        <v>0</v>
      </c>
      <c r="T376" s="15" t="n">
        <f aca="false">ROUND(IF(E376="I",0,IF(J376="po",K376,K376*3.280839895)),0)</f>
        <v>0</v>
      </c>
      <c r="V376" s="46"/>
    </row>
    <row r="377" customFormat="false" ht="15" hidden="true" customHeight="false" outlineLevel="0" collapsed="false">
      <c r="A377" s="51" t="n">
        <v>30025</v>
      </c>
      <c r="B377" s="48" t="s">
        <v>63</v>
      </c>
      <c r="C377" s="37" t="n">
        <v>45580</v>
      </c>
      <c r="D377" s="38" t="s">
        <v>32</v>
      </c>
      <c r="E377" s="17" t="s">
        <v>33</v>
      </c>
      <c r="F377" s="49" t="n">
        <f aca="false">IF(D377="in",1,-1)</f>
        <v>1</v>
      </c>
      <c r="G377" s="50"/>
      <c r="H377" s="40" t="s">
        <v>369</v>
      </c>
      <c r="I377" s="16" t="n">
        <v>1530</v>
      </c>
      <c r="J377" s="42" t="s">
        <v>2</v>
      </c>
      <c r="K377" s="43" t="n">
        <v>3200</v>
      </c>
      <c r="L377" s="44" t="str">
        <f aca="false">IF(J377="mm","m","pi")</f>
        <v>m</v>
      </c>
      <c r="M377" s="15" t="n">
        <f aca="false">IF(J377="mm",F377*I377/1000*K377*1.55,F377*I377*12*K377/1000)</f>
        <v>7588.8</v>
      </c>
      <c r="N377" s="5" t="n">
        <f aca="false">_xlfn.xlookup(A377,'[1]Prix MP'!$A$1:$A$1048576,'[1]Prix MP'!$T$1:$T$1048576)</f>
        <v>0.101412269208759</v>
      </c>
      <c r="O377" s="5" t="n">
        <f aca="false">_xlfn.xlookup(A377,'[1]Prix MP'!$A$1:$A$1048576,'[1]Prix MP'!$U$1:$U$1048576)</f>
        <v>0.369342532440358</v>
      </c>
      <c r="P377" s="6" t="n">
        <f aca="false">M377*N377</f>
        <v>769.597428571429</v>
      </c>
      <c r="Q377" s="45" t="n">
        <f aca="false">M377*O377</f>
        <v>2802.86661018339</v>
      </c>
      <c r="R377" s="42" t="s">
        <v>65</v>
      </c>
      <c r="S377" s="6" t="n">
        <f aca="false">ROUND(IF(E377="I",0,IF(J377="po",I377,I377/25.4)),2)</f>
        <v>0</v>
      </c>
      <c r="T377" s="15" t="n">
        <f aca="false">ROUND(IF(E377="I",0,IF(J377="po",K377,K377*3.280839895)),0)</f>
        <v>0</v>
      </c>
      <c r="V377" s="46" t="n">
        <f aca="false">IF(J377="mm",I377*K377/1000,"")</f>
        <v>4896</v>
      </c>
    </row>
    <row r="378" customFormat="false" ht="15" hidden="true" customHeight="false" outlineLevel="0" collapsed="false">
      <c r="A378" s="51" t="n">
        <v>30025</v>
      </c>
      <c r="B378" s="48" t="s">
        <v>63</v>
      </c>
      <c r="C378" s="37" t="n">
        <v>45629</v>
      </c>
      <c r="D378" s="38" t="s">
        <v>44</v>
      </c>
      <c r="E378" s="17" t="s">
        <v>33</v>
      </c>
      <c r="F378" s="49" t="n">
        <v>-1</v>
      </c>
      <c r="G378" s="50" t="s">
        <v>356</v>
      </c>
      <c r="H378" s="40" t="s">
        <v>369</v>
      </c>
      <c r="I378" s="16" t="n">
        <v>1530</v>
      </c>
      <c r="J378" s="42" t="s">
        <v>2</v>
      </c>
      <c r="K378" s="43" t="n">
        <v>3200</v>
      </c>
      <c r="L378" s="44" t="str">
        <f aca="false">IF(J378="mm","m","pi")</f>
        <v>m</v>
      </c>
      <c r="M378" s="15" t="n">
        <f aca="false">IF(J378="mm",F378*I378/1000*K378*1.55,F378*I378*12*K378/1000)</f>
        <v>-7588.8</v>
      </c>
      <c r="N378" s="5" t="n">
        <f aca="false">_xlfn.xlookup(A378,'[1]Prix MP'!$A$1:$A$1048576,'[1]Prix MP'!$T$1:$T$1048576)</f>
        <v>0.101412269208759</v>
      </c>
      <c r="O378" s="5" t="n">
        <f aca="false">_xlfn.xlookup(A378,'[1]Prix MP'!$A$1:$A$1048576,'[1]Prix MP'!$U$1:$U$1048576)</f>
        <v>0.369342532440358</v>
      </c>
      <c r="P378" s="6" t="n">
        <f aca="false">M378*N378</f>
        <v>-769.597428571429</v>
      </c>
      <c r="Q378" s="45" t="n">
        <f aca="false">M378*O378</f>
        <v>-2802.86661018339</v>
      </c>
      <c r="R378" s="42" t="s">
        <v>65</v>
      </c>
      <c r="S378" s="6" t="n">
        <f aca="false">ROUND(IF(E378="I",0,IF(J378="po",I378,I378/25.4)),2)</f>
        <v>0</v>
      </c>
      <c r="T378" s="15" t="n">
        <f aca="false">ROUND(IF(E378="I",0,IF(J378="po",K378,K378*3.280839895)),0)</f>
        <v>0</v>
      </c>
      <c r="V378" s="46"/>
    </row>
    <row r="379" customFormat="false" ht="15" hidden="true" customHeight="false" outlineLevel="0" collapsed="false">
      <c r="A379" s="51" t="n">
        <v>30025</v>
      </c>
      <c r="B379" s="48" t="s">
        <v>63</v>
      </c>
      <c r="C379" s="37" t="n">
        <v>45580</v>
      </c>
      <c r="D379" s="38" t="s">
        <v>32</v>
      </c>
      <c r="E379" s="17" t="s">
        <v>33</v>
      </c>
      <c r="F379" s="49" t="n">
        <f aca="false">IF(D379="in",1,-1)</f>
        <v>1</v>
      </c>
      <c r="G379" s="50"/>
      <c r="H379" s="40" t="s">
        <v>370</v>
      </c>
      <c r="I379" s="16" t="n">
        <v>1530</v>
      </c>
      <c r="J379" s="42" t="s">
        <v>2</v>
      </c>
      <c r="K379" s="43" t="n">
        <v>3200</v>
      </c>
      <c r="L379" s="44" t="str">
        <f aca="false">IF(J379="mm","m","pi")</f>
        <v>m</v>
      </c>
      <c r="M379" s="15" t="n">
        <f aca="false">IF(J379="mm",F379*I379/1000*K379*1.55,F379*I379*12*K379/1000)</f>
        <v>7588.8</v>
      </c>
      <c r="N379" s="5" t="n">
        <f aca="false">_xlfn.xlookup(A379,'[1]Prix MP'!$A$1:$A$1048576,'[1]Prix MP'!$T$1:$T$1048576)</f>
        <v>0.101412269208759</v>
      </c>
      <c r="O379" s="5" t="n">
        <f aca="false">_xlfn.xlookup(A379,'[1]Prix MP'!$A$1:$A$1048576,'[1]Prix MP'!$U$1:$U$1048576)</f>
        <v>0.369342532440358</v>
      </c>
      <c r="P379" s="6" t="n">
        <f aca="false">M379*N379</f>
        <v>769.597428571429</v>
      </c>
      <c r="Q379" s="45" t="n">
        <f aca="false">M379*O379</f>
        <v>2802.86661018339</v>
      </c>
      <c r="R379" s="42" t="s">
        <v>65</v>
      </c>
      <c r="S379" s="6" t="n">
        <f aca="false">ROUND(IF(E379="I",0,IF(J379="po",I379,I379/25.4)),2)</f>
        <v>0</v>
      </c>
      <c r="T379" s="15" t="n">
        <f aca="false">ROUND(IF(E379="I",0,IF(J379="po",K379,K379*3.280839895)),0)</f>
        <v>0</v>
      </c>
      <c r="V379" s="46" t="n">
        <f aca="false">IF(J379="mm",I379*K379/1000,"")</f>
        <v>4896</v>
      </c>
    </row>
    <row r="380" customFormat="false" ht="15" hidden="true" customHeight="false" outlineLevel="0" collapsed="false">
      <c r="A380" s="51" t="n">
        <v>30025</v>
      </c>
      <c r="B380" s="48" t="s">
        <v>63</v>
      </c>
      <c r="C380" s="37" t="n">
        <v>45643</v>
      </c>
      <c r="D380" s="38" t="s">
        <v>44</v>
      </c>
      <c r="E380" s="17" t="s">
        <v>33</v>
      </c>
      <c r="F380" s="49" t="n">
        <v>-1</v>
      </c>
      <c r="G380" s="50" t="s">
        <v>347</v>
      </c>
      <c r="H380" s="40" t="s">
        <v>370</v>
      </c>
      <c r="I380" s="16" t="n">
        <v>1530</v>
      </c>
      <c r="J380" s="42" t="s">
        <v>2</v>
      </c>
      <c r="K380" s="43" t="n">
        <v>3200</v>
      </c>
      <c r="L380" s="44" t="str">
        <f aca="false">IF(J380="mm","m","pi")</f>
        <v>m</v>
      </c>
      <c r="M380" s="15" t="n">
        <f aca="false">IF(J380="mm",F380*I380/1000*K380*1.55,F380*I380*12*K380/1000)</f>
        <v>-7588.8</v>
      </c>
      <c r="N380" s="5" t="n">
        <f aca="false">_xlfn.xlookup(A380,'[1]Prix MP'!$A$1:$A$1048576,'[1]Prix MP'!$T$1:$T$1048576)</f>
        <v>0.101412269208759</v>
      </c>
      <c r="O380" s="5" t="n">
        <f aca="false">_xlfn.xlookup(A380,'[1]Prix MP'!$A$1:$A$1048576,'[1]Prix MP'!$U$1:$U$1048576)</f>
        <v>0.369342532440358</v>
      </c>
      <c r="P380" s="6" t="n">
        <f aca="false">M380*N380</f>
        <v>-769.597428571429</v>
      </c>
      <c r="Q380" s="45" t="n">
        <f aca="false">M380*O380</f>
        <v>-2802.86661018339</v>
      </c>
      <c r="R380" s="42" t="s">
        <v>65</v>
      </c>
      <c r="S380" s="6" t="n">
        <f aca="false">ROUND(IF(E380="I",0,IF(J380="po",I380,I380/25.4)),2)</f>
        <v>0</v>
      </c>
      <c r="T380" s="15" t="n">
        <f aca="false">ROUND(IF(E380="I",0,IF(J380="po",K380,K380*3.280839895)),0)</f>
        <v>0</v>
      </c>
      <c r="V380" s="46"/>
    </row>
    <row r="381" customFormat="false" ht="15" hidden="true" customHeight="false" outlineLevel="0" collapsed="false">
      <c r="A381" s="51" t="n">
        <v>30025</v>
      </c>
      <c r="B381" s="48" t="s">
        <v>63</v>
      </c>
      <c r="C381" s="37" t="n">
        <v>45580</v>
      </c>
      <c r="D381" s="38" t="s">
        <v>32</v>
      </c>
      <c r="E381" s="17" t="s">
        <v>33</v>
      </c>
      <c r="F381" s="49" t="n">
        <f aca="false">IF(D381="in",1,-1)</f>
        <v>1</v>
      </c>
      <c r="G381" s="50"/>
      <c r="H381" s="40" t="s">
        <v>371</v>
      </c>
      <c r="I381" s="16" t="n">
        <v>1530</v>
      </c>
      <c r="J381" s="42" t="s">
        <v>2</v>
      </c>
      <c r="K381" s="43" t="n">
        <v>3200</v>
      </c>
      <c r="L381" s="44" t="str">
        <f aca="false">IF(J381="mm","m","pi")</f>
        <v>m</v>
      </c>
      <c r="M381" s="15" t="n">
        <f aca="false">IF(J381="mm",F381*I381/1000*K381*1.55,F381*I381*12*K381/1000)</f>
        <v>7588.8</v>
      </c>
      <c r="N381" s="5" t="n">
        <f aca="false">_xlfn.xlookup(A381,'[1]Prix MP'!$A$1:$A$1048576,'[1]Prix MP'!$T$1:$T$1048576)</f>
        <v>0.101412269208759</v>
      </c>
      <c r="O381" s="5" t="n">
        <f aca="false">_xlfn.xlookup(A381,'[1]Prix MP'!$A$1:$A$1048576,'[1]Prix MP'!$U$1:$U$1048576)</f>
        <v>0.369342532440358</v>
      </c>
      <c r="P381" s="6" t="n">
        <f aca="false">M381*N381</f>
        <v>769.597428571429</v>
      </c>
      <c r="Q381" s="45" t="n">
        <f aca="false">M381*O381</f>
        <v>2802.86661018339</v>
      </c>
      <c r="R381" s="42" t="s">
        <v>65</v>
      </c>
      <c r="S381" s="6" t="n">
        <f aca="false">ROUND(IF(E381="I",0,IF(J381="po",I381,I381/25.4)),2)</f>
        <v>0</v>
      </c>
      <c r="T381" s="15" t="n">
        <f aca="false">ROUND(IF(E381="I",0,IF(J381="po",K381,K381*3.280839895)),0)</f>
        <v>0</v>
      </c>
      <c r="V381" s="46" t="n">
        <f aca="false">IF(J381="mm",I381*K381/1000,"")</f>
        <v>4896</v>
      </c>
    </row>
    <row r="382" customFormat="false" ht="15" hidden="true" customHeight="false" outlineLevel="0" collapsed="false">
      <c r="A382" s="51" t="n">
        <v>30025</v>
      </c>
      <c r="B382" s="48" t="s">
        <v>63</v>
      </c>
      <c r="C382" s="37" t="n">
        <v>45643</v>
      </c>
      <c r="D382" s="38" t="s">
        <v>44</v>
      </c>
      <c r="E382" s="17" t="s">
        <v>33</v>
      </c>
      <c r="F382" s="49" t="n">
        <v>-1</v>
      </c>
      <c r="G382" s="50" t="s">
        <v>347</v>
      </c>
      <c r="H382" s="40" t="s">
        <v>371</v>
      </c>
      <c r="I382" s="16" t="n">
        <v>1530</v>
      </c>
      <c r="J382" s="42" t="s">
        <v>2</v>
      </c>
      <c r="K382" s="43" t="n">
        <v>3200</v>
      </c>
      <c r="L382" s="44" t="str">
        <f aca="false">IF(J382="mm","m","pi")</f>
        <v>m</v>
      </c>
      <c r="M382" s="15" t="n">
        <f aca="false">IF(J382="mm",F382*I382/1000*K382*1.55,F382*I382*12*K382/1000)</f>
        <v>-7588.8</v>
      </c>
      <c r="N382" s="5" t="n">
        <f aca="false">_xlfn.xlookup(A382,'[1]Prix MP'!$A$1:$A$1048576,'[1]Prix MP'!$T$1:$T$1048576)</f>
        <v>0.101412269208759</v>
      </c>
      <c r="O382" s="5" t="n">
        <f aca="false">_xlfn.xlookup(A382,'[1]Prix MP'!$A$1:$A$1048576,'[1]Prix MP'!$U$1:$U$1048576)</f>
        <v>0.369342532440358</v>
      </c>
      <c r="P382" s="6" t="n">
        <f aca="false">M382*N382</f>
        <v>-769.597428571429</v>
      </c>
      <c r="Q382" s="45" t="n">
        <f aca="false">M382*O382</f>
        <v>-2802.86661018339</v>
      </c>
      <c r="R382" s="42" t="s">
        <v>65</v>
      </c>
      <c r="S382" s="6" t="n">
        <f aca="false">ROUND(IF(E382="I",0,IF(J382="po",I382,I382/25.4)),2)</f>
        <v>0</v>
      </c>
      <c r="T382" s="15" t="n">
        <f aca="false">ROUND(IF(E382="I",0,IF(J382="po",K382,K382*3.280839895)),0)</f>
        <v>0</v>
      </c>
      <c r="V382" s="46"/>
    </row>
    <row r="383" customFormat="false" ht="15" hidden="true" customHeight="false" outlineLevel="0" collapsed="false">
      <c r="A383" s="51" t="n">
        <v>30025</v>
      </c>
      <c r="B383" s="48" t="s">
        <v>63</v>
      </c>
      <c r="C383" s="37" t="n">
        <v>45580</v>
      </c>
      <c r="D383" s="38" t="s">
        <v>32</v>
      </c>
      <c r="E383" s="17" t="s">
        <v>33</v>
      </c>
      <c r="F383" s="49" t="n">
        <f aca="false">IF(D383="in",1,-1)</f>
        <v>1</v>
      </c>
      <c r="G383" s="50"/>
      <c r="H383" s="40" t="s">
        <v>372</v>
      </c>
      <c r="I383" s="16" t="n">
        <v>1530</v>
      </c>
      <c r="J383" s="42" t="s">
        <v>2</v>
      </c>
      <c r="K383" s="43" t="n">
        <v>3200</v>
      </c>
      <c r="L383" s="44" t="str">
        <f aca="false">IF(J383="mm","m","pi")</f>
        <v>m</v>
      </c>
      <c r="M383" s="15" t="n">
        <f aca="false">IF(J383="mm",F383*I383/1000*K383*1.55,F383*I383*12*K383/1000)</f>
        <v>7588.8</v>
      </c>
      <c r="N383" s="5" t="n">
        <f aca="false">_xlfn.xlookup(A383,'[1]Prix MP'!$A$1:$A$1048576,'[1]Prix MP'!$T$1:$T$1048576)</f>
        <v>0.101412269208759</v>
      </c>
      <c r="O383" s="5" t="n">
        <f aca="false">_xlfn.xlookup(A383,'[1]Prix MP'!$A$1:$A$1048576,'[1]Prix MP'!$U$1:$U$1048576)</f>
        <v>0.369342532440358</v>
      </c>
      <c r="P383" s="6" t="n">
        <f aca="false">M383*N383</f>
        <v>769.597428571429</v>
      </c>
      <c r="Q383" s="45" t="n">
        <f aca="false">M383*O383</f>
        <v>2802.86661018339</v>
      </c>
      <c r="R383" s="42" t="s">
        <v>65</v>
      </c>
      <c r="S383" s="6" t="n">
        <f aca="false">ROUND(IF(E383="I",0,IF(J383="po",I383,I383/25.4)),2)</f>
        <v>0</v>
      </c>
      <c r="T383" s="15" t="n">
        <f aca="false">ROUND(IF(E383="I",0,IF(J383="po",K383,K383*3.280839895)),0)</f>
        <v>0</v>
      </c>
      <c r="V383" s="46" t="n">
        <f aca="false">IF(J383="mm",I383*K383/1000,"")</f>
        <v>4896</v>
      </c>
    </row>
    <row r="384" customFormat="false" ht="15" hidden="true" customHeight="false" outlineLevel="0" collapsed="false">
      <c r="A384" s="51" t="n">
        <v>30025</v>
      </c>
      <c r="B384" s="48" t="s">
        <v>63</v>
      </c>
      <c r="C384" s="37" t="n">
        <v>45580</v>
      </c>
      <c r="D384" s="38" t="s">
        <v>32</v>
      </c>
      <c r="E384" s="17" t="s">
        <v>33</v>
      </c>
      <c r="F384" s="49" t="n">
        <f aca="false">IF(D384="in",1,-1)</f>
        <v>1</v>
      </c>
      <c r="G384" s="50"/>
      <c r="H384" s="40" t="s">
        <v>373</v>
      </c>
      <c r="I384" s="16" t="n">
        <v>1530</v>
      </c>
      <c r="J384" s="42" t="s">
        <v>2</v>
      </c>
      <c r="K384" s="43" t="n">
        <v>3200</v>
      </c>
      <c r="L384" s="44" t="str">
        <f aca="false">IF(J384="mm","m","pi")</f>
        <v>m</v>
      </c>
      <c r="M384" s="15" t="n">
        <f aca="false">IF(J384="mm",F384*I384/1000*K384*1.55,F384*I384*12*K384/1000)</f>
        <v>7588.8</v>
      </c>
      <c r="N384" s="5" t="n">
        <f aca="false">_xlfn.xlookup(A384,'[1]Prix MP'!$A$1:$A$1048576,'[1]Prix MP'!$T$1:$T$1048576)</f>
        <v>0.101412269208759</v>
      </c>
      <c r="O384" s="5" t="n">
        <f aca="false">_xlfn.xlookup(A384,'[1]Prix MP'!$A$1:$A$1048576,'[1]Prix MP'!$U$1:$U$1048576)</f>
        <v>0.369342532440358</v>
      </c>
      <c r="P384" s="6" t="n">
        <f aca="false">M384*N384</f>
        <v>769.597428571429</v>
      </c>
      <c r="Q384" s="45" t="n">
        <f aca="false">M384*O384</f>
        <v>2802.86661018339</v>
      </c>
      <c r="R384" s="42" t="s">
        <v>65</v>
      </c>
      <c r="S384" s="6" t="n">
        <f aca="false">ROUND(IF(E384="I",0,IF(J384="po",I384,I384/25.4)),2)</f>
        <v>0</v>
      </c>
      <c r="T384" s="15" t="n">
        <f aca="false">ROUND(IF(E384="I",0,IF(J384="po",K384,K384*3.280839895)),0)</f>
        <v>0</v>
      </c>
      <c r="V384" s="46" t="n">
        <f aca="false">IF(J384="mm",I384*K384/1000,"")</f>
        <v>4896</v>
      </c>
    </row>
    <row r="385" customFormat="false" ht="15" hidden="true" customHeight="false" outlineLevel="0" collapsed="false">
      <c r="A385" s="51" t="n">
        <v>30025</v>
      </c>
      <c r="B385" s="48" t="s">
        <v>63</v>
      </c>
      <c r="C385" s="37" t="n">
        <v>45610</v>
      </c>
      <c r="D385" s="38" t="s">
        <v>44</v>
      </c>
      <c r="E385" s="17" t="s">
        <v>33</v>
      </c>
      <c r="F385" s="49" t="n">
        <v>-1</v>
      </c>
      <c r="G385" s="50" t="s">
        <v>366</v>
      </c>
      <c r="H385" s="40" t="s">
        <v>373</v>
      </c>
      <c r="I385" s="16" t="n">
        <v>1530</v>
      </c>
      <c r="J385" s="42" t="s">
        <v>2</v>
      </c>
      <c r="K385" s="43" t="n">
        <v>3200</v>
      </c>
      <c r="L385" s="44" t="s">
        <v>47</v>
      </c>
      <c r="M385" s="15" t="n">
        <f aca="false">IF(J385="mm",F385*I385/1000*K385*1.55,F385*I385*12*K385/1000)</f>
        <v>-7588.8</v>
      </c>
      <c r="N385" s="5" t="n">
        <f aca="false">_xlfn.xlookup(A385,'[1]Prix MP'!$A$1:$A$1048576,'[1]Prix MP'!$T$1:$T$1048576)</f>
        <v>0.101412269208759</v>
      </c>
      <c r="O385" s="5" t="n">
        <f aca="false">_xlfn.xlookup(A385,'[1]Prix MP'!$A$1:$A$1048576,'[1]Prix MP'!$U$1:$U$1048576)</f>
        <v>0.369342532440358</v>
      </c>
      <c r="P385" s="6" t="n">
        <f aca="false">M385*N385</f>
        <v>-769.597428571429</v>
      </c>
      <c r="Q385" s="45" t="n">
        <f aca="false">M385*O385</f>
        <v>-2802.86661018339</v>
      </c>
      <c r="R385" s="42" t="s">
        <v>65</v>
      </c>
      <c r="S385" s="6" t="n">
        <f aca="false">ROUND(IF(E385="I",0,IF(J385="po",I385,I385/25.4)),2)</f>
        <v>0</v>
      </c>
      <c r="T385" s="15" t="n">
        <f aca="false">ROUND(IF(E385="I",0,IF(J385="po",K385,K385*3.280839895)),0)</f>
        <v>0</v>
      </c>
      <c r="V385" s="46"/>
    </row>
    <row r="386" customFormat="false" ht="15" hidden="true" customHeight="false" outlineLevel="0" collapsed="false">
      <c r="A386" s="51" t="n">
        <v>30025</v>
      </c>
      <c r="B386" s="48" t="s">
        <v>63</v>
      </c>
      <c r="C386" s="37" t="n">
        <v>45629</v>
      </c>
      <c r="D386" s="38" t="s">
        <v>44</v>
      </c>
      <c r="E386" s="17" t="s">
        <v>33</v>
      </c>
      <c r="F386" s="49" t="n">
        <v>-1</v>
      </c>
      <c r="G386" s="50" t="s">
        <v>356</v>
      </c>
      <c r="H386" s="40" t="s">
        <v>372</v>
      </c>
      <c r="I386" s="16" t="n">
        <v>1530</v>
      </c>
      <c r="J386" s="42" t="s">
        <v>2</v>
      </c>
      <c r="K386" s="43" t="n">
        <v>3200</v>
      </c>
      <c r="L386" s="44" t="str">
        <f aca="false">IF(J386="mm","m","pi")</f>
        <v>m</v>
      </c>
      <c r="M386" s="15" t="n">
        <f aca="false">IF(J386="mm",F386*I386/1000*K386*1.55,F386*I386*12*K386/1000)</f>
        <v>-7588.8</v>
      </c>
      <c r="N386" s="5" t="n">
        <f aca="false">_xlfn.xlookup(A386,'[1]Prix MP'!$A$1:$A$1048576,'[1]Prix MP'!$T$1:$T$1048576)</f>
        <v>0.101412269208759</v>
      </c>
      <c r="O386" s="5" t="n">
        <f aca="false">_xlfn.xlookup(A386,'[1]Prix MP'!$A$1:$A$1048576,'[1]Prix MP'!$U$1:$U$1048576)</f>
        <v>0.369342532440358</v>
      </c>
      <c r="P386" s="6" t="n">
        <f aca="false">M386*N386</f>
        <v>-769.597428571429</v>
      </c>
      <c r="Q386" s="45" t="n">
        <f aca="false">M386*O386</f>
        <v>-2802.86661018339</v>
      </c>
      <c r="R386" s="42" t="s">
        <v>65</v>
      </c>
      <c r="S386" s="6" t="n">
        <f aca="false">ROUND(IF(E386="I",0,IF(J386="po",I386,I386/25.4)),2)</f>
        <v>0</v>
      </c>
      <c r="T386" s="15" t="n">
        <f aca="false">ROUND(IF(E386="I",0,IF(J386="po",K386,K386*3.280839895)),0)</f>
        <v>0</v>
      </c>
      <c r="V386" s="46"/>
    </row>
    <row r="387" customFormat="false" ht="15" hidden="true" customHeight="false" outlineLevel="0" collapsed="false">
      <c r="A387" s="51" t="n">
        <v>30025</v>
      </c>
      <c r="B387" s="48" t="s">
        <v>63</v>
      </c>
      <c r="C387" s="37" t="n">
        <v>45580</v>
      </c>
      <c r="D387" s="38" t="s">
        <v>32</v>
      </c>
      <c r="E387" s="17" t="s">
        <v>33</v>
      </c>
      <c r="F387" s="49" t="n">
        <f aca="false">IF(D387="in",1,-1)</f>
        <v>1</v>
      </c>
      <c r="G387" s="50"/>
      <c r="H387" s="40" t="s">
        <v>374</v>
      </c>
      <c r="I387" s="16" t="n">
        <v>1530</v>
      </c>
      <c r="J387" s="42" t="s">
        <v>2</v>
      </c>
      <c r="K387" s="43" t="n">
        <v>3200</v>
      </c>
      <c r="L387" s="44" t="str">
        <f aca="false">IF(J387="mm","m","pi")</f>
        <v>m</v>
      </c>
      <c r="M387" s="15" t="n">
        <f aca="false">IF(J387="mm",F387*I387/1000*K387*1.55,F387*I387*12*K387/1000)</f>
        <v>7588.8</v>
      </c>
      <c r="N387" s="5" t="n">
        <f aca="false">_xlfn.xlookup(A387,'[1]Prix MP'!$A$1:$A$1048576,'[1]Prix MP'!$T$1:$T$1048576)</f>
        <v>0.101412269208759</v>
      </c>
      <c r="O387" s="5" t="n">
        <f aca="false">_xlfn.xlookup(A387,'[1]Prix MP'!$A$1:$A$1048576,'[1]Prix MP'!$U$1:$U$1048576)</f>
        <v>0.369342532440358</v>
      </c>
      <c r="P387" s="6" t="n">
        <f aca="false">M387*N387</f>
        <v>769.597428571429</v>
      </c>
      <c r="Q387" s="45" t="n">
        <f aca="false">M387*O387</f>
        <v>2802.86661018339</v>
      </c>
      <c r="R387" s="42" t="s">
        <v>65</v>
      </c>
      <c r="S387" s="6" t="n">
        <f aca="false">ROUND(IF(E387="I",0,IF(J387="po",I387,I387/25.4)),2)</f>
        <v>0</v>
      </c>
      <c r="T387" s="15" t="n">
        <f aca="false">ROUND(IF(E387="I",0,IF(J387="po",K387,K387*3.280839895)),0)</f>
        <v>0</v>
      </c>
      <c r="V387" s="46" t="n">
        <f aca="false">IF(J387="mm",I387*K387/1000,"")</f>
        <v>4896</v>
      </c>
    </row>
    <row r="388" customFormat="false" ht="15" hidden="true" customHeight="false" outlineLevel="0" collapsed="false">
      <c r="A388" s="51" t="n">
        <v>30025</v>
      </c>
      <c r="B388" s="48" t="s">
        <v>63</v>
      </c>
      <c r="C388" s="37" t="n">
        <v>45643</v>
      </c>
      <c r="D388" s="38" t="s">
        <v>44</v>
      </c>
      <c r="E388" s="17" t="s">
        <v>33</v>
      </c>
      <c r="F388" s="49" t="n">
        <v>-1</v>
      </c>
      <c r="G388" s="50" t="s">
        <v>347</v>
      </c>
      <c r="H388" s="40" t="s">
        <v>374</v>
      </c>
      <c r="I388" s="16" t="n">
        <v>1530</v>
      </c>
      <c r="J388" s="42" t="s">
        <v>2</v>
      </c>
      <c r="K388" s="43" t="n">
        <v>3200</v>
      </c>
      <c r="L388" s="44" t="str">
        <f aca="false">IF(J388="mm","m","pi")</f>
        <v>m</v>
      </c>
      <c r="M388" s="15" t="n">
        <f aca="false">IF(J388="mm",F388*I388/1000*K388*1.55,F388*I388*12*K388/1000)</f>
        <v>-7588.8</v>
      </c>
      <c r="N388" s="5" t="n">
        <f aca="false">_xlfn.xlookup(A388,'[1]Prix MP'!$A$1:$A$1048576,'[1]Prix MP'!$T$1:$T$1048576)</f>
        <v>0.101412269208759</v>
      </c>
      <c r="O388" s="5" t="n">
        <f aca="false">_xlfn.xlookup(A388,'[1]Prix MP'!$A$1:$A$1048576,'[1]Prix MP'!$U$1:$U$1048576)</f>
        <v>0.369342532440358</v>
      </c>
      <c r="P388" s="6" t="n">
        <f aca="false">M388*N388</f>
        <v>-769.597428571429</v>
      </c>
      <c r="Q388" s="45" t="n">
        <f aca="false">M388*O388</f>
        <v>-2802.86661018339</v>
      </c>
      <c r="R388" s="42" t="s">
        <v>65</v>
      </c>
      <c r="S388" s="6" t="n">
        <f aca="false">ROUND(IF(E388="I",0,IF(J388="po",I388,I388/25.4)),2)</f>
        <v>0</v>
      </c>
      <c r="T388" s="15" t="n">
        <f aca="false">ROUND(IF(E388="I",0,IF(J388="po",K388,K388*3.280839895)),0)</f>
        <v>0</v>
      </c>
      <c r="V388" s="46"/>
    </row>
    <row r="389" customFormat="false" ht="15" hidden="true" customHeight="false" outlineLevel="0" collapsed="false">
      <c r="A389" s="51" t="n">
        <v>30025</v>
      </c>
      <c r="B389" s="48" t="s">
        <v>63</v>
      </c>
      <c r="C389" s="37" t="n">
        <v>45580</v>
      </c>
      <c r="D389" s="38" t="s">
        <v>32</v>
      </c>
      <c r="E389" s="17" t="s">
        <v>33</v>
      </c>
      <c r="F389" s="49" t="n">
        <f aca="false">IF(D389="in",1,-1)</f>
        <v>1</v>
      </c>
      <c r="G389" s="50"/>
      <c r="H389" s="40" t="s">
        <v>375</v>
      </c>
      <c r="I389" s="16" t="n">
        <v>1530</v>
      </c>
      <c r="J389" s="42" t="s">
        <v>2</v>
      </c>
      <c r="K389" s="43" t="n">
        <v>3200</v>
      </c>
      <c r="L389" s="44" t="str">
        <f aca="false">IF(J389="mm","m","pi")</f>
        <v>m</v>
      </c>
      <c r="M389" s="15" t="n">
        <f aca="false">IF(J389="mm",F389*I389/1000*K389*1.55,F389*I389*12*K389/1000)</f>
        <v>7588.8</v>
      </c>
      <c r="N389" s="5" t="n">
        <f aca="false">_xlfn.xlookup(A389,'[1]Prix MP'!$A$1:$A$1048576,'[1]Prix MP'!$T$1:$T$1048576)</f>
        <v>0.101412269208759</v>
      </c>
      <c r="O389" s="5" t="n">
        <f aca="false">_xlfn.xlookup(A389,'[1]Prix MP'!$A$1:$A$1048576,'[1]Prix MP'!$U$1:$U$1048576)</f>
        <v>0.369342532440358</v>
      </c>
      <c r="P389" s="6" t="n">
        <f aca="false">M389*N389</f>
        <v>769.597428571429</v>
      </c>
      <c r="Q389" s="45" t="n">
        <f aca="false">M389*O389</f>
        <v>2802.86661018339</v>
      </c>
      <c r="R389" s="42" t="s">
        <v>65</v>
      </c>
      <c r="S389" s="6" t="n">
        <f aca="false">ROUND(IF(E389="I",0,IF(J389="po",I389,I389/25.4)),2)</f>
        <v>0</v>
      </c>
      <c r="T389" s="15" t="n">
        <f aca="false">ROUND(IF(E389="I",0,IF(J389="po",K389,K389*3.280839895)),0)</f>
        <v>0</v>
      </c>
      <c r="V389" s="46" t="n">
        <f aca="false">IF(J389="mm",I389*K389/1000,"")</f>
        <v>4896</v>
      </c>
    </row>
    <row r="390" customFormat="false" ht="15" hidden="true" customHeight="false" outlineLevel="0" collapsed="false">
      <c r="A390" s="51" t="n">
        <v>30025</v>
      </c>
      <c r="B390" s="48" t="s">
        <v>63</v>
      </c>
      <c r="C390" s="37" t="n">
        <v>45610</v>
      </c>
      <c r="D390" s="38" t="s">
        <v>44</v>
      </c>
      <c r="E390" s="17" t="s">
        <v>33</v>
      </c>
      <c r="F390" s="49" t="n">
        <v>-1</v>
      </c>
      <c r="G390" s="50" t="s">
        <v>366</v>
      </c>
      <c r="H390" s="40" t="s">
        <v>375</v>
      </c>
      <c r="I390" s="16" t="n">
        <v>1530</v>
      </c>
      <c r="J390" s="42" t="s">
        <v>2</v>
      </c>
      <c r="K390" s="43" t="n">
        <v>3200</v>
      </c>
      <c r="L390" s="44" t="str">
        <f aca="false">IF(J390="mm","m","pi")</f>
        <v>m</v>
      </c>
      <c r="M390" s="15" t="n">
        <f aca="false">IF(J390="mm",F390*I390/1000*K390*1.55,F390*I390*12*K390/1000)</f>
        <v>-7588.8</v>
      </c>
      <c r="N390" s="5" t="n">
        <f aca="false">_xlfn.xlookup(A390,'[1]Prix MP'!$A$1:$A$1048576,'[1]Prix MP'!$T$1:$T$1048576)</f>
        <v>0.101412269208759</v>
      </c>
      <c r="O390" s="5" t="n">
        <f aca="false">_xlfn.xlookup(A390,'[1]Prix MP'!$A$1:$A$1048576,'[1]Prix MP'!$U$1:$U$1048576)</f>
        <v>0.369342532440358</v>
      </c>
      <c r="P390" s="6" t="n">
        <f aca="false">M390*N390</f>
        <v>-769.597428571429</v>
      </c>
      <c r="Q390" s="45" t="n">
        <f aca="false">M390*O390</f>
        <v>-2802.86661018339</v>
      </c>
      <c r="R390" s="42" t="s">
        <v>65</v>
      </c>
      <c r="S390" s="6" t="n">
        <f aca="false">ROUND(IF(E390="I",0,IF(J390="po",I390,I390/25.4)),2)</f>
        <v>0</v>
      </c>
      <c r="T390" s="15" t="n">
        <f aca="false">ROUND(IF(E390="I",0,IF(J390="po",K390,K390*3.280839895)),0)</f>
        <v>0</v>
      </c>
      <c r="V390" s="46"/>
    </row>
    <row r="391" customFormat="false" ht="15" hidden="true" customHeight="false" outlineLevel="0" collapsed="false">
      <c r="A391" s="51" t="n">
        <v>30025</v>
      </c>
      <c r="B391" s="48" t="s">
        <v>63</v>
      </c>
      <c r="C391" s="37" t="n">
        <v>45610</v>
      </c>
      <c r="D391" s="38" t="s">
        <v>48</v>
      </c>
      <c r="E391" s="17" t="s">
        <v>49</v>
      </c>
      <c r="F391" s="49" t="n">
        <v>1</v>
      </c>
      <c r="G391" s="50" t="s">
        <v>366</v>
      </c>
      <c r="H391" s="40" t="s">
        <v>376</v>
      </c>
      <c r="I391" s="16" t="n">
        <v>60.236</v>
      </c>
      <c r="J391" s="42" t="s">
        <v>36</v>
      </c>
      <c r="K391" s="43" t="n">
        <v>5200</v>
      </c>
      <c r="L391" s="44" t="s">
        <v>47</v>
      </c>
      <c r="M391" s="15" t="n">
        <f aca="false">IF(J391="mm",F391*I391/1000*K391*1.55,F391*I391*12*K391/1000)</f>
        <v>3758.7264</v>
      </c>
      <c r="N391" s="5" t="n">
        <f aca="false">_xlfn.xlookup(A391,'[1]Prix MP'!$A$1:$A$1048576,'[1]Prix MP'!$T$1:$T$1048576)</f>
        <v>0.101412269208759</v>
      </c>
      <c r="O391" s="5" t="n">
        <f aca="false">_xlfn.xlookup(A391,'[1]Prix MP'!$A$1:$A$1048576,'[1]Prix MP'!$U$1:$U$1048576)</f>
        <v>0.369342532440358</v>
      </c>
      <c r="P391" s="6" t="n">
        <f aca="false">M391*N391</f>
        <v>381.180973558869</v>
      </c>
      <c r="Q391" s="45" t="n">
        <f aca="false">M391*O391</f>
        <v>1388.25752732643</v>
      </c>
      <c r="R391" s="42" t="s">
        <v>65</v>
      </c>
      <c r="S391" s="6" t="n">
        <f aca="false">ROUND(IF(E391="I",0,IF(J391="po",I391,I391/25.4)),2)</f>
        <v>60.24</v>
      </c>
      <c r="T391" s="15" t="n">
        <f aca="false">ROUND(IF(E391="I",0,IF(J391="po",K391,K391*3.280839895)),0)</f>
        <v>5200</v>
      </c>
      <c r="V391" s="46"/>
    </row>
    <row r="392" customFormat="false" ht="15" hidden="true" customHeight="false" outlineLevel="0" collapsed="false">
      <c r="A392" s="51" t="n">
        <v>30025</v>
      </c>
      <c r="B392" s="48" t="s">
        <v>63</v>
      </c>
      <c r="C392" s="37" t="n">
        <v>45580</v>
      </c>
      <c r="D392" s="38" t="s">
        <v>32</v>
      </c>
      <c r="E392" s="17" t="s">
        <v>33</v>
      </c>
      <c r="F392" s="49" t="n">
        <f aca="false">IF(D392="in",1,-1)</f>
        <v>1</v>
      </c>
      <c r="G392" s="50"/>
      <c r="H392" s="40" t="s">
        <v>377</v>
      </c>
      <c r="I392" s="16" t="n">
        <v>1530</v>
      </c>
      <c r="J392" s="42" t="s">
        <v>2</v>
      </c>
      <c r="K392" s="43" t="n">
        <v>3200</v>
      </c>
      <c r="L392" s="44" t="str">
        <f aca="false">IF(J392="mm","m","pi")</f>
        <v>m</v>
      </c>
      <c r="M392" s="15" t="n">
        <f aca="false">IF(J392="mm",F392*I392/1000*K392*1.55,F392*I392*12*K392/1000)</f>
        <v>7588.8</v>
      </c>
      <c r="N392" s="5" t="n">
        <f aca="false">_xlfn.xlookup(A392,'[1]Prix MP'!$A$1:$A$1048576,'[1]Prix MP'!$T$1:$T$1048576)</f>
        <v>0.101412269208759</v>
      </c>
      <c r="O392" s="5" t="n">
        <f aca="false">_xlfn.xlookup(A392,'[1]Prix MP'!$A$1:$A$1048576,'[1]Prix MP'!$U$1:$U$1048576)</f>
        <v>0.369342532440358</v>
      </c>
      <c r="P392" s="6" t="n">
        <f aca="false">M392*N392</f>
        <v>769.597428571429</v>
      </c>
      <c r="Q392" s="45" t="n">
        <f aca="false">M392*O392</f>
        <v>2802.86661018339</v>
      </c>
      <c r="R392" s="42" t="s">
        <v>65</v>
      </c>
      <c r="S392" s="6" t="n">
        <f aca="false">ROUND(IF(E392="I",0,IF(J392="po",I392,I392/25.4)),2)</f>
        <v>0</v>
      </c>
      <c r="T392" s="15" t="n">
        <f aca="false">ROUND(IF(E392="I",0,IF(J392="po",K392,K392*3.280839895)),0)</f>
        <v>0</v>
      </c>
      <c r="V392" s="46" t="n">
        <f aca="false">IF(J392="mm",I392*K392/1000,"")</f>
        <v>4896</v>
      </c>
    </row>
    <row r="393" customFormat="false" ht="15" hidden="true" customHeight="false" outlineLevel="0" collapsed="false">
      <c r="A393" s="51" t="n">
        <v>30025</v>
      </c>
      <c r="B393" s="48" t="s">
        <v>63</v>
      </c>
      <c r="C393" s="37" t="n">
        <v>45643</v>
      </c>
      <c r="D393" s="38" t="s">
        <v>44</v>
      </c>
      <c r="E393" s="17" t="s">
        <v>33</v>
      </c>
      <c r="F393" s="49" t="n">
        <v>-1</v>
      </c>
      <c r="G393" s="50" t="s">
        <v>347</v>
      </c>
      <c r="H393" s="40" t="s">
        <v>377</v>
      </c>
      <c r="I393" s="16" t="n">
        <v>1530</v>
      </c>
      <c r="J393" s="42" t="s">
        <v>2</v>
      </c>
      <c r="K393" s="43" t="n">
        <v>3200</v>
      </c>
      <c r="L393" s="44" t="str">
        <f aca="false">IF(J393="mm","m","pi")</f>
        <v>m</v>
      </c>
      <c r="M393" s="15" t="n">
        <f aca="false">IF(J393="mm",F393*I393/1000*K393*1.55,F393*I393*12*K393/1000)</f>
        <v>-7588.8</v>
      </c>
      <c r="N393" s="5" t="n">
        <f aca="false">_xlfn.xlookup(A393,'[1]Prix MP'!$A$1:$A$1048576,'[1]Prix MP'!$T$1:$T$1048576)</f>
        <v>0.101412269208759</v>
      </c>
      <c r="O393" s="5" t="n">
        <f aca="false">_xlfn.xlookup(A393,'[1]Prix MP'!$A$1:$A$1048576,'[1]Prix MP'!$U$1:$U$1048576)</f>
        <v>0.369342532440358</v>
      </c>
      <c r="P393" s="6" t="n">
        <f aca="false">M393*N393</f>
        <v>-769.597428571429</v>
      </c>
      <c r="Q393" s="45" t="n">
        <f aca="false">M393*O393</f>
        <v>-2802.86661018339</v>
      </c>
      <c r="R393" s="42" t="s">
        <v>65</v>
      </c>
      <c r="S393" s="6" t="n">
        <f aca="false">ROUND(IF(E393="I",0,IF(J393="po",I393,I393/25.4)),2)</f>
        <v>0</v>
      </c>
      <c r="T393" s="15" t="n">
        <f aca="false">ROUND(IF(E393="I",0,IF(J393="po",K393,K393*3.280839895)),0)</f>
        <v>0</v>
      </c>
      <c r="V393" s="46"/>
    </row>
    <row r="394" customFormat="false" ht="15" hidden="true" customHeight="false" outlineLevel="0" collapsed="false">
      <c r="A394" s="51" t="n">
        <v>30025</v>
      </c>
      <c r="B394" s="48" t="s">
        <v>63</v>
      </c>
      <c r="C394" s="37" t="n">
        <v>45580</v>
      </c>
      <c r="D394" s="38" t="s">
        <v>32</v>
      </c>
      <c r="E394" s="17" t="s">
        <v>33</v>
      </c>
      <c r="F394" s="49" t="n">
        <f aca="false">IF(D394="in",1,-1)</f>
        <v>1</v>
      </c>
      <c r="G394" s="50"/>
      <c r="H394" s="40" t="s">
        <v>378</v>
      </c>
      <c r="I394" s="16" t="n">
        <v>1530</v>
      </c>
      <c r="J394" s="42" t="s">
        <v>2</v>
      </c>
      <c r="K394" s="43" t="n">
        <v>3200</v>
      </c>
      <c r="L394" s="44" t="str">
        <f aca="false">IF(J394="mm","m","pi")</f>
        <v>m</v>
      </c>
      <c r="M394" s="15" t="n">
        <f aca="false">IF(J394="mm",F394*I394/1000*K394*1.55,F394*I394*12*K394/1000)</f>
        <v>7588.8</v>
      </c>
      <c r="N394" s="5" t="n">
        <f aca="false">_xlfn.xlookup(A394,'[1]Prix MP'!$A$1:$A$1048576,'[1]Prix MP'!$T$1:$T$1048576)</f>
        <v>0.101412269208759</v>
      </c>
      <c r="O394" s="5" t="n">
        <f aca="false">_xlfn.xlookup(A394,'[1]Prix MP'!$A$1:$A$1048576,'[1]Prix MP'!$U$1:$U$1048576)</f>
        <v>0.369342532440358</v>
      </c>
      <c r="P394" s="6" t="n">
        <f aca="false">M394*N394</f>
        <v>769.597428571429</v>
      </c>
      <c r="Q394" s="45" t="n">
        <f aca="false">M394*O394</f>
        <v>2802.86661018339</v>
      </c>
      <c r="R394" s="42" t="s">
        <v>65</v>
      </c>
      <c r="S394" s="6" t="n">
        <f aca="false">ROUND(IF(E394="I",0,IF(J394="po",I394,I394/25.4)),2)</f>
        <v>0</v>
      </c>
      <c r="T394" s="15" t="n">
        <f aca="false">ROUND(IF(E394="I",0,IF(J394="po",K394,K394*3.280839895)),0)</f>
        <v>0</v>
      </c>
      <c r="V394" s="46" t="n">
        <f aca="false">IF(J394="mm",I394*K394/1000,"")</f>
        <v>4896</v>
      </c>
    </row>
    <row r="395" customFormat="false" ht="15" hidden="true" customHeight="false" outlineLevel="0" collapsed="false">
      <c r="A395" s="51" t="n">
        <v>30025</v>
      </c>
      <c r="B395" s="48" t="s">
        <v>63</v>
      </c>
      <c r="C395" s="37" t="n">
        <v>45643</v>
      </c>
      <c r="D395" s="38" t="s">
        <v>44</v>
      </c>
      <c r="E395" s="17" t="s">
        <v>33</v>
      </c>
      <c r="F395" s="49" t="n">
        <v>-1</v>
      </c>
      <c r="G395" s="50" t="s">
        <v>347</v>
      </c>
      <c r="H395" s="40" t="s">
        <v>378</v>
      </c>
      <c r="I395" s="16" t="n">
        <v>1530</v>
      </c>
      <c r="J395" s="42" t="s">
        <v>2</v>
      </c>
      <c r="K395" s="43" t="n">
        <v>3200</v>
      </c>
      <c r="L395" s="44" t="str">
        <f aca="false">IF(J395="mm","m","pi")</f>
        <v>m</v>
      </c>
      <c r="M395" s="15" t="n">
        <f aca="false">IF(J395="mm",F395*I395/1000*K395*1.55,F395*I395*12*K395/1000)</f>
        <v>-7588.8</v>
      </c>
      <c r="N395" s="5" t="n">
        <f aca="false">_xlfn.xlookup(A395,'[1]Prix MP'!$A$1:$A$1048576,'[1]Prix MP'!$T$1:$T$1048576)</f>
        <v>0.101412269208759</v>
      </c>
      <c r="O395" s="5" t="n">
        <f aca="false">_xlfn.xlookup(A395,'[1]Prix MP'!$A$1:$A$1048576,'[1]Prix MP'!$U$1:$U$1048576)</f>
        <v>0.369342532440358</v>
      </c>
      <c r="P395" s="6" t="n">
        <f aca="false">M395*N395</f>
        <v>-769.597428571429</v>
      </c>
      <c r="Q395" s="45" t="n">
        <f aca="false">M395*O395</f>
        <v>-2802.86661018339</v>
      </c>
      <c r="R395" s="42" t="s">
        <v>65</v>
      </c>
      <c r="S395" s="6" t="n">
        <f aca="false">ROUND(IF(E395="I",0,IF(J395="po",I395,I395/25.4)),2)</f>
        <v>0</v>
      </c>
      <c r="T395" s="15" t="n">
        <f aca="false">ROUND(IF(E395="I",0,IF(J395="po",K395,K395*3.280839895)),0)</f>
        <v>0</v>
      </c>
      <c r="V395" s="46"/>
    </row>
    <row r="396" customFormat="false" ht="15" hidden="true" customHeight="false" outlineLevel="0" collapsed="false">
      <c r="A396" s="51" t="n">
        <v>30025</v>
      </c>
      <c r="B396" s="48" t="s">
        <v>63</v>
      </c>
      <c r="C396" s="37" t="n">
        <v>45580</v>
      </c>
      <c r="D396" s="38" t="s">
        <v>32</v>
      </c>
      <c r="E396" s="17" t="s">
        <v>33</v>
      </c>
      <c r="F396" s="49" t="n">
        <f aca="false">IF(D396="in",1,-1)</f>
        <v>1</v>
      </c>
      <c r="G396" s="50" t="n">
        <v>2024145</v>
      </c>
      <c r="H396" s="40" t="s">
        <v>379</v>
      </c>
      <c r="I396" s="16" t="n">
        <v>1530</v>
      </c>
      <c r="J396" s="42" t="s">
        <v>2</v>
      </c>
      <c r="K396" s="43" t="n">
        <v>3200</v>
      </c>
      <c r="L396" s="44" t="str">
        <f aca="false">IF(J396="mm","m","pi")</f>
        <v>m</v>
      </c>
      <c r="M396" s="15" t="n">
        <f aca="false">IF(J396="mm",F396*I396/1000*K396*1.55,F396*I396*12*K396/1000)</f>
        <v>7588.8</v>
      </c>
      <c r="N396" s="5" t="n">
        <f aca="false">_xlfn.xlookup(A396,'[1]Prix MP'!$A$1:$A$1048576,'[1]Prix MP'!$T$1:$T$1048576)</f>
        <v>0.101412269208759</v>
      </c>
      <c r="O396" s="5" t="n">
        <f aca="false">_xlfn.xlookup(A396,'[1]Prix MP'!$A$1:$A$1048576,'[1]Prix MP'!$U$1:$U$1048576)</f>
        <v>0.369342532440358</v>
      </c>
      <c r="P396" s="6" t="n">
        <f aca="false">M396*N396</f>
        <v>769.597428571429</v>
      </c>
      <c r="Q396" s="45" t="n">
        <f aca="false">M396*O396</f>
        <v>2802.86661018339</v>
      </c>
      <c r="R396" s="42" t="s">
        <v>65</v>
      </c>
      <c r="S396" s="6" t="n">
        <f aca="false">ROUND(IF(E396="I",0,IF(J396="po",I396,I396/25.4)),2)</f>
        <v>0</v>
      </c>
      <c r="T396" s="15" t="n">
        <f aca="false">ROUND(IF(E396="I",0,IF(J396="po",K396,K396*3.280839895)),0)</f>
        <v>0</v>
      </c>
      <c r="V396" s="46" t="n">
        <f aca="false">IF(J396="mm",I396*K396/1000,"")</f>
        <v>4896</v>
      </c>
    </row>
    <row r="397" customFormat="false" ht="15" hidden="true" customHeight="false" outlineLevel="0" collapsed="false">
      <c r="A397" s="51" t="n">
        <v>30025</v>
      </c>
      <c r="B397" s="48" t="s">
        <v>63</v>
      </c>
      <c r="C397" s="37" t="n">
        <v>45589</v>
      </c>
      <c r="D397" s="38" t="s">
        <v>38</v>
      </c>
      <c r="E397" s="17" t="s">
        <v>33</v>
      </c>
      <c r="F397" s="49" t="n">
        <f aca="false">IF(D397="in",1,-1)</f>
        <v>-1</v>
      </c>
      <c r="G397" s="50" t="n">
        <v>2024145</v>
      </c>
      <c r="H397" s="40" t="s">
        <v>379</v>
      </c>
      <c r="I397" s="16" t="n">
        <v>1530</v>
      </c>
      <c r="J397" s="42" t="s">
        <v>2</v>
      </c>
      <c r="K397" s="43" t="n">
        <v>3200</v>
      </c>
      <c r="L397" s="44" t="str">
        <f aca="false">IF(J397="mm","m","pi")</f>
        <v>m</v>
      </c>
      <c r="M397" s="15" t="n">
        <f aca="false">IF(J397="mm",F397*I397/1000*K397*1.55,F397*I397*12*K397/1000)</f>
        <v>-7588.8</v>
      </c>
      <c r="N397" s="5" t="n">
        <f aca="false">_xlfn.xlookup(A397,'[1]Prix MP'!$A$1:$A$1048576,'[1]Prix MP'!$T$1:$T$1048576)</f>
        <v>0.101412269208759</v>
      </c>
      <c r="O397" s="5" t="n">
        <f aca="false">_xlfn.xlookup(A397,'[1]Prix MP'!$A$1:$A$1048576,'[1]Prix MP'!$U$1:$U$1048576)</f>
        <v>0.369342532440358</v>
      </c>
      <c r="P397" s="6" t="n">
        <f aca="false">M397*N397</f>
        <v>-769.597428571429</v>
      </c>
      <c r="Q397" s="45" t="n">
        <f aca="false">M397*O397</f>
        <v>-2802.86661018339</v>
      </c>
      <c r="R397" s="42" t="s">
        <v>65</v>
      </c>
      <c r="S397" s="6" t="n">
        <f aca="false">ROUND(IF(E397="I",0,IF(J397="po",I397,I397/25.4)),2)</f>
        <v>0</v>
      </c>
      <c r="T397" s="15" t="n">
        <f aca="false">ROUND(IF(E397="I",0,IF(J397="po",K397,K397*3.280839895)),0)</f>
        <v>0</v>
      </c>
      <c r="V397" s="46" t="n">
        <f aca="false">IF(J397="mm",I397*K397/1000,"")</f>
        <v>4896</v>
      </c>
    </row>
    <row r="398" customFormat="false" ht="15" hidden="true" customHeight="false" outlineLevel="0" collapsed="false">
      <c r="A398" s="51" t="n">
        <v>30025</v>
      </c>
      <c r="B398" s="48" t="s">
        <v>63</v>
      </c>
      <c r="C398" s="37" t="n">
        <v>45580</v>
      </c>
      <c r="D398" s="38" t="s">
        <v>32</v>
      </c>
      <c r="E398" s="17" t="s">
        <v>33</v>
      </c>
      <c r="F398" s="49" t="n">
        <f aca="false">IF(D398="in",1,-1)</f>
        <v>1</v>
      </c>
      <c r="G398" s="50"/>
      <c r="H398" s="40" t="s">
        <v>380</v>
      </c>
      <c r="I398" s="16" t="n">
        <v>1530</v>
      </c>
      <c r="J398" s="42" t="s">
        <v>2</v>
      </c>
      <c r="K398" s="43" t="n">
        <v>3200</v>
      </c>
      <c r="L398" s="44" t="str">
        <f aca="false">IF(J398="mm","m","pi")</f>
        <v>m</v>
      </c>
      <c r="M398" s="15" t="n">
        <f aca="false">IF(J398="mm",F398*I398/1000*K398*1.55,F398*I398*12*K398/1000)</f>
        <v>7588.8</v>
      </c>
      <c r="N398" s="5" t="n">
        <f aca="false">_xlfn.xlookup(A398,'[1]Prix MP'!$A$1:$A$1048576,'[1]Prix MP'!$T$1:$T$1048576)</f>
        <v>0.101412269208759</v>
      </c>
      <c r="O398" s="5" t="n">
        <f aca="false">_xlfn.xlookup(A398,'[1]Prix MP'!$A$1:$A$1048576,'[1]Prix MP'!$U$1:$U$1048576)</f>
        <v>0.369342532440358</v>
      </c>
      <c r="P398" s="6" t="n">
        <f aca="false">M398*N398</f>
        <v>769.597428571429</v>
      </c>
      <c r="Q398" s="45" t="n">
        <f aca="false">M398*O398</f>
        <v>2802.86661018339</v>
      </c>
      <c r="R398" s="42" t="s">
        <v>65</v>
      </c>
      <c r="S398" s="6" t="n">
        <f aca="false">ROUND(IF(E398="I",0,IF(J398="po",I398,I398/25.4)),2)</f>
        <v>0</v>
      </c>
      <c r="T398" s="15" t="n">
        <f aca="false">ROUND(IF(E398="I",0,IF(J398="po",K398,K398*3.280839895)),0)</f>
        <v>0</v>
      </c>
      <c r="V398" s="46" t="n">
        <f aca="false">IF(J398="mm",I398*K398/1000,"")</f>
        <v>4896</v>
      </c>
    </row>
    <row r="399" customFormat="false" ht="15" hidden="true" customHeight="false" outlineLevel="0" collapsed="false">
      <c r="A399" s="51" t="n">
        <v>30025</v>
      </c>
      <c r="B399" s="48" t="s">
        <v>63</v>
      </c>
      <c r="C399" s="37" t="n">
        <v>45609</v>
      </c>
      <c r="D399" s="38" t="s">
        <v>44</v>
      </c>
      <c r="E399" s="17" t="s">
        <v>33</v>
      </c>
      <c r="F399" s="49" t="n">
        <v>-1</v>
      </c>
      <c r="G399" s="50" t="s">
        <v>381</v>
      </c>
      <c r="H399" s="40" t="s">
        <v>380</v>
      </c>
      <c r="I399" s="16" t="n">
        <v>1530</v>
      </c>
      <c r="J399" s="42" t="s">
        <v>2</v>
      </c>
      <c r="K399" s="43" t="n">
        <v>3200</v>
      </c>
      <c r="L399" s="44" t="str">
        <f aca="false">IF(J399="mm","m","pi")</f>
        <v>m</v>
      </c>
      <c r="M399" s="15" t="n">
        <f aca="false">IF(J399="mm",F399*I399/1000*K399*1.55,F399*I399*12*K399/1000)</f>
        <v>-7588.8</v>
      </c>
      <c r="N399" s="5" t="n">
        <f aca="false">_xlfn.xlookup(A399,'[1]Prix MP'!$A$1:$A$1048576,'[1]Prix MP'!$T$1:$T$1048576)</f>
        <v>0.101412269208759</v>
      </c>
      <c r="O399" s="5" t="n">
        <f aca="false">_xlfn.xlookup(A399,'[1]Prix MP'!$A$1:$A$1048576,'[1]Prix MP'!$U$1:$U$1048576)</f>
        <v>0.369342532440358</v>
      </c>
      <c r="P399" s="6" t="n">
        <f aca="false">M399*N399</f>
        <v>-769.597428571429</v>
      </c>
      <c r="Q399" s="45" t="n">
        <f aca="false">M399*O399</f>
        <v>-2802.86661018339</v>
      </c>
      <c r="R399" s="42" t="s">
        <v>65</v>
      </c>
      <c r="S399" s="6" t="n">
        <f aca="false">ROUND(IF(E399="I",0,IF(J399="po",I399,I399/25.4)),2)</f>
        <v>0</v>
      </c>
      <c r="T399" s="15" t="n">
        <f aca="false">ROUND(IF(E399="I",0,IF(J399="po",K399,K399*3.280839895)),0)</f>
        <v>0</v>
      </c>
      <c r="V399" s="46" t="n">
        <f aca="false">IF(J399="mm",I399*K399/1000,"")</f>
        <v>4896</v>
      </c>
    </row>
    <row r="400" customFormat="false" ht="15" hidden="true" customHeight="false" outlineLevel="0" collapsed="false">
      <c r="A400" s="51" t="n">
        <v>30025</v>
      </c>
      <c r="B400" s="48" t="s">
        <v>63</v>
      </c>
      <c r="C400" s="37" t="n">
        <v>45580</v>
      </c>
      <c r="D400" s="38" t="s">
        <v>32</v>
      </c>
      <c r="E400" s="17" t="s">
        <v>33</v>
      </c>
      <c r="F400" s="49" t="n">
        <f aca="false">IF(D400="in",1,-1)</f>
        <v>1</v>
      </c>
      <c r="G400" s="50"/>
      <c r="H400" s="40" t="s">
        <v>382</v>
      </c>
      <c r="I400" s="16" t="n">
        <v>1530</v>
      </c>
      <c r="J400" s="42" t="s">
        <v>2</v>
      </c>
      <c r="K400" s="43" t="n">
        <v>3200</v>
      </c>
      <c r="L400" s="44" t="str">
        <f aca="false">IF(J400="mm","m","pi")</f>
        <v>m</v>
      </c>
      <c r="M400" s="15" t="n">
        <f aca="false">IF(J400="mm",F400*I400/1000*K400*1.55,F400*I400*12*K400/1000)</f>
        <v>7588.8</v>
      </c>
      <c r="N400" s="5" t="n">
        <f aca="false">_xlfn.xlookup(A400,'[1]Prix MP'!$A$1:$A$1048576,'[1]Prix MP'!$T$1:$T$1048576)</f>
        <v>0.101412269208759</v>
      </c>
      <c r="O400" s="5" t="n">
        <f aca="false">_xlfn.xlookup(A400,'[1]Prix MP'!$A$1:$A$1048576,'[1]Prix MP'!$U$1:$U$1048576)</f>
        <v>0.369342532440358</v>
      </c>
      <c r="P400" s="6" t="n">
        <f aca="false">M400*N400</f>
        <v>769.597428571429</v>
      </c>
      <c r="Q400" s="45" t="n">
        <f aca="false">M400*O400</f>
        <v>2802.86661018339</v>
      </c>
      <c r="R400" s="42" t="s">
        <v>65</v>
      </c>
      <c r="S400" s="6" t="n">
        <f aca="false">ROUND(IF(E400="I",0,IF(J400="po",I400,I400/25.4)),2)</f>
        <v>0</v>
      </c>
      <c r="T400" s="15" t="n">
        <f aca="false">ROUND(IF(E400="I",0,IF(J400="po",K400,K400*3.280839895)),0)</f>
        <v>0</v>
      </c>
      <c r="V400" s="46" t="n">
        <f aca="false">IF(J400="mm",I400*K400/1000,"")</f>
        <v>4896</v>
      </c>
    </row>
    <row r="401" customFormat="false" ht="15" hidden="true" customHeight="false" outlineLevel="0" collapsed="false">
      <c r="A401" s="51" t="n">
        <v>30025</v>
      </c>
      <c r="B401" s="48" t="s">
        <v>63</v>
      </c>
      <c r="C401" s="37" t="n">
        <v>45609</v>
      </c>
      <c r="D401" s="38" t="s">
        <v>44</v>
      </c>
      <c r="E401" s="17" t="s">
        <v>33</v>
      </c>
      <c r="F401" s="49" t="n">
        <v>-1</v>
      </c>
      <c r="G401" s="50" t="s">
        <v>381</v>
      </c>
      <c r="H401" s="40" t="s">
        <v>382</v>
      </c>
      <c r="I401" s="16" t="n">
        <v>1530</v>
      </c>
      <c r="J401" s="42" t="s">
        <v>2</v>
      </c>
      <c r="K401" s="43" t="n">
        <v>3200</v>
      </c>
      <c r="L401" s="44" t="s">
        <v>7</v>
      </c>
      <c r="M401" s="15" t="n">
        <f aca="false">IF(J401="mm",F401*I401/1000*K401*1.55,F401*I401*12*K401/1000)</f>
        <v>-7588.8</v>
      </c>
      <c r="N401" s="5" t="n">
        <f aca="false">_xlfn.xlookup(A401,'[1]Prix MP'!$A$1:$A$1048576,'[1]Prix MP'!$T$1:$T$1048576)</f>
        <v>0.101412269208759</v>
      </c>
      <c r="O401" s="5" t="n">
        <f aca="false">_xlfn.xlookup(A401,'[1]Prix MP'!$A$1:$A$1048576,'[1]Prix MP'!$U$1:$U$1048576)</f>
        <v>0.369342532440358</v>
      </c>
      <c r="P401" s="6" t="n">
        <f aca="false">M401*N401</f>
        <v>-769.597428571429</v>
      </c>
      <c r="Q401" s="45" t="n">
        <f aca="false">M401*O401</f>
        <v>-2802.86661018339</v>
      </c>
      <c r="R401" s="42" t="s">
        <v>65</v>
      </c>
      <c r="S401" s="6" t="n">
        <f aca="false">ROUND(IF(E401="I",0,IF(J401="po",I401,I401/25.4)),2)</f>
        <v>0</v>
      </c>
      <c r="T401" s="15" t="n">
        <f aca="false">ROUND(IF(E401="I",0,IF(J401="po",K401,K401*3.280839895)),0)</f>
        <v>0</v>
      </c>
      <c r="V401" s="46"/>
    </row>
    <row r="402" customFormat="false" ht="15" hidden="true" customHeight="false" outlineLevel="0" collapsed="false">
      <c r="A402" s="51" t="n">
        <v>30025</v>
      </c>
      <c r="B402" s="48" t="s">
        <v>63</v>
      </c>
      <c r="C402" s="37" t="n">
        <v>45580</v>
      </c>
      <c r="D402" s="38" t="s">
        <v>32</v>
      </c>
      <c r="E402" s="17" t="s">
        <v>33</v>
      </c>
      <c r="F402" s="49" t="n">
        <f aca="false">IF(D402="in",1,-1)</f>
        <v>1</v>
      </c>
      <c r="G402" s="50" t="n">
        <v>2024138</v>
      </c>
      <c r="H402" s="40" t="s">
        <v>383</v>
      </c>
      <c r="I402" s="16" t="n">
        <v>1530</v>
      </c>
      <c r="J402" s="42" t="s">
        <v>2</v>
      </c>
      <c r="K402" s="43" t="n">
        <v>3200</v>
      </c>
      <c r="L402" s="44" t="str">
        <f aca="false">IF(J402="mm","m","pi")</f>
        <v>m</v>
      </c>
      <c r="M402" s="15" t="n">
        <f aca="false">IF(J402="mm",F402*I402/1000*K402*1.55,F402*I402*12*K402/1000)</f>
        <v>7588.8</v>
      </c>
      <c r="N402" s="5" t="n">
        <f aca="false">_xlfn.xlookup(A402,'[1]Prix MP'!$A$1:$A$1048576,'[1]Prix MP'!$T$1:$T$1048576)</f>
        <v>0.101412269208759</v>
      </c>
      <c r="O402" s="5" t="n">
        <f aca="false">_xlfn.xlookup(A402,'[1]Prix MP'!$A$1:$A$1048576,'[1]Prix MP'!$U$1:$U$1048576)</f>
        <v>0.369342532440358</v>
      </c>
      <c r="P402" s="6" t="n">
        <f aca="false">M402*N402</f>
        <v>769.597428571429</v>
      </c>
      <c r="Q402" s="45" t="n">
        <f aca="false">M402*O402</f>
        <v>2802.86661018339</v>
      </c>
      <c r="R402" s="42" t="s">
        <v>65</v>
      </c>
      <c r="S402" s="6" t="n">
        <f aca="false">ROUND(IF(E402="I",0,IF(J402="po",I402,I402/25.4)),2)</f>
        <v>0</v>
      </c>
      <c r="T402" s="15" t="n">
        <f aca="false">ROUND(IF(E402="I",0,IF(J402="po",K402,K402*3.280839895)),0)</f>
        <v>0</v>
      </c>
      <c r="V402" s="46" t="n">
        <f aca="false">IF(J402="mm",I402*K402/1000,"")</f>
        <v>4896</v>
      </c>
    </row>
    <row r="403" customFormat="false" ht="15" hidden="true" customHeight="false" outlineLevel="0" collapsed="false">
      <c r="A403" s="51" t="n">
        <v>30025</v>
      </c>
      <c r="B403" s="48" t="s">
        <v>63</v>
      </c>
      <c r="C403" s="37" t="n">
        <v>45590</v>
      </c>
      <c r="D403" s="38" t="s">
        <v>38</v>
      </c>
      <c r="E403" s="17" t="s">
        <v>33</v>
      </c>
      <c r="F403" s="49" t="n">
        <f aca="false">IF(D403="in",1,-1)</f>
        <v>-1</v>
      </c>
      <c r="G403" s="50" t="n">
        <v>2024138</v>
      </c>
      <c r="H403" s="40" t="s">
        <v>383</v>
      </c>
      <c r="I403" s="16" t="n">
        <v>1530</v>
      </c>
      <c r="J403" s="42" t="s">
        <v>2</v>
      </c>
      <c r="K403" s="43" t="n">
        <v>3200</v>
      </c>
      <c r="L403" s="44" t="str">
        <f aca="false">IF(J403="mm","m","pi")</f>
        <v>m</v>
      </c>
      <c r="M403" s="15" t="n">
        <f aca="false">IF(J403="mm",F403*I403/1000*K403*1.55,F403*I403*12*K403/1000)</f>
        <v>-7588.8</v>
      </c>
      <c r="N403" s="5" t="n">
        <f aca="false">_xlfn.xlookup(A403,'[1]Prix MP'!$A$1:$A$1048576,'[1]Prix MP'!$T$1:$T$1048576)</f>
        <v>0.101412269208759</v>
      </c>
      <c r="O403" s="5" t="n">
        <f aca="false">_xlfn.xlookup(A403,'[1]Prix MP'!$A$1:$A$1048576,'[1]Prix MP'!$U$1:$U$1048576)</f>
        <v>0.369342532440358</v>
      </c>
      <c r="P403" s="6" t="n">
        <f aca="false">M403*N403</f>
        <v>-769.597428571429</v>
      </c>
      <c r="Q403" s="45" t="n">
        <f aca="false">M403*O403</f>
        <v>-2802.86661018339</v>
      </c>
      <c r="R403" s="42" t="s">
        <v>65</v>
      </c>
      <c r="S403" s="6" t="n">
        <f aca="false">ROUND(IF(E403="I",0,IF(J403="po",I403,I403/25.4)),2)</f>
        <v>0</v>
      </c>
      <c r="T403" s="15" t="n">
        <f aca="false">ROUND(IF(E403="I",0,IF(J403="po",K403,K403*3.280839895)),0)</f>
        <v>0</v>
      </c>
      <c r="V403" s="46" t="n">
        <f aca="false">IF(J403="mm",I403*K403/1000,"")</f>
        <v>4896</v>
      </c>
    </row>
    <row r="404" customFormat="false" ht="15" hidden="true" customHeight="false" outlineLevel="0" collapsed="false">
      <c r="A404" s="51" t="n">
        <v>30025</v>
      </c>
      <c r="B404" s="48" t="s">
        <v>63</v>
      </c>
      <c r="C404" s="37" t="n">
        <v>45590</v>
      </c>
      <c r="D404" s="38" t="s">
        <v>32</v>
      </c>
      <c r="E404" s="17" t="s">
        <v>33</v>
      </c>
      <c r="F404" s="49" t="n">
        <f aca="false">IF(D404="in",1,-1)</f>
        <v>1</v>
      </c>
      <c r="G404" s="50" t="s">
        <v>384</v>
      </c>
      <c r="H404" s="40" t="s">
        <v>385</v>
      </c>
      <c r="I404" s="16" t="n">
        <v>26</v>
      </c>
      <c r="J404" s="42" t="s">
        <v>36</v>
      </c>
      <c r="K404" s="43" t="n">
        <v>5000</v>
      </c>
      <c r="L404" s="44" t="str">
        <f aca="false">IF(J404="mm","m","pi")</f>
        <v>pi</v>
      </c>
      <c r="M404" s="15" t="n">
        <f aca="false">IF(J404="mm",F404*I404/1000*K404*1.55,F404*I404*12*K404/1000)</f>
        <v>1560</v>
      </c>
      <c r="N404" s="5" t="n">
        <f aca="false">_xlfn.xlookup(A404,'[1]Prix MP'!$A$1:$A$1048576,'[1]Prix MP'!$T$1:$T$1048576)</f>
        <v>0.101412269208759</v>
      </c>
      <c r="O404" s="5" t="n">
        <f aca="false">_xlfn.xlookup(A404,'[1]Prix MP'!$A$1:$A$1048576,'[1]Prix MP'!$U$1:$U$1048576)</f>
        <v>0.369342532440358</v>
      </c>
      <c r="P404" s="6" t="n">
        <f aca="false">M404*N404</f>
        <v>158.203139965664</v>
      </c>
      <c r="Q404" s="45" t="n">
        <f aca="false">M404*O404</f>
        <v>576.174350606959</v>
      </c>
      <c r="R404" s="42" t="s">
        <v>65</v>
      </c>
      <c r="S404" s="6" t="n">
        <f aca="false">ROUND(IF(E404="I",0,IF(J404="po",I404,I404/25.4)),2)</f>
        <v>0</v>
      </c>
      <c r="T404" s="15" t="n">
        <f aca="false">ROUND(IF(E404="I",0,IF(J404="po",K404,K404*3.280839895)),0)</f>
        <v>0</v>
      </c>
      <c r="V404" s="46" t="str">
        <f aca="false">IF(J404="mm",I404*K404/1000,"")</f>
        <v/>
      </c>
    </row>
    <row r="405" customFormat="false" ht="15" hidden="true" customHeight="false" outlineLevel="0" collapsed="false">
      <c r="A405" s="51" t="n">
        <v>30025</v>
      </c>
      <c r="B405" s="48" t="s">
        <v>63</v>
      </c>
      <c r="C405" s="37" t="n">
        <v>45593</v>
      </c>
      <c r="D405" s="38" t="s">
        <v>38</v>
      </c>
      <c r="E405" s="17" t="s">
        <v>33</v>
      </c>
      <c r="F405" s="49" t="n">
        <f aca="false">IF(D405="in",1,-1)</f>
        <v>-1</v>
      </c>
      <c r="G405" s="50" t="s">
        <v>384</v>
      </c>
      <c r="H405" s="40" t="s">
        <v>385</v>
      </c>
      <c r="I405" s="16" t="n">
        <v>26</v>
      </c>
      <c r="J405" s="42" t="s">
        <v>36</v>
      </c>
      <c r="K405" s="43" t="n">
        <v>5000</v>
      </c>
      <c r="L405" s="44" t="str">
        <f aca="false">IF(J405="mm","m","pi")</f>
        <v>pi</v>
      </c>
      <c r="M405" s="15" t="n">
        <f aca="false">IF(J405="mm",F405*I405/1000*K405*1.55,F405*I405*12*K405/1000)</f>
        <v>-1560</v>
      </c>
      <c r="N405" s="5" t="n">
        <f aca="false">_xlfn.xlookup(A405,'[1]Prix MP'!$A$1:$A$1048576,'[1]Prix MP'!$T$1:$T$1048576)</f>
        <v>0.101412269208759</v>
      </c>
      <c r="O405" s="5" t="n">
        <f aca="false">_xlfn.xlookup(A405,'[1]Prix MP'!$A$1:$A$1048576,'[1]Prix MP'!$U$1:$U$1048576)</f>
        <v>0.369342532440358</v>
      </c>
      <c r="P405" s="6" t="n">
        <f aca="false">M405*N405</f>
        <v>-158.203139965664</v>
      </c>
      <c r="Q405" s="45" t="n">
        <f aca="false">M405*O405</f>
        <v>-576.174350606959</v>
      </c>
      <c r="R405" s="42" t="s">
        <v>65</v>
      </c>
      <c r="S405" s="6" t="n">
        <f aca="false">ROUND(IF(E405="I",0,IF(J405="po",I405,I405/25.4)),2)</f>
        <v>0</v>
      </c>
      <c r="T405" s="15" t="n">
        <f aca="false">ROUND(IF(E405="I",0,IF(J405="po",K405,K405*3.280839895)),0)</f>
        <v>0</v>
      </c>
      <c r="V405" s="46" t="str">
        <f aca="false">IF(J405="mm",I405*K405/1000,"")</f>
        <v/>
      </c>
    </row>
    <row r="406" customFormat="false" ht="15" hidden="true" customHeight="false" outlineLevel="0" collapsed="false">
      <c r="A406" s="51" t="n">
        <v>30025</v>
      </c>
      <c r="B406" s="48" t="s">
        <v>63</v>
      </c>
      <c r="C406" s="37" t="n">
        <v>45593</v>
      </c>
      <c r="D406" s="38" t="s">
        <v>32</v>
      </c>
      <c r="E406" s="17" t="s">
        <v>33</v>
      </c>
      <c r="F406" s="49" t="n">
        <f aca="false">IF(D406="in",1,-1)</f>
        <v>1</v>
      </c>
      <c r="G406" s="50" t="s">
        <v>384</v>
      </c>
      <c r="H406" s="40" t="s">
        <v>386</v>
      </c>
      <c r="I406" s="16" t="n">
        <v>12.75</v>
      </c>
      <c r="J406" s="42" t="s">
        <v>36</v>
      </c>
      <c r="K406" s="43" t="n">
        <v>2500</v>
      </c>
      <c r="L406" s="44" t="str">
        <f aca="false">IF(J406="mm","m","pi")</f>
        <v>pi</v>
      </c>
      <c r="M406" s="15" t="n">
        <f aca="false">IF(J406="mm",F406*I406/1000*K406*1.55,F406*I406*12*K406/1000)</f>
        <v>382.5</v>
      </c>
      <c r="N406" s="5" t="n">
        <f aca="false">_xlfn.xlookup(A406,'[1]Prix MP'!$A$1:$A$1048576,'[1]Prix MP'!$T$1:$T$1048576)</f>
        <v>0.101412269208759</v>
      </c>
      <c r="O406" s="5" t="n">
        <f aca="false">_xlfn.xlookup(A406,'[1]Prix MP'!$A$1:$A$1048576,'[1]Prix MP'!$U$1:$U$1048576)</f>
        <v>0.369342532440358</v>
      </c>
      <c r="P406" s="6" t="n">
        <f aca="false">M406*N406</f>
        <v>38.7901929723502</v>
      </c>
      <c r="Q406" s="45" t="n">
        <f aca="false">M406*O406</f>
        <v>141.273518658437</v>
      </c>
      <c r="R406" s="42" t="s">
        <v>65</v>
      </c>
      <c r="S406" s="6" t="n">
        <f aca="false">ROUND(IF(E406="I",0,IF(J406="po",I406,I406/25.4)),2)</f>
        <v>0</v>
      </c>
      <c r="T406" s="15" t="n">
        <f aca="false">ROUND(IF(E406="I",0,IF(J406="po",K406,K406*3.280839895)),0)</f>
        <v>0</v>
      </c>
      <c r="V406" s="46" t="str">
        <f aca="false">IF(J406="mm",I406*K406/1000,"")</f>
        <v/>
      </c>
    </row>
    <row r="407" customFormat="false" ht="15" hidden="true" customHeight="false" outlineLevel="0" collapsed="false">
      <c r="A407" s="51" t="n">
        <v>30025</v>
      </c>
      <c r="B407" s="48" t="s">
        <v>63</v>
      </c>
      <c r="C407" s="37" t="n">
        <v>45593</v>
      </c>
      <c r="D407" s="38" t="s">
        <v>38</v>
      </c>
      <c r="E407" s="17" t="s">
        <v>33</v>
      </c>
      <c r="F407" s="49" t="n">
        <f aca="false">IF(D407="in",1,-1)</f>
        <v>-1</v>
      </c>
      <c r="G407" s="50" t="s">
        <v>387</v>
      </c>
      <c r="H407" s="40" t="s">
        <v>386</v>
      </c>
      <c r="I407" s="16" t="n">
        <v>12.75</v>
      </c>
      <c r="J407" s="42" t="s">
        <v>36</v>
      </c>
      <c r="K407" s="43" t="n">
        <v>2500</v>
      </c>
      <c r="L407" s="44" t="str">
        <f aca="false">IF(J407="mm","m","pi")</f>
        <v>pi</v>
      </c>
      <c r="M407" s="15" t="n">
        <f aca="false">IF(J407="mm",F407*I407/1000*K407*1.55,F407*I407*12*K407/1000)</f>
        <v>-382.5</v>
      </c>
      <c r="N407" s="5" t="n">
        <f aca="false">_xlfn.xlookup(A407,'[1]Prix MP'!$A$1:$A$1048576,'[1]Prix MP'!$T$1:$T$1048576)</f>
        <v>0.101412269208759</v>
      </c>
      <c r="O407" s="5" t="n">
        <f aca="false">_xlfn.xlookup(A407,'[1]Prix MP'!$A$1:$A$1048576,'[1]Prix MP'!$U$1:$U$1048576)</f>
        <v>0.369342532440358</v>
      </c>
      <c r="P407" s="6" t="n">
        <f aca="false">M407*N407</f>
        <v>-38.7901929723502</v>
      </c>
      <c r="Q407" s="45" t="n">
        <f aca="false">M407*O407</f>
        <v>-141.273518658437</v>
      </c>
      <c r="R407" s="42" t="s">
        <v>65</v>
      </c>
      <c r="S407" s="6" t="n">
        <f aca="false">ROUND(IF(E407="I",0,IF(J407="po",I407,I407/25.4)),2)</f>
        <v>0</v>
      </c>
      <c r="T407" s="15" t="n">
        <f aca="false">ROUND(IF(E407="I",0,IF(J407="po",K407,K407*3.280839895)),0)</f>
        <v>0</v>
      </c>
      <c r="V407" s="46" t="str">
        <f aca="false">IF(J407="mm",I407*K407/1000,"")</f>
        <v/>
      </c>
    </row>
    <row r="408" customFormat="false" ht="15" hidden="true" customHeight="false" outlineLevel="0" collapsed="false">
      <c r="A408" s="51" t="n">
        <v>30025</v>
      </c>
      <c r="B408" s="48" t="s">
        <v>63</v>
      </c>
      <c r="C408" s="37" t="n">
        <v>45590</v>
      </c>
      <c r="D408" s="38" t="s">
        <v>32</v>
      </c>
      <c r="E408" s="17" t="s">
        <v>33</v>
      </c>
      <c r="F408" s="49" t="n">
        <f aca="false">IF(D408="in",1,-1)</f>
        <v>1</v>
      </c>
      <c r="G408" s="50" t="s">
        <v>388</v>
      </c>
      <c r="H408" s="40" t="s">
        <v>389</v>
      </c>
      <c r="I408" s="16" t="n">
        <v>60.24</v>
      </c>
      <c r="J408" s="42" t="s">
        <v>36</v>
      </c>
      <c r="K408" s="43" t="n">
        <v>5300</v>
      </c>
      <c r="L408" s="44" t="str">
        <f aca="false">IF(J408="mm","m","pi")</f>
        <v>pi</v>
      </c>
      <c r="M408" s="15" t="n">
        <f aca="false">IF(J408="mm",F408*I408/1000*K408*1.55,F408*I408*12*K408/1000)</f>
        <v>3831.264</v>
      </c>
      <c r="N408" s="5" t="n">
        <f aca="false">_xlfn.xlookup(A408,'[1]Prix MP'!$A$1:$A$1048576,'[1]Prix MP'!$T$1:$T$1048576)</f>
        <v>0.101412269208759</v>
      </c>
      <c r="O408" s="5" t="n">
        <f aca="false">_xlfn.xlookup(A408,'[1]Prix MP'!$A$1:$A$1048576,'[1]Prix MP'!$U$1:$U$1048576)</f>
        <v>0.369342532440358</v>
      </c>
      <c r="P408" s="6" t="n">
        <f aca="false">M408*N408</f>
        <v>388.537176177826</v>
      </c>
      <c r="Q408" s="45" t="n">
        <f aca="false">M408*O408</f>
        <v>1415.04874820758</v>
      </c>
      <c r="R408" s="42" t="s">
        <v>65</v>
      </c>
      <c r="S408" s="6" t="n">
        <f aca="false">ROUND(IF(E408="I",0,IF(J408="po",I408,I408/25.4)),2)</f>
        <v>0</v>
      </c>
      <c r="T408" s="15" t="n">
        <f aca="false">ROUND(IF(E408="I",0,IF(J408="po",K408,K408*3.280839895)),0)</f>
        <v>0</v>
      </c>
      <c r="V408" s="46" t="str">
        <f aca="false">IF(J408="mm",I408*K408/1000,"")</f>
        <v/>
      </c>
    </row>
    <row r="409" customFormat="false" ht="15" hidden="true" customHeight="false" outlineLevel="0" collapsed="false">
      <c r="A409" s="51" t="n">
        <v>30025</v>
      </c>
      <c r="B409" s="48" t="s">
        <v>63</v>
      </c>
      <c r="C409" s="37" t="n">
        <v>45593</v>
      </c>
      <c r="D409" s="38" t="s">
        <v>38</v>
      </c>
      <c r="E409" s="17" t="s">
        <v>33</v>
      </c>
      <c r="F409" s="49" t="n">
        <f aca="false">IF(D409="in",1,-1)</f>
        <v>-1</v>
      </c>
      <c r="G409" s="50" t="s">
        <v>388</v>
      </c>
      <c r="H409" s="40" t="s">
        <v>389</v>
      </c>
      <c r="I409" s="16" t="n">
        <v>60.24</v>
      </c>
      <c r="J409" s="42" t="s">
        <v>36</v>
      </c>
      <c r="K409" s="43" t="n">
        <v>5300</v>
      </c>
      <c r="L409" s="44" t="str">
        <f aca="false">IF(J409="mm","m","pi")</f>
        <v>pi</v>
      </c>
      <c r="M409" s="15" t="n">
        <f aca="false">IF(J409="mm",F409*I409/1000*K409*1.55,F409*I409*12*K409/1000)</f>
        <v>-3831.264</v>
      </c>
      <c r="N409" s="5" t="n">
        <f aca="false">_xlfn.xlookup(A409,'[1]Prix MP'!$A$1:$A$1048576,'[1]Prix MP'!$T$1:$T$1048576)</f>
        <v>0.101412269208759</v>
      </c>
      <c r="O409" s="5" t="n">
        <f aca="false">_xlfn.xlookup(A409,'[1]Prix MP'!$A$1:$A$1048576,'[1]Prix MP'!$U$1:$U$1048576)</f>
        <v>0.369342532440358</v>
      </c>
      <c r="P409" s="6" t="n">
        <f aca="false">M409*N409</f>
        <v>-388.537176177826</v>
      </c>
      <c r="Q409" s="45" t="n">
        <f aca="false">M409*O409</f>
        <v>-1415.04874820758</v>
      </c>
      <c r="R409" s="42" t="s">
        <v>65</v>
      </c>
      <c r="S409" s="6" t="n">
        <f aca="false">ROUND(IF(E409="I",0,IF(J409="po",I409,I409/25.4)),2)</f>
        <v>0</v>
      </c>
      <c r="T409" s="15" t="n">
        <f aca="false">ROUND(IF(E409="I",0,IF(J409="po",K409,K409*3.280839895)),0)</f>
        <v>0</v>
      </c>
      <c r="V409" s="46" t="str">
        <f aca="false">IF(J409="mm",I409*K409/1000,"")</f>
        <v/>
      </c>
    </row>
    <row r="410" customFormat="false" ht="15" hidden="true" customHeight="false" outlineLevel="0" collapsed="false">
      <c r="A410" s="51" t="n">
        <v>30025</v>
      </c>
      <c r="B410" s="48" t="s">
        <v>63</v>
      </c>
      <c r="C410" s="37" t="n">
        <v>45593</v>
      </c>
      <c r="D410" s="38" t="s">
        <v>32</v>
      </c>
      <c r="E410" s="17" t="s">
        <v>33</v>
      </c>
      <c r="F410" s="49" t="n">
        <f aca="false">IF(D410="in",1,-1)</f>
        <v>1</v>
      </c>
      <c r="G410" s="50" t="s">
        <v>388</v>
      </c>
      <c r="H410" s="40" t="s">
        <v>390</v>
      </c>
      <c r="I410" s="16" t="n">
        <v>42.5</v>
      </c>
      <c r="J410" s="42" t="s">
        <v>36</v>
      </c>
      <c r="K410" s="43" t="n">
        <v>5170</v>
      </c>
      <c r="L410" s="44" t="str">
        <f aca="false">IF(J410="mm","m","pi")</f>
        <v>pi</v>
      </c>
      <c r="M410" s="15" t="n">
        <f aca="false">IF(J410="mm",F410*I410/1000*K410*1.55,F410*I410*12*K410/1000)</f>
        <v>2636.7</v>
      </c>
      <c r="N410" s="5" t="n">
        <f aca="false">_xlfn.xlookup(A410,'[1]Prix MP'!$A$1:$A$1048576,'[1]Prix MP'!$T$1:$T$1048576)</f>
        <v>0.101412269208759</v>
      </c>
      <c r="O410" s="5" t="n">
        <f aca="false">_xlfn.xlookup(A410,'[1]Prix MP'!$A$1:$A$1048576,'[1]Prix MP'!$U$1:$U$1048576)</f>
        <v>0.369342532440358</v>
      </c>
      <c r="P410" s="6" t="n">
        <f aca="false">M410*N410</f>
        <v>267.393730222734</v>
      </c>
      <c r="Q410" s="45" t="n">
        <f aca="false">M410*O410</f>
        <v>973.845455285493</v>
      </c>
      <c r="R410" s="42" t="s">
        <v>65</v>
      </c>
      <c r="S410" s="6" t="n">
        <f aca="false">ROUND(IF(E410="I",0,IF(J410="po",I410,I410/25.4)),2)</f>
        <v>0</v>
      </c>
      <c r="T410" s="15" t="n">
        <f aca="false">ROUND(IF(E410="I",0,IF(J410="po",K410,K410*3.280839895)),0)</f>
        <v>0</v>
      </c>
      <c r="V410" s="46" t="str">
        <f aca="false">IF(J410="mm",I410*K410/1000,"")</f>
        <v/>
      </c>
    </row>
    <row r="411" customFormat="false" ht="15" hidden="true" customHeight="false" outlineLevel="0" collapsed="false">
      <c r="A411" s="51" t="n">
        <v>30025</v>
      </c>
      <c r="B411" s="48" t="s">
        <v>63</v>
      </c>
      <c r="C411" s="37" t="n">
        <v>45671</v>
      </c>
      <c r="D411" s="38" t="s">
        <v>44</v>
      </c>
      <c r="E411" s="17" t="s">
        <v>33</v>
      </c>
      <c r="F411" s="49" t="n">
        <v>-1</v>
      </c>
      <c r="G411" s="50" t="s">
        <v>391</v>
      </c>
      <c r="H411" s="40" t="s">
        <v>392</v>
      </c>
      <c r="I411" s="16" t="n">
        <v>42.5</v>
      </c>
      <c r="J411" s="42" t="s">
        <v>36</v>
      </c>
      <c r="K411" s="43" t="n">
        <v>5170</v>
      </c>
      <c r="L411" s="44" t="s">
        <v>47</v>
      </c>
      <c r="M411" s="15" t="n">
        <f aca="false">IF(J411="mm",F411*I411/1000*K411*1.55,F411*I411*12*K411/1000)</f>
        <v>-2636.7</v>
      </c>
      <c r="N411" s="5" t="n">
        <f aca="false">_xlfn.xlookup(A411,'[1]Prix MP'!$A$1:$A$1048576,'[1]Prix MP'!$T$1:$T$1048576)</f>
        <v>0.101412269208759</v>
      </c>
      <c r="O411" s="5" t="n">
        <f aca="false">_xlfn.xlookup(A411,'[1]Prix MP'!$A$1:$A$1048576,'[1]Prix MP'!$U$1:$U$1048576)</f>
        <v>0.369342532440358</v>
      </c>
      <c r="P411" s="6" t="n">
        <f aca="false">M411*N411</f>
        <v>-267.393730222734</v>
      </c>
      <c r="Q411" s="45" t="n">
        <f aca="false">M411*O411</f>
        <v>-973.845455285493</v>
      </c>
      <c r="R411" s="42" t="s">
        <v>65</v>
      </c>
      <c r="S411" s="6" t="n">
        <f aca="false">ROUND(IF(E411="I",0,IF(J411="po",I411,I411/25.4)),2)</f>
        <v>0</v>
      </c>
      <c r="T411" s="15" t="n">
        <f aca="false">ROUND(IF(E411="I",0,IF(J411="po",K411,K411*3.280839895)),0)</f>
        <v>0</v>
      </c>
      <c r="V411" s="46"/>
    </row>
    <row r="412" customFormat="false" ht="15" hidden="true" customHeight="false" outlineLevel="0" collapsed="false">
      <c r="A412" s="51" t="n">
        <v>30025</v>
      </c>
      <c r="B412" s="48" t="s">
        <v>63</v>
      </c>
      <c r="C412" s="37" t="n">
        <v>45593</v>
      </c>
      <c r="D412" s="38" t="s">
        <v>32</v>
      </c>
      <c r="E412" s="17" t="s">
        <v>49</v>
      </c>
      <c r="F412" s="49" t="n">
        <f aca="false">IF(D412="in",1,-1)</f>
        <v>1</v>
      </c>
      <c r="G412" s="50" t="s">
        <v>391</v>
      </c>
      <c r="H412" s="50" t="s">
        <v>393</v>
      </c>
      <c r="I412" s="16" t="n">
        <v>14.167</v>
      </c>
      <c r="J412" s="42" t="s">
        <v>36</v>
      </c>
      <c r="K412" s="43" t="n">
        <v>5100</v>
      </c>
      <c r="L412" s="44" t="s">
        <v>47</v>
      </c>
      <c r="M412" s="15" t="n">
        <f aca="false">IF(J412="mm",F412*I412/1000*K412*1.55,F412*I412*12*K412/1000)</f>
        <v>867.0204</v>
      </c>
      <c r="N412" s="5" t="n">
        <f aca="false">_xlfn.xlookup(A412,'[1]Prix MP'!$A$1:$A$1048576,'[1]Prix MP'!$T$1:$T$1048576)</f>
        <v>0.101412269208759</v>
      </c>
      <c r="O412" s="5" t="n">
        <f aca="false">_xlfn.xlookup(A412,'[1]Prix MP'!$A$1:$A$1048576,'[1]Prix MP'!$U$1:$U$1048576)</f>
        <v>0.369342532440358</v>
      </c>
      <c r="P412" s="6" t="n">
        <f aca="false">M412*N412</f>
        <v>87.9265062142857</v>
      </c>
      <c r="Q412" s="45" t="n">
        <f aca="false">M412*O412</f>
        <v>320.227510213452</v>
      </c>
      <c r="R412" s="42" t="s">
        <v>65</v>
      </c>
      <c r="S412" s="6" t="n">
        <f aca="false">ROUND(IF(E412="I",0,IF(J412="po",I412,I412/25.4)),2)</f>
        <v>14.17</v>
      </c>
      <c r="T412" s="15" t="n">
        <f aca="false">ROUND(IF(E412="I",0,IF(J412="po",K412,K412*3.280839895)),0)</f>
        <v>5100</v>
      </c>
      <c r="V412" s="46"/>
    </row>
    <row r="413" customFormat="false" ht="15" hidden="true" customHeight="false" outlineLevel="0" collapsed="false">
      <c r="A413" s="51" t="n">
        <v>30025</v>
      </c>
      <c r="B413" s="48" t="s">
        <v>63</v>
      </c>
      <c r="C413" s="37" t="n">
        <v>45580</v>
      </c>
      <c r="D413" s="38" t="s">
        <v>32</v>
      </c>
      <c r="E413" s="17" t="s">
        <v>33</v>
      </c>
      <c r="F413" s="49" t="n">
        <f aca="false">IF(D413="in",1,-1)</f>
        <v>1</v>
      </c>
      <c r="G413" s="50"/>
      <c r="H413" s="40" t="s">
        <v>394</v>
      </c>
      <c r="I413" s="16" t="n">
        <v>1530</v>
      </c>
      <c r="J413" s="42" t="s">
        <v>2</v>
      </c>
      <c r="K413" s="43" t="n">
        <v>3200</v>
      </c>
      <c r="L413" s="44" t="str">
        <f aca="false">IF(J413="mm","m","pi")</f>
        <v>m</v>
      </c>
      <c r="M413" s="15" t="n">
        <f aca="false">IF(J413="mm",F413*I413/1000*K413*1.55,F413*I413*12*K413/1000)</f>
        <v>7588.8</v>
      </c>
      <c r="N413" s="5" t="n">
        <f aca="false">_xlfn.xlookup(A413,'[1]Prix MP'!$A$1:$A$1048576,'[1]Prix MP'!$T$1:$T$1048576)</f>
        <v>0.101412269208759</v>
      </c>
      <c r="O413" s="5" t="n">
        <f aca="false">_xlfn.xlookup(A413,'[1]Prix MP'!$A$1:$A$1048576,'[1]Prix MP'!$U$1:$U$1048576)</f>
        <v>0.369342532440358</v>
      </c>
      <c r="P413" s="6" t="n">
        <f aca="false">M413*N413</f>
        <v>769.597428571429</v>
      </c>
      <c r="Q413" s="45" t="n">
        <f aca="false">M413*O413</f>
        <v>2802.86661018339</v>
      </c>
      <c r="R413" s="42" t="s">
        <v>65</v>
      </c>
      <c r="S413" s="6" t="n">
        <f aca="false">ROUND(IF(E413="I",0,IF(J413="po",I413,I413/25.4)),2)</f>
        <v>0</v>
      </c>
      <c r="T413" s="15" t="n">
        <f aca="false">ROUND(IF(E413="I",0,IF(J413="po",K413,K413*3.280839895)),0)</f>
        <v>0</v>
      </c>
      <c r="V413" s="46" t="n">
        <f aca="false">IF(J413="mm",I413*K413/1000,"")</f>
        <v>4896</v>
      </c>
    </row>
    <row r="414" customFormat="false" ht="15" hidden="true" customHeight="false" outlineLevel="0" collapsed="false">
      <c r="A414" s="51" t="n">
        <v>30025</v>
      </c>
      <c r="B414" s="48" t="s">
        <v>63</v>
      </c>
      <c r="C414" s="37" t="n">
        <v>45609</v>
      </c>
      <c r="D414" s="38" t="s">
        <v>44</v>
      </c>
      <c r="E414" s="17" t="s">
        <v>33</v>
      </c>
      <c r="F414" s="49" t="n">
        <v>-1</v>
      </c>
      <c r="G414" s="50" t="s">
        <v>381</v>
      </c>
      <c r="H414" s="40" t="s">
        <v>394</v>
      </c>
      <c r="I414" s="16" t="n">
        <v>1530</v>
      </c>
      <c r="J414" s="42" t="s">
        <v>2</v>
      </c>
      <c r="K414" s="43" t="n">
        <v>3200</v>
      </c>
      <c r="L414" s="44" t="s">
        <v>7</v>
      </c>
      <c r="M414" s="15" t="n">
        <f aca="false">IF(J414="mm",F414*I414/1000*K414*1.55,F414*I414*12*K414/1000)</f>
        <v>-7588.8</v>
      </c>
      <c r="N414" s="5" t="n">
        <f aca="false">_xlfn.xlookup(A414,'[1]Prix MP'!$A$1:$A$1048576,'[1]Prix MP'!$T$1:$T$1048576)</f>
        <v>0.101412269208759</v>
      </c>
      <c r="O414" s="5" t="n">
        <f aca="false">_xlfn.xlookup(A414,'[1]Prix MP'!$A$1:$A$1048576,'[1]Prix MP'!$U$1:$U$1048576)</f>
        <v>0.369342532440358</v>
      </c>
      <c r="P414" s="6" t="n">
        <f aca="false">M414*N414</f>
        <v>-769.597428571429</v>
      </c>
      <c r="Q414" s="45" t="n">
        <f aca="false">M414*O414</f>
        <v>-2802.86661018339</v>
      </c>
      <c r="R414" s="42" t="s">
        <v>65</v>
      </c>
      <c r="S414" s="6" t="n">
        <f aca="false">ROUND(IF(E414="I",0,IF(J414="po",I414,I414/25.4)),2)</f>
        <v>0</v>
      </c>
      <c r="T414" s="15" t="n">
        <f aca="false">ROUND(IF(E414="I",0,IF(J414="po",K414,K414*3.280839895)),0)</f>
        <v>0</v>
      </c>
      <c r="V414" s="46" t="n">
        <f aca="false">IF(J414="mm",I414*K414/1000,"")</f>
        <v>4896</v>
      </c>
    </row>
    <row r="415" customFormat="false" ht="15" hidden="true" customHeight="false" outlineLevel="0" collapsed="false">
      <c r="A415" s="51" t="n">
        <v>30025</v>
      </c>
      <c r="B415" s="48" t="s">
        <v>63</v>
      </c>
      <c r="C415" s="37" t="n">
        <v>45580</v>
      </c>
      <c r="D415" s="38" t="s">
        <v>32</v>
      </c>
      <c r="E415" s="17" t="s">
        <v>33</v>
      </c>
      <c r="F415" s="49" t="n">
        <f aca="false">IF(D415="in",1,-1)</f>
        <v>1</v>
      </c>
      <c r="G415" s="50"/>
      <c r="H415" s="40" t="s">
        <v>395</v>
      </c>
      <c r="I415" s="16" t="n">
        <v>1530</v>
      </c>
      <c r="J415" s="42" t="s">
        <v>2</v>
      </c>
      <c r="K415" s="43" t="n">
        <v>3200</v>
      </c>
      <c r="L415" s="44" t="str">
        <f aca="false">IF(J415="mm","m","pi")</f>
        <v>m</v>
      </c>
      <c r="M415" s="15" t="n">
        <f aca="false">IF(J415="mm",F415*I415/1000*K415*1.55,F415*I415*12*K415/1000)</f>
        <v>7588.8</v>
      </c>
      <c r="N415" s="5" t="n">
        <f aca="false">_xlfn.xlookup(A415,'[1]Prix MP'!$A$1:$A$1048576,'[1]Prix MP'!$T$1:$T$1048576)</f>
        <v>0.101412269208759</v>
      </c>
      <c r="O415" s="5" t="n">
        <f aca="false">_xlfn.xlookup(A415,'[1]Prix MP'!$A$1:$A$1048576,'[1]Prix MP'!$U$1:$U$1048576)</f>
        <v>0.369342532440358</v>
      </c>
      <c r="P415" s="6" t="n">
        <f aca="false">M415*N415</f>
        <v>769.597428571429</v>
      </c>
      <c r="Q415" s="45" t="n">
        <f aca="false">M415*O415</f>
        <v>2802.86661018339</v>
      </c>
      <c r="R415" s="42" t="s">
        <v>65</v>
      </c>
      <c r="S415" s="6" t="n">
        <f aca="false">ROUND(IF(E415="I",0,IF(J415="po",I415,I415/25.4)),2)</f>
        <v>0</v>
      </c>
      <c r="T415" s="15" t="n">
        <f aca="false">ROUND(IF(E415="I",0,IF(J415="po",K415,K415*3.280839895)),0)</f>
        <v>0</v>
      </c>
      <c r="V415" s="46"/>
    </row>
    <row r="416" customFormat="false" ht="15" hidden="true" customHeight="false" outlineLevel="0" collapsed="false">
      <c r="A416" s="51" t="n">
        <v>30025</v>
      </c>
      <c r="B416" s="48" t="s">
        <v>63</v>
      </c>
      <c r="C416" s="37" t="n">
        <v>45629</v>
      </c>
      <c r="D416" s="38" t="s">
        <v>44</v>
      </c>
      <c r="E416" s="17" t="s">
        <v>33</v>
      </c>
      <c r="F416" s="49" t="n">
        <v>-1</v>
      </c>
      <c r="G416" s="50" t="s">
        <v>356</v>
      </c>
      <c r="H416" s="40" t="s">
        <v>395</v>
      </c>
      <c r="I416" s="16" t="n">
        <v>1530</v>
      </c>
      <c r="J416" s="42" t="s">
        <v>2</v>
      </c>
      <c r="K416" s="43" t="n">
        <v>3200</v>
      </c>
      <c r="L416" s="44" t="str">
        <f aca="false">IF(J416="mm","m","pi")</f>
        <v>m</v>
      </c>
      <c r="M416" s="15" t="n">
        <f aca="false">IF(J416="mm",F416*I416/1000*K416*1.55,F416*I416*12*K416/1000)</f>
        <v>-7588.8</v>
      </c>
      <c r="N416" s="5" t="n">
        <f aca="false">_xlfn.xlookup(A416,'[1]Prix MP'!$A$1:$A$1048576,'[1]Prix MP'!$T$1:$T$1048576)</f>
        <v>0.101412269208759</v>
      </c>
      <c r="O416" s="5" t="n">
        <f aca="false">_xlfn.xlookup(A416,'[1]Prix MP'!$A$1:$A$1048576,'[1]Prix MP'!$U$1:$U$1048576)</f>
        <v>0.369342532440358</v>
      </c>
      <c r="P416" s="6" t="n">
        <f aca="false">M416*N416</f>
        <v>-769.597428571429</v>
      </c>
      <c r="Q416" s="45" t="n">
        <f aca="false">M416*O416</f>
        <v>-2802.86661018339</v>
      </c>
      <c r="R416" s="42" t="s">
        <v>65</v>
      </c>
      <c r="S416" s="6" t="n">
        <f aca="false">ROUND(IF(E416="I",0,IF(J416="po",I416,I416/25.4)),2)</f>
        <v>0</v>
      </c>
      <c r="T416" s="15" t="n">
        <f aca="false">ROUND(IF(E416="I",0,IF(J416="po",K416,K416*3.280839895)),0)</f>
        <v>0</v>
      </c>
      <c r="V416" s="46" t="n">
        <f aca="false">IF(J416="mm",I416*K416/1000,"")</f>
        <v>4896</v>
      </c>
    </row>
    <row r="417" customFormat="false" ht="15" hidden="false" customHeight="false" outlineLevel="0" collapsed="false">
      <c r="A417" s="51" t="n">
        <v>30026</v>
      </c>
      <c r="B417" s="48" t="s">
        <v>396</v>
      </c>
      <c r="C417" s="37" t="n">
        <v>45580</v>
      </c>
      <c r="D417" s="38" t="s">
        <v>32</v>
      </c>
      <c r="E417" s="17" t="s">
        <v>49</v>
      </c>
      <c r="F417" s="49" t="n">
        <f aca="false">IF(D417="in",1,-1)</f>
        <v>1</v>
      </c>
      <c r="G417" s="50"/>
      <c r="H417" s="40" t="s">
        <v>397</v>
      </c>
      <c r="I417" s="16" t="n">
        <v>1530</v>
      </c>
      <c r="J417" s="42" t="s">
        <v>2</v>
      </c>
      <c r="K417" s="43" t="n">
        <v>6000</v>
      </c>
      <c r="L417" s="44" t="str">
        <f aca="false">IF(J417="mm","m","pi")</f>
        <v>m</v>
      </c>
      <c r="M417" s="15" t="n">
        <f aca="false">IF(J417="mm",F417*I417/1000*K417*1.55,F417*I417*12*K417/1000)</f>
        <v>14229</v>
      </c>
      <c r="N417" s="5" t="n">
        <f aca="false">_xlfn.xlookup(A417,'[1]Prix MP'!$A$1:$A$1048576,'[1]Prix MP'!$T$1:$T$1048576)</f>
        <v>0.31697056471568</v>
      </c>
      <c r="O417" s="5" t="n">
        <f aca="false">_xlfn.xlookup(A417,'[1]Prix MP'!$A$1:$A$1048576,'[1]Prix MP'!$U$1:$U$1048576)</f>
        <v>0.31697056471568</v>
      </c>
      <c r="P417" s="6" t="n">
        <f aca="false">M417*N417</f>
        <v>4510.17416533941</v>
      </c>
      <c r="Q417" s="45" t="n">
        <f aca="false">M417*O417</f>
        <v>4510.17416533941</v>
      </c>
      <c r="R417" s="42" t="s">
        <v>65</v>
      </c>
      <c r="S417" s="6" t="n">
        <f aca="false">ROUND(IF(E417="I",0,IF(J417="po",I417,I417/25.4)),2)</f>
        <v>60.24</v>
      </c>
      <c r="T417" s="15" t="n">
        <f aca="false">ROUND(IF(E417="I",0,IF(J417="po",K417,K417*3.280839895)),0)</f>
        <v>19685</v>
      </c>
      <c r="V417" s="46" t="n">
        <f aca="false">IF(J417="mm",I417*K417/1000,"")</f>
        <v>9180</v>
      </c>
    </row>
    <row r="418" customFormat="false" ht="15" hidden="false" customHeight="false" outlineLevel="0" collapsed="false">
      <c r="A418" s="51" t="n">
        <v>30026</v>
      </c>
      <c r="B418" s="48" t="s">
        <v>396</v>
      </c>
      <c r="C418" s="37" t="n">
        <v>45580</v>
      </c>
      <c r="D418" s="38" t="s">
        <v>32</v>
      </c>
      <c r="E418" s="17" t="s">
        <v>49</v>
      </c>
      <c r="F418" s="49" t="n">
        <f aca="false">IF(D418="in",1,-1)</f>
        <v>1</v>
      </c>
      <c r="G418" s="50"/>
      <c r="H418" s="40" t="s">
        <v>398</v>
      </c>
      <c r="I418" s="16" t="n">
        <v>1530</v>
      </c>
      <c r="J418" s="42" t="s">
        <v>2</v>
      </c>
      <c r="K418" s="43" t="n">
        <v>5370</v>
      </c>
      <c r="L418" s="44" t="str">
        <f aca="false">IF(J418="mm","m","pi")</f>
        <v>m</v>
      </c>
      <c r="M418" s="15" t="n">
        <f aca="false">IF(J418="mm",F418*I418/1000*K418*1.55,F418*I418*12*K418/1000)</f>
        <v>12734.955</v>
      </c>
      <c r="N418" s="5" t="n">
        <f aca="false">_xlfn.xlookup(A418,'[1]Prix MP'!$A$1:$A$1048576,'[1]Prix MP'!$T$1:$T$1048576)</f>
        <v>0.31697056471568</v>
      </c>
      <c r="O418" s="5" t="n">
        <f aca="false">_xlfn.xlookup(A418,'[1]Prix MP'!$A$1:$A$1048576,'[1]Prix MP'!$U$1:$U$1048576)</f>
        <v>0.31697056471568</v>
      </c>
      <c r="P418" s="6" t="n">
        <f aca="false">M418*N418</f>
        <v>4036.60587797877</v>
      </c>
      <c r="Q418" s="45" t="n">
        <f aca="false">M418*O418</f>
        <v>4036.60587797877</v>
      </c>
      <c r="R418" s="42" t="s">
        <v>65</v>
      </c>
      <c r="S418" s="6" t="n">
        <f aca="false">ROUND(IF(E418="I",0,IF(J418="po",I418,I418/25.4)),2)</f>
        <v>60.24</v>
      </c>
      <c r="T418" s="15" t="n">
        <f aca="false">ROUND(IF(E418="I",0,IF(J418="po",K418,K418*3.280839895)),0)</f>
        <v>17618</v>
      </c>
      <c r="V418" s="46" t="n">
        <f aca="false">IF(J418="mm",I418*K418/1000,"")</f>
        <v>8216.1</v>
      </c>
    </row>
    <row r="419" customFormat="false" ht="15" hidden="false" customHeight="false" outlineLevel="0" collapsed="false">
      <c r="A419" s="51" t="n">
        <v>30026</v>
      </c>
      <c r="B419" s="48" t="s">
        <v>396</v>
      </c>
      <c r="C419" s="37" t="n">
        <v>45580</v>
      </c>
      <c r="D419" s="38" t="s">
        <v>32</v>
      </c>
      <c r="E419" s="17" t="s">
        <v>49</v>
      </c>
      <c r="F419" s="49" t="n">
        <f aca="false">IF(D419="in",1,-1)</f>
        <v>1</v>
      </c>
      <c r="G419" s="50"/>
      <c r="H419" s="40" t="s">
        <v>399</v>
      </c>
      <c r="I419" s="16" t="n">
        <v>1530</v>
      </c>
      <c r="J419" s="42" t="s">
        <v>2</v>
      </c>
      <c r="K419" s="43" t="n">
        <v>6620</v>
      </c>
      <c r="L419" s="44" t="str">
        <f aca="false">IF(J419="mm","m","pi")</f>
        <v>m</v>
      </c>
      <c r="M419" s="15" t="n">
        <f aca="false">IF(J419="mm",F419*I419/1000*K419*1.55,F419*I419*12*K419/1000)</f>
        <v>15699.33</v>
      </c>
      <c r="N419" s="5" t="n">
        <f aca="false">_xlfn.xlookup(A419,'[1]Prix MP'!$A$1:$A$1048576,'[1]Prix MP'!$T$1:$T$1048576)</f>
        <v>0.31697056471568</v>
      </c>
      <c r="O419" s="5" t="n">
        <f aca="false">_xlfn.xlookup(A419,'[1]Prix MP'!$A$1:$A$1048576,'[1]Prix MP'!$U$1:$U$1048576)</f>
        <v>0.31697056471568</v>
      </c>
      <c r="P419" s="6" t="n">
        <f aca="false">M419*N419</f>
        <v>4976.22549575781</v>
      </c>
      <c r="Q419" s="45" t="n">
        <f aca="false">M419*O419</f>
        <v>4976.22549575781</v>
      </c>
      <c r="R419" s="42" t="s">
        <v>65</v>
      </c>
      <c r="S419" s="6" t="n">
        <f aca="false">ROUND(IF(E419="I",0,IF(J419="po",I419,I419/25.4)),2)</f>
        <v>60.24</v>
      </c>
      <c r="T419" s="15" t="n">
        <f aca="false">ROUND(IF(E419="I",0,IF(J419="po",K419,K419*3.280839895)),0)</f>
        <v>21719</v>
      </c>
      <c r="V419" s="46" t="n">
        <f aca="false">IF(J419="mm",I419*K419/1000,"")</f>
        <v>10128.6</v>
      </c>
    </row>
    <row r="420" customFormat="false" ht="15" hidden="false" customHeight="false" outlineLevel="0" collapsed="false">
      <c r="A420" s="51" t="n">
        <v>30026</v>
      </c>
      <c r="B420" s="48" t="s">
        <v>396</v>
      </c>
      <c r="C420" s="37" t="n">
        <v>45580</v>
      </c>
      <c r="D420" s="38" t="s">
        <v>32</v>
      </c>
      <c r="E420" s="17" t="s">
        <v>49</v>
      </c>
      <c r="F420" s="49" t="n">
        <f aca="false">IF(D420="in",1,-1)</f>
        <v>1</v>
      </c>
      <c r="G420" s="50"/>
      <c r="H420" s="40" t="s">
        <v>400</v>
      </c>
      <c r="I420" s="16" t="n">
        <v>1530</v>
      </c>
      <c r="J420" s="42" t="s">
        <v>2</v>
      </c>
      <c r="K420" s="43" t="n">
        <v>5960</v>
      </c>
      <c r="L420" s="44" t="str">
        <f aca="false">IF(J420="mm","m","pi")</f>
        <v>m</v>
      </c>
      <c r="M420" s="15" t="n">
        <f aca="false">IF(J420="mm",F420*I420/1000*K420*1.55,F420*I420*12*K420/1000)</f>
        <v>14134.14</v>
      </c>
      <c r="N420" s="5" t="n">
        <f aca="false">_xlfn.xlookup(A420,'[1]Prix MP'!$A$1:$A$1048576,'[1]Prix MP'!$T$1:$T$1048576)</f>
        <v>0.31697056471568</v>
      </c>
      <c r="O420" s="5" t="n">
        <f aca="false">_xlfn.xlookup(A420,'[1]Prix MP'!$A$1:$A$1048576,'[1]Prix MP'!$U$1:$U$1048576)</f>
        <v>0.31697056471568</v>
      </c>
      <c r="P420" s="6" t="n">
        <f aca="false">M420*N420</f>
        <v>4480.10633757048</v>
      </c>
      <c r="Q420" s="45" t="n">
        <f aca="false">M420*O420</f>
        <v>4480.10633757048</v>
      </c>
      <c r="R420" s="42" t="s">
        <v>65</v>
      </c>
      <c r="S420" s="6" t="n">
        <f aca="false">ROUND(IF(E420="I",0,IF(J420="po",I420,I420/25.4)),2)</f>
        <v>60.24</v>
      </c>
      <c r="T420" s="15" t="n">
        <f aca="false">ROUND(IF(E420="I",0,IF(J420="po",K420,K420*3.280839895)),0)</f>
        <v>19554</v>
      </c>
      <c r="V420" s="46" t="n">
        <f aca="false">IF(J420="mm",I420*K420/1000,"")</f>
        <v>9118.8</v>
      </c>
    </row>
    <row r="421" customFormat="false" ht="15" hidden="false" customHeight="false" outlineLevel="0" collapsed="false">
      <c r="A421" s="51" t="n">
        <v>30026</v>
      </c>
      <c r="B421" s="48" t="s">
        <v>396</v>
      </c>
      <c r="C421" s="37" t="n">
        <v>45580</v>
      </c>
      <c r="D421" s="38" t="s">
        <v>32</v>
      </c>
      <c r="E421" s="17" t="s">
        <v>33</v>
      </c>
      <c r="F421" s="49" t="n">
        <f aca="false">IF(D421="in",1,-1)</f>
        <v>1</v>
      </c>
      <c r="G421" s="50"/>
      <c r="H421" s="40" t="s">
        <v>401</v>
      </c>
      <c r="I421" s="16" t="n">
        <v>1530</v>
      </c>
      <c r="J421" s="42" t="s">
        <v>2</v>
      </c>
      <c r="K421" s="43" t="n">
        <v>5560</v>
      </c>
      <c r="L421" s="44" t="str">
        <f aca="false">IF(J421="mm","m","pi")</f>
        <v>m</v>
      </c>
      <c r="M421" s="15" t="n">
        <f aca="false">IF(J421="mm",F421*I421/1000*K421*1.55,F421*I421*12*K421/1000)</f>
        <v>13185.54</v>
      </c>
      <c r="N421" s="5" t="n">
        <f aca="false">_xlfn.xlookup(A421,'[1]Prix MP'!$A$1:$A$1048576,'[1]Prix MP'!$T$1:$T$1048576)</f>
        <v>0.31697056471568</v>
      </c>
      <c r="O421" s="5" t="n">
        <f aca="false">_xlfn.xlookup(A421,'[1]Prix MP'!$A$1:$A$1048576,'[1]Prix MP'!$U$1:$U$1048576)</f>
        <v>0.31697056471568</v>
      </c>
      <c r="P421" s="6" t="n">
        <f aca="false">M421*N421</f>
        <v>4179.42805988119</v>
      </c>
      <c r="Q421" s="45" t="n">
        <f aca="false">M421*O421</f>
        <v>4179.42805988119</v>
      </c>
      <c r="R421" s="42" t="s">
        <v>65</v>
      </c>
      <c r="S421" s="6" t="n">
        <f aca="false">ROUND(IF(E421="I",0,IF(J421="po",I421,I421/25.4)),2)</f>
        <v>0</v>
      </c>
      <c r="T421" s="15" t="n">
        <f aca="false">ROUND(IF(E421="I",0,IF(J421="po",K421,K421*3.280839895)),0)</f>
        <v>0</v>
      </c>
      <c r="V421" s="46" t="n">
        <f aca="false">IF(J421="mm",I421*K421/1000,"")</f>
        <v>8506.8</v>
      </c>
    </row>
    <row r="422" customFormat="false" ht="15" hidden="false" customHeight="false" outlineLevel="0" collapsed="false">
      <c r="A422" s="51" t="n">
        <v>30026</v>
      </c>
      <c r="B422" s="48" t="s">
        <v>396</v>
      </c>
      <c r="C422" s="37" t="n">
        <v>45646</v>
      </c>
      <c r="D422" s="38" t="s">
        <v>44</v>
      </c>
      <c r="E422" s="17" t="s">
        <v>33</v>
      </c>
      <c r="F422" s="49" t="n">
        <v>-1</v>
      </c>
      <c r="G422" s="50" t="s">
        <v>402</v>
      </c>
      <c r="H422" s="40" t="s">
        <v>401</v>
      </c>
      <c r="I422" s="16" t="n">
        <v>1530</v>
      </c>
      <c r="J422" s="42" t="s">
        <v>2</v>
      </c>
      <c r="K422" s="43" t="n">
        <v>5560</v>
      </c>
      <c r="L422" s="44" t="str">
        <f aca="false">IF(J422="mm","m","pi")</f>
        <v>m</v>
      </c>
      <c r="M422" s="15" t="n">
        <f aca="false">IF(J422="mm",F422*I422/1000*K422*1.55,F422*I422*12*K422/1000)</f>
        <v>-13185.54</v>
      </c>
      <c r="N422" s="5" t="n">
        <f aca="false">_xlfn.xlookup(A422,'[1]Prix MP'!$A$1:$A$1048576,'[1]Prix MP'!$T$1:$T$1048576)</f>
        <v>0.31697056471568</v>
      </c>
      <c r="O422" s="5" t="n">
        <f aca="false">_xlfn.xlookup(A422,'[1]Prix MP'!$A$1:$A$1048576,'[1]Prix MP'!$U$1:$U$1048576)</f>
        <v>0.31697056471568</v>
      </c>
      <c r="P422" s="6" t="n">
        <f aca="false">M422*N422</f>
        <v>-4179.42805988119</v>
      </c>
      <c r="Q422" s="45" t="n">
        <f aca="false">M422*O422</f>
        <v>-4179.42805988119</v>
      </c>
      <c r="R422" s="42" t="s">
        <v>65</v>
      </c>
      <c r="S422" s="6" t="n">
        <f aca="false">ROUND(IF(E422="I",0,IF(J422="po",I422,I422/25.4)),2)</f>
        <v>0</v>
      </c>
      <c r="T422" s="15" t="n">
        <f aca="false">ROUND(IF(E422="I",0,IF(J422="po",K422,K422*3.280839895)),0)</f>
        <v>0</v>
      </c>
      <c r="V422" s="46"/>
    </row>
    <row r="423" customFormat="false" ht="15" hidden="false" customHeight="false" outlineLevel="0" collapsed="false">
      <c r="A423" s="51" t="n">
        <v>30026</v>
      </c>
      <c r="B423" s="48" t="s">
        <v>396</v>
      </c>
      <c r="C423" s="37" t="n">
        <v>45580</v>
      </c>
      <c r="D423" s="38" t="s">
        <v>32</v>
      </c>
      <c r="E423" s="17" t="s">
        <v>33</v>
      </c>
      <c r="F423" s="49" t="n">
        <f aca="false">IF(D423="in",1,-1)</f>
        <v>1</v>
      </c>
      <c r="G423" s="50"/>
      <c r="H423" s="40" t="s">
        <v>403</v>
      </c>
      <c r="I423" s="16" t="n">
        <v>1530</v>
      </c>
      <c r="J423" s="42" t="s">
        <v>2</v>
      </c>
      <c r="K423" s="43" t="n">
        <v>6000</v>
      </c>
      <c r="L423" s="44" t="str">
        <f aca="false">IF(J423="mm","m","pi")</f>
        <v>m</v>
      </c>
      <c r="M423" s="15" t="n">
        <f aca="false">IF(J423="mm",F423*I423/1000*K423*1.55,F423*I423*12*K423/1000)</f>
        <v>14229</v>
      </c>
      <c r="N423" s="5" t="n">
        <f aca="false">_xlfn.xlookup(A423,'[1]Prix MP'!$A$1:$A$1048576,'[1]Prix MP'!$T$1:$T$1048576)</f>
        <v>0.31697056471568</v>
      </c>
      <c r="O423" s="5" t="n">
        <f aca="false">_xlfn.xlookup(A423,'[1]Prix MP'!$A$1:$A$1048576,'[1]Prix MP'!$U$1:$U$1048576)</f>
        <v>0.31697056471568</v>
      </c>
      <c r="P423" s="6" t="n">
        <f aca="false">M423*N423</f>
        <v>4510.17416533941</v>
      </c>
      <c r="Q423" s="45" t="n">
        <f aca="false">M423*O423</f>
        <v>4510.17416533941</v>
      </c>
      <c r="R423" s="42" t="s">
        <v>65</v>
      </c>
      <c r="S423" s="6" t="n">
        <f aca="false">ROUND(IF(E423="I",0,IF(J423="po",I423,I423/25.4)),2)</f>
        <v>0</v>
      </c>
      <c r="T423" s="15" t="n">
        <f aca="false">ROUND(IF(E423="I",0,IF(J423="po",K423,K423*3.280839895)),0)</f>
        <v>0</v>
      </c>
      <c r="V423" s="46" t="n">
        <f aca="false">IF(J423="mm",I423*K423/1000,"")</f>
        <v>9180</v>
      </c>
    </row>
    <row r="424" customFormat="false" ht="15" hidden="false" customHeight="false" outlineLevel="0" collapsed="false">
      <c r="A424" s="51" t="n">
        <v>30026</v>
      </c>
      <c r="B424" s="48" t="s">
        <v>396</v>
      </c>
      <c r="C424" s="37" t="n">
        <v>45632</v>
      </c>
      <c r="D424" s="38" t="s">
        <v>44</v>
      </c>
      <c r="E424" s="17" t="s">
        <v>33</v>
      </c>
      <c r="F424" s="49" t="n">
        <v>-1</v>
      </c>
      <c r="G424" s="50" t="s">
        <v>404</v>
      </c>
      <c r="H424" s="40" t="s">
        <v>403</v>
      </c>
      <c r="I424" s="16" t="n">
        <v>1530</v>
      </c>
      <c r="J424" s="42" t="s">
        <v>2</v>
      </c>
      <c r="K424" s="43" t="n">
        <v>6000</v>
      </c>
      <c r="L424" s="44" t="str">
        <f aca="false">IF(J424="mm","m","pi")</f>
        <v>m</v>
      </c>
      <c r="M424" s="15" t="n">
        <f aca="false">IF(J424="mm",F424*I424/1000*K424*1.55,F424*I424*12*K424/1000)</f>
        <v>-14229</v>
      </c>
      <c r="N424" s="5" t="n">
        <f aca="false">_xlfn.xlookup(A424,'[1]Prix MP'!$A$1:$A$1048576,'[1]Prix MP'!$T$1:$T$1048576)</f>
        <v>0.31697056471568</v>
      </c>
      <c r="O424" s="5" t="n">
        <f aca="false">_xlfn.xlookup(A424,'[1]Prix MP'!$A$1:$A$1048576,'[1]Prix MP'!$U$1:$U$1048576)</f>
        <v>0.31697056471568</v>
      </c>
      <c r="P424" s="6" t="n">
        <f aca="false">M424*N424</f>
        <v>-4510.17416533941</v>
      </c>
      <c r="Q424" s="45" t="n">
        <f aca="false">M424*O424</f>
        <v>-4510.17416533941</v>
      </c>
      <c r="R424" s="42" t="s">
        <v>65</v>
      </c>
      <c r="S424" s="6" t="n">
        <f aca="false">ROUND(IF(E424="I",0,IF(J424="po",I424,I424/25.4)),2)</f>
        <v>0</v>
      </c>
      <c r="T424" s="15" t="n">
        <f aca="false">ROUND(IF(E424="I",0,IF(J424="po",K424,K424*3.280839895)),0)</f>
        <v>0</v>
      </c>
      <c r="V424" s="46"/>
    </row>
    <row r="425" customFormat="false" ht="15" hidden="false" customHeight="false" outlineLevel="0" collapsed="false">
      <c r="A425" s="51" t="n">
        <v>30026</v>
      </c>
      <c r="B425" s="48" t="s">
        <v>396</v>
      </c>
      <c r="C425" s="37" t="n">
        <v>45580</v>
      </c>
      <c r="D425" s="38" t="s">
        <v>32</v>
      </c>
      <c r="E425" s="17" t="s">
        <v>33</v>
      </c>
      <c r="F425" s="49" t="n">
        <f aca="false">IF(D425="in",1,-1)</f>
        <v>1</v>
      </c>
      <c r="G425" s="50"/>
      <c r="H425" s="40" t="s">
        <v>405</v>
      </c>
      <c r="I425" s="16" t="n">
        <v>1530</v>
      </c>
      <c r="J425" s="42" t="s">
        <v>2</v>
      </c>
      <c r="K425" s="43" t="n">
        <v>5830</v>
      </c>
      <c r="L425" s="44" t="str">
        <f aca="false">IF(J425="mm","m","pi")</f>
        <v>m</v>
      </c>
      <c r="M425" s="15" t="n">
        <f aca="false">IF(J425="mm",F425*I425/1000*K425*1.55,F425*I425*12*K425/1000)</f>
        <v>13825.845</v>
      </c>
      <c r="N425" s="5" t="n">
        <f aca="false">_xlfn.xlookup(A425,'[1]Prix MP'!$A$1:$A$1048576,'[1]Prix MP'!$T$1:$T$1048576)</f>
        <v>0.31697056471568</v>
      </c>
      <c r="O425" s="5" t="n">
        <f aca="false">_xlfn.xlookup(A425,'[1]Prix MP'!$A$1:$A$1048576,'[1]Prix MP'!$U$1:$U$1048576)</f>
        <v>0.31697056471568</v>
      </c>
      <c r="P425" s="6" t="n">
        <f aca="false">M425*N425</f>
        <v>4382.38589732146</v>
      </c>
      <c r="Q425" s="45" t="n">
        <f aca="false">M425*O425</f>
        <v>4382.38589732146</v>
      </c>
      <c r="R425" s="42" t="s">
        <v>65</v>
      </c>
      <c r="S425" s="6" t="n">
        <f aca="false">ROUND(IF(E425="I",0,IF(J425="po",I425,I425/25.4)),2)</f>
        <v>0</v>
      </c>
      <c r="T425" s="15" t="n">
        <f aca="false">ROUND(IF(E425="I",0,IF(J425="po",K425,K425*3.280839895)),0)</f>
        <v>0</v>
      </c>
      <c r="V425" s="46" t="n">
        <f aca="false">IF(J425="mm",I425*K425/1000,"")</f>
        <v>8919.9</v>
      </c>
    </row>
    <row r="426" customFormat="false" ht="15" hidden="false" customHeight="false" outlineLevel="0" collapsed="false">
      <c r="A426" s="51" t="n">
        <v>30026</v>
      </c>
      <c r="B426" s="48" t="s">
        <v>396</v>
      </c>
      <c r="C426" s="37" t="n">
        <v>45604</v>
      </c>
      <c r="D426" s="38" t="s">
        <v>44</v>
      </c>
      <c r="E426" s="17" t="s">
        <v>33</v>
      </c>
      <c r="F426" s="49" t="n">
        <v>-1</v>
      </c>
      <c r="G426" s="50" t="s">
        <v>406</v>
      </c>
      <c r="H426" s="40" t="s">
        <v>405</v>
      </c>
      <c r="I426" s="16" t="n">
        <v>1530</v>
      </c>
      <c r="J426" s="42" t="s">
        <v>2</v>
      </c>
      <c r="K426" s="43" t="n">
        <v>5830</v>
      </c>
      <c r="L426" s="44" t="str">
        <f aca="false">IF(J426="mm","m","pi")</f>
        <v>m</v>
      </c>
      <c r="M426" s="15" t="n">
        <f aca="false">IF(J426="mm",F426*I426/1000*K426*1.55,F426*I426*12*K426/1000)</f>
        <v>-13825.845</v>
      </c>
      <c r="N426" s="5" t="n">
        <f aca="false">_xlfn.xlookup(A426,'[1]Prix MP'!$A$1:$A$1048576,'[1]Prix MP'!$T$1:$T$1048576)</f>
        <v>0.31697056471568</v>
      </c>
      <c r="O426" s="5" t="n">
        <f aca="false">_xlfn.xlookup(A426,'[1]Prix MP'!$A$1:$A$1048576,'[1]Prix MP'!$U$1:$U$1048576)</f>
        <v>0.31697056471568</v>
      </c>
      <c r="P426" s="6" t="n">
        <f aca="false">M426*N426</f>
        <v>-4382.38589732146</v>
      </c>
      <c r="Q426" s="45" t="n">
        <f aca="false">M426*O426</f>
        <v>-4382.38589732146</v>
      </c>
      <c r="R426" s="42" t="s">
        <v>65</v>
      </c>
      <c r="S426" s="6" t="n">
        <f aca="false">ROUND(IF(E426="I",0,IF(J426="po",I426,I426/25.4)),2)</f>
        <v>0</v>
      </c>
      <c r="T426" s="15" t="n">
        <f aca="false">ROUND(IF(E426="I",0,IF(J426="po",K426,K426*3.280839895)),0)</f>
        <v>0</v>
      </c>
      <c r="V426" s="46" t="n">
        <f aca="false">IF(J426="mm",I426*K426/1000,"")</f>
        <v>8919.9</v>
      </c>
    </row>
    <row r="427" customFormat="false" ht="15" hidden="false" customHeight="false" outlineLevel="0" collapsed="false">
      <c r="A427" s="51" t="n">
        <v>30026</v>
      </c>
      <c r="B427" s="48" t="s">
        <v>396</v>
      </c>
      <c r="C427" s="37" t="n">
        <v>45604</v>
      </c>
      <c r="D427" s="38" t="s">
        <v>48</v>
      </c>
      <c r="E427" s="17" t="s">
        <v>33</v>
      </c>
      <c r="F427" s="49" t="n">
        <v>1</v>
      </c>
      <c r="G427" s="50" t="s">
        <v>406</v>
      </c>
      <c r="H427" s="40" t="s">
        <v>407</v>
      </c>
      <c r="I427" s="16" t="n">
        <v>60.236</v>
      </c>
      <c r="J427" s="42" t="s">
        <v>36</v>
      </c>
      <c r="K427" s="43" t="n">
        <v>9000</v>
      </c>
      <c r="L427" s="44" t="s">
        <v>47</v>
      </c>
      <c r="M427" s="15" t="n">
        <f aca="false">IF(J427="mm",F427*I427/1000*K427*1.55,F427*I427*12*K427/1000)</f>
        <v>6505.488</v>
      </c>
      <c r="N427" s="5" t="n">
        <f aca="false">_xlfn.xlookup(A427,'[1]Prix MP'!$A$1:$A$1048576,'[1]Prix MP'!$T$1:$T$1048576)</f>
        <v>0.31697056471568</v>
      </c>
      <c r="O427" s="5" t="n">
        <f aca="false">_xlfn.xlookup(A427,'[1]Prix MP'!$A$1:$A$1048576,'[1]Prix MP'!$U$1:$U$1048576)</f>
        <v>0.31697056471568</v>
      </c>
      <c r="P427" s="6" t="n">
        <f aca="false">M427*N427</f>
        <v>2062.04820511108</v>
      </c>
      <c r="Q427" s="45" t="n">
        <f aca="false">M427*O427</f>
        <v>2062.04820511108</v>
      </c>
      <c r="R427" s="42" t="s">
        <v>65</v>
      </c>
      <c r="S427" s="6" t="n">
        <f aca="false">ROUND(IF(E427="I",0,IF(J427="po",I427,I427/25.4)),2)</f>
        <v>0</v>
      </c>
      <c r="T427" s="15" t="n">
        <f aca="false">ROUND(IF(E427="I",0,IF(J427="po",K427,K427*3.280839895)),0)</f>
        <v>0</v>
      </c>
      <c r="V427" s="46" t="str">
        <f aca="false">IF(J427="mm",I427*K427/1000,"")</f>
        <v/>
      </c>
    </row>
    <row r="428" customFormat="false" ht="15" hidden="false" customHeight="false" outlineLevel="0" collapsed="false">
      <c r="A428" s="51" t="n">
        <v>30026</v>
      </c>
      <c r="B428" s="48" t="s">
        <v>396</v>
      </c>
      <c r="C428" s="37" t="n">
        <v>45604</v>
      </c>
      <c r="D428" s="38" t="s">
        <v>44</v>
      </c>
      <c r="E428" s="17" t="s">
        <v>33</v>
      </c>
      <c r="F428" s="49" t="n">
        <v>-1</v>
      </c>
      <c r="G428" s="50" t="s">
        <v>408</v>
      </c>
      <c r="H428" s="40" t="s">
        <v>407</v>
      </c>
      <c r="I428" s="16" t="n">
        <v>60.236</v>
      </c>
      <c r="J428" s="42" t="s">
        <v>36</v>
      </c>
      <c r="K428" s="43" t="n">
        <v>9000</v>
      </c>
      <c r="L428" s="44" t="s">
        <v>47</v>
      </c>
      <c r="M428" s="15" t="n">
        <f aca="false">IF(J428="mm",F428*I428/1000*K428*1.55,F428*I428*12*K428/1000)</f>
        <v>-6505.488</v>
      </c>
      <c r="N428" s="5" t="n">
        <f aca="false">_xlfn.xlookup(A428,'[1]Prix MP'!$A$1:$A$1048576,'[1]Prix MP'!$T$1:$T$1048576)</f>
        <v>0.31697056471568</v>
      </c>
      <c r="O428" s="5" t="n">
        <f aca="false">_xlfn.xlookup(A428,'[1]Prix MP'!$A$1:$A$1048576,'[1]Prix MP'!$U$1:$U$1048576)</f>
        <v>0.31697056471568</v>
      </c>
      <c r="P428" s="6" t="n">
        <f aca="false">M428*N428</f>
        <v>-2062.04820511108</v>
      </c>
      <c r="Q428" s="45" t="n">
        <f aca="false">M428*O428</f>
        <v>-2062.04820511108</v>
      </c>
      <c r="R428" s="42" t="s">
        <v>65</v>
      </c>
      <c r="S428" s="6" t="n">
        <f aca="false">ROUND(IF(E428="I",0,IF(J428="po",I428,I428/25.4)),2)</f>
        <v>0</v>
      </c>
      <c r="T428" s="15" t="n">
        <f aca="false">ROUND(IF(E428="I",0,IF(J428="po",K428,K428*3.280839895)),0)</f>
        <v>0</v>
      </c>
      <c r="V428" s="46" t="str">
        <f aca="false">IF(J428="mm",I428*K428/1000,"")</f>
        <v/>
      </c>
    </row>
    <row r="429" customFormat="false" ht="15" hidden="false" customHeight="false" outlineLevel="0" collapsed="false">
      <c r="A429" s="51" t="n">
        <v>30026</v>
      </c>
      <c r="B429" s="48" t="s">
        <v>396</v>
      </c>
      <c r="C429" s="37" t="n">
        <v>45604</v>
      </c>
      <c r="D429" s="38" t="s">
        <v>48</v>
      </c>
      <c r="E429" s="17" t="s">
        <v>49</v>
      </c>
      <c r="F429" s="49" t="n">
        <v>1</v>
      </c>
      <c r="G429" s="50" t="s">
        <v>408</v>
      </c>
      <c r="H429" s="40" t="s">
        <v>409</v>
      </c>
      <c r="I429" s="16" t="n">
        <v>60.236</v>
      </c>
      <c r="J429" s="42" t="s">
        <v>36</v>
      </c>
      <c r="K429" s="43" t="n">
        <v>4100</v>
      </c>
      <c r="L429" s="44" t="s">
        <v>47</v>
      </c>
      <c r="M429" s="15" t="n">
        <f aca="false">IF(J429="mm",F429*I429/1000*K429*1.55,F429*I429*12*K429/1000)</f>
        <v>2963.6112</v>
      </c>
      <c r="N429" s="5" t="n">
        <f aca="false">_xlfn.xlookup(A429,'[1]Prix MP'!$A$1:$A$1048576,'[1]Prix MP'!$T$1:$T$1048576)</f>
        <v>0.31697056471568</v>
      </c>
      <c r="O429" s="5" t="n">
        <f aca="false">_xlfn.xlookup(A429,'[1]Prix MP'!$A$1:$A$1048576,'[1]Prix MP'!$U$1:$U$1048576)</f>
        <v>0.31697056471568</v>
      </c>
      <c r="P429" s="6" t="n">
        <f aca="false">M429*N429</f>
        <v>939.377515661714</v>
      </c>
      <c r="Q429" s="45" t="n">
        <f aca="false">M429*O429</f>
        <v>939.377515661714</v>
      </c>
      <c r="R429" s="42" t="s">
        <v>65</v>
      </c>
      <c r="S429" s="6" t="n">
        <f aca="false">ROUND(IF(E429="I",0,IF(J429="po",I429,I429/25.4)),2)</f>
        <v>60.24</v>
      </c>
      <c r="T429" s="15" t="n">
        <f aca="false">ROUND(IF(E429="I",0,IF(J429="po",K429,K429*3.280839895)),0)</f>
        <v>4100</v>
      </c>
      <c r="V429" s="46" t="str">
        <f aca="false">IF(J429="mm",I429*K429/1000,"")</f>
        <v/>
      </c>
    </row>
    <row r="430" customFormat="false" ht="15" hidden="false" customHeight="false" outlineLevel="0" collapsed="false">
      <c r="A430" s="51" t="n">
        <v>30026</v>
      </c>
      <c r="B430" s="48" t="s">
        <v>396</v>
      </c>
      <c r="C430" s="37" t="n">
        <v>45580</v>
      </c>
      <c r="D430" s="38" t="s">
        <v>32</v>
      </c>
      <c r="E430" s="17" t="s">
        <v>33</v>
      </c>
      <c r="F430" s="49" t="n">
        <f aca="false">IF(D430="in",1,-1)</f>
        <v>1</v>
      </c>
      <c r="G430" s="50"/>
      <c r="H430" s="40" t="s">
        <v>410</v>
      </c>
      <c r="I430" s="16" t="n">
        <v>1530</v>
      </c>
      <c r="J430" s="42" t="s">
        <v>2</v>
      </c>
      <c r="K430" s="43" t="n">
        <v>5950</v>
      </c>
      <c r="L430" s="44" t="str">
        <f aca="false">IF(J430="mm","m","pi")</f>
        <v>m</v>
      </c>
      <c r="M430" s="15" t="n">
        <f aca="false">IF(J430="mm",F430*I430/1000*K430*1.55,F430*I430*12*K430/1000)</f>
        <v>14110.425</v>
      </c>
      <c r="N430" s="5" t="n">
        <f aca="false">_xlfn.xlookup(A430,'[1]Prix MP'!$A$1:$A$1048576,'[1]Prix MP'!$T$1:$T$1048576)</f>
        <v>0.31697056471568</v>
      </c>
      <c r="O430" s="5" t="n">
        <f aca="false">_xlfn.xlookup(A430,'[1]Prix MP'!$A$1:$A$1048576,'[1]Prix MP'!$U$1:$U$1048576)</f>
        <v>0.31697056471568</v>
      </c>
      <c r="P430" s="6" t="n">
        <f aca="false">M430*N430</f>
        <v>4472.58938062825</v>
      </c>
      <c r="Q430" s="45" t="n">
        <f aca="false">M430*O430</f>
        <v>4472.58938062825</v>
      </c>
      <c r="R430" s="42" t="s">
        <v>65</v>
      </c>
      <c r="S430" s="6" t="n">
        <f aca="false">ROUND(IF(E430="I",0,IF(J430="po",I430,I430/25.4)),2)</f>
        <v>0</v>
      </c>
      <c r="T430" s="15" t="n">
        <f aca="false">ROUND(IF(E430="I",0,IF(J430="po",K430,K430*3.280839895)),0)</f>
        <v>0</v>
      </c>
      <c r="V430" s="46" t="n">
        <f aca="false">IF(J430="mm",I430*K430/1000,"")</f>
        <v>9103.5</v>
      </c>
    </row>
    <row r="431" customFormat="false" ht="15" hidden="false" customHeight="false" outlineLevel="0" collapsed="false">
      <c r="A431" s="51" t="n">
        <v>30026</v>
      </c>
      <c r="B431" s="48" t="s">
        <v>396</v>
      </c>
      <c r="C431" s="37" t="n">
        <v>45601</v>
      </c>
      <c r="D431" s="38" t="s">
        <v>44</v>
      </c>
      <c r="E431" s="17" t="s">
        <v>33</v>
      </c>
      <c r="F431" s="49" t="n">
        <v>-1</v>
      </c>
      <c r="G431" s="50" t="s">
        <v>411</v>
      </c>
      <c r="H431" s="40" t="s">
        <v>410</v>
      </c>
      <c r="I431" s="16" t="n">
        <v>1530</v>
      </c>
      <c r="J431" s="42" t="s">
        <v>2</v>
      </c>
      <c r="K431" s="43" t="n">
        <v>5950</v>
      </c>
      <c r="L431" s="44" t="str">
        <f aca="false">IF(J431="mm","m","pi")</f>
        <v>m</v>
      </c>
      <c r="M431" s="15" t="n">
        <f aca="false">IF(J431="mm",F431*I431/1000*K431*1.55,F431*I431*12*K431/1000)</f>
        <v>-14110.425</v>
      </c>
      <c r="N431" s="5" t="n">
        <f aca="false">_xlfn.xlookup(A431,'[1]Prix MP'!$A$1:$A$1048576,'[1]Prix MP'!$T$1:$T$1048576)</f>
        <v>0.31697056471568</v>
      </c>
      <c r="O431" s="5" t="n">
        <f aca="false">_xlfn.xlookup(A431,'[1]Prix MP'!$A$1:$A$1048576,'[1]Prix MP'!$U$1:$U$1048576)</f>
        <v>0.31697056471568</v>
      </c>
      <c r="P431" s="6" t="n">
        <f aca="false">M431*N431</f>
        <v>-4472.58938062825</v>
      </c>
      <c r="Q431" s="45" t="n">
        <f aca="false">M431*O431</f>
        <v>-4472.58938062825</v>
      </c>
      <c r="R431" s="42" t="s">
        <v>65</v>
      </c>
      <c r="S431" s="6" t="n">
        <f aca="false">ROUND(IF(E431="I",0,IF(J431="po",I431,I431/25.4)),2)</f>
        <v>0</v>
      </c>
      <c r="T431" s="15" t="n">
        <f aca="false">ROUND(IF(E431="I",0,IF(J431="po",K431,K431*3.280839895)),0)</f>
        <v>0</v>
      </c>
      <c r="V431" s="46" t="n">
        <f aca="false">IF(J431="mm",I431*K431/1000,"")</f>
        <v>9103.5</v>
      </c>
    </row>
    <row r="432" customFormat="false" ht="15" hidden="false" customHeight="false" outlineLevel="0" collapsed="false">
      <c r="A432" s="51" t="n">
        <v>30026</v>
      </c>
      <c r="B432" s="48" t="s">
        <v>396</v>
      </c>
      <c r="C432" s="37" t="n">
        <v>45601</v>
      </c>
      <c r="D432" s="38" t="s">
        <v>48</v>
      </c>
      <c r="E432" s="17" t="s">
        <v>49</v>
      </c>
      <c r="F432" s="49" t="n">
        <v>1</v>
      </c>
      <c r="G432" s="50" t="s">
        <v>411</v>
      </c>
      <c r="H432" s="40" t="s">
        <v>412</v>
      </c>
      <c r="I432" s="16" t="n">
        <v>8.8</v>
      </c>
      <c r="J432" s="42" t="s">
        <v>36</v>
      </c>
      <c r="K432" s="43" t="n">
        <v>10000</v>
      </c>
      <c r="L432" s="44" t="s">
        <v>47</v>
      </c>
      <c r="M432" s="15" t="n">
        <f aca="false">IF(J432="mm",F432*I432/1000*K432*1.55,F432*I432*12*K432/1000)</f>
        <v>1056</v>
      </c>
      <c r="N432" s="5" t="n">
        <f aca="false">_xlfn.xlookup(A432,'[1]Prix MP'!$A$1:$A$1048576,'[1]Prix MP'!$T$1:$T$1048576)</f>
        <v>0.31697056471568</v>
      </c>
      <c r="O432" s="5" t="n">
        <f aca="false">_xlfn.xlookup(A432,'[1]Prix MP'!$A$1:$A$1048576,'[1]Prix MP'!$U$1:$U$1048576)</f>
        <v>0.31697056471568</v>
      </c>
      <c r="P432" s="6" t="n">
        <f aca="false">M432*N432</f>
        <v>334.720916339758</v>
      </c>
      <c r="Q432" s="45" t="n">
        <f aca="false">M432*O432</f>
        <v>334.720916339758</v>
      </c>
      <c r="R432" s="42" t="s">
        <v>65</v>
      </c>
      <c r="S432" s="6" t="n">
        <f aca="false">ROUND(IF(E432="I",0,IF(J432="po",I432,I432/25.4)),2)</f>
        <v>8.8</v>
      </c>
      <c r="T432" s="15" t="n">
        <f aca="false">ROUND(IF(E432="I",0,IF(J432="po",K432,K432*3.280839895)),0)</f>
        <v>10000</v>
      </c>
      <c r="V432" s="46" t="str">
        <f aca="false">IF(J432="mm",I432*K432/1000,"")</f>
        <v/>
      </c>
    </row>
    <row r="433" customFormat="false" ht="15" hidden="false" customHeight="false" outlineLevel="0" collapsed="false">
      <c r="A433" s="51" t="n">
        <v>30026</v>
      </c>
      <c r="B433" s="48" t="s">
        <v>396</v>
      </c>
      <c r="C433" s="37" t="n">
        <v>45601</v>
      </c>
      <c r="D433" s="38" t="s">
        <v>48</v>
      </c>
      <c r="E433" s="17" t="s">
        <v>33</v>
      </c>
      <c r="F433" s="49" t="n">
        <v>1</v>
      </c>
      <c r="G433" s="50" t="s">
        <v>411</v>
      </c>
      <c r="H433" s="40" t="s">
        <v>413</v>
      </c>
      <c r="I433" s="16" t="n">
        <v>8.8</v>
      </c>
      <c r="J433" s="42" t="s">
        <v>36</v>
      </c>
      <c r="K433" s="43" t="n">
        <v>8800</v>
      </c>
      <c r="L433" s="44" t="s">
        <v>47</v>
      </c>
      <c r="M433" s="15" t="n">
        <f aca="false">IF(J433="mm",F433*I433/1000*K433*1.55,F433*I433*12*K433/1000)</f>
        <v>929.28</v>
      </c>
      <c r="N433" s="5" t="n">
        <f aca="false">_xlfn.xlookup(A433,'[1]Prix MP'!$A$1:$A$1048576,'[1]Prix MP'!$T$1:$T$1048576)</f>
        <v>0.31697056471568</v>
      </c>
      <c r="O433" s="5" t="n">
        <f aca="false">_xlfn.xlookup(A433,'[1]Prix MP'!$A$1:$A$1048576,'[1]Prix MP'!$U$1:$U$1048576)</f>
        <v>0.31697056471568</v>
      </c>
      <c r="P433" s="6" t="n">
        <f aca="false">M433*N433</f>
        <v>294.554406378987</v>
      </c>
      <c r="Q433" s="45" t="n">
        <f aca="false">M433*O433</f>
        <v>294.554406378987</v>
      </c>
      <c r="R433" s="42" t="s">
        <v>65</v>
      </c>
      <c r="S433" s="6" t="n">
        <f aca="false">ROUND(IF(E433="I",0,IF(J433="po",I433,I433/25.4)),2)</f>
        <v>0</v>
      </c>
      <c r="T433" s="15" t="n">
        <f aca="false">ROUND(IF(E433="I",0,IF(J433="po",K433,K433*3.280839895)),0)</f>
        <v>0</v>
      </c>
      <c r="V433" s="46" t="str">
        <f aca="false">IF(J433="mm",I433*K433/1000,"")</f>
        <v/>
      </c>
    </row>
    <row r="434" customFormat="false" ht="15" hidden="false" customHeight="false" outlineLevel="0" collapsed="false">
      <c r="A434" s="51" t="n">
        <v>30026</v>
      </c>
      <c r="B434" s="48" t="s">
        <v>396</v>
      </c>
      <c r="C434" s="37" t="n">
        <v>45618</v>
      </c>
      <c r="D434" s="38" t="s">
        <v>44</v>
      </c>
      <c r="E434" s="17" t="s">
        <v>33</v>
      </c>
      <c r="F434" s="49" t="n">
        <v>-1</v>
      </c>
      <c r="G434" s="50" t="s">
        <v>414</v>
      </c>
      <c r="H434" s="40" t="s">
        <v>415</v>
      </c>
      <c r="I434" s="16" t="n">
        <v>8.8</v>
      </c>
      <c r="J434" s="42" t="s">
        <v>36</v>
      </c>
      <c r="K434" s="43" t="n">
        <v>8800</v>
      </c>
      <c r="L434" s="44" t="s">
        <v>47</v>
      </c>
      <c r="M434" s="15" t="n">
        <f aca="false">IF(J434="mm",F434*I434/1000*K434*1.55,F434*I434*12*K434/1000)</f>
        <v>-929.28</v>
      </c>
      <c r="N434" s="5" t="n">
        <f aca="false">_xlfn.xlookup(A434,'[1]Prix MP'!$A$1:$A$1048576,'[1]Prix MP'!$T$1:$T$1048576)</f>
        <v>0.31697056471568</v>
      </c>
      <c r="O434" s="5" t="n">
        <f aca="false">_xlfn.xlookup(A434,'[1]Prix MP'!$A$1:$A$1048576,'[1]Prix MP'!$U$1:$U$1048576)</f>
        <v>0.31697056471568</v>
      </c>
      <c r="P434" s="6" t="n">
        <f aca="false">M434*N434</f>
        <v>-294.554406378987</v>
      </c>
      <c r="Q434" s="45" t="n">
        <f aca="false">M434*O434</f>
        <v>-294.554406378987</v>
      </c>
      <c r="R434" s="42" t="s">
        <v>65</v>
      </c>
      <c r="S434" s="6" t="n">
        <f aca="false">ROUND(IF(E434="I",0,IF(J434="po",I434,I434/25.4)),2)</f>
        <v>0</v>
      </c>
      <c r="T434" s="15" t="n">
        <f aca="false">ROUND(IF(E434="I",0,IF(J434="po",K434,K434*3.280839895)),0)</f>
        <v>0</v>
      </c>
      <c r="V434" s="46"/>
    </row>
    <row r="435" customFormat="false" ht="15" hidden="false" customHeight="false" outlineLevel="0" collapsed="false">
      <c r="A435" s="51" t="n">
        <v>30026</v>
      </c>
      <c r="B435" s="48" t="s">
        <v>396</v>
      </c>
      <c r="C435" s="37" t="n">
        <v>45618</v>
      </c>
      <c r="D435" s="38" t="s">
        <v>48</v>
      </c>
      <c r="E435" s="17" t="s">
        <v>49</v>
      </c>
      <c r="F435" s="49" t="n">
        <v>1</v>
      </c>
      <c r="G435" s="50" t="s">
        <v>414</v>
      </c>
      <c r="H435" s="40" t="s">
        <v>416</v>
      </c>
      <c r="I435" s="16" t="n">
        <v>8.8</v>
      </c>
      <c r="J435" s="42" t="s">
        <v>36</v>
      </c>
      <c r="K435" s="43" t="n">
        <v>6200</v>
      </c>
      <c r="L435" s="44" t="s">
        <v>47</v>
      </c>
      <c r="M435" s="15" t="n">
        <f aca="false">IF(J435="mm",F435*I435/1000*K435*1.55,F435*I435*12*K435/1000)</f>
        <v>654.72</v>
      </c>
      <c r="N435" s="5" t="n">
        <f aca="false">_xlfn.xlookup(A435,'[1]Prix MP'!$A$1:$A$1048576,'[1]Prix MP'!$T$1:$T$1048576)</f>
        <v>0.31697056471568</v>
      </c>
      <c r="O435" s="5" t="n">
        <f aca="false">_xlfn.xlookup(A435,'[1]Prix MP'!$A$1:$A$1048576,'[1]Prix MP'!$U$1:$U$1048576)</f>
        <v>0.31697056471568</v>
      </c>
      <c r="P435" s="6" t="n">
        <f aca="false">M435*N435</f>
        <v>207.52696813065</v>
      </c>
      <c r="Q435" s="45" t="n">
        <f aca="false">M435*O435</f>
        <v>207.52696813065</v>
      </c>
      <c r="R435" s="42" t="s">
        <v>65</v>
      </c>
      <c r="S435" s="6" t="n">
        <f aca="false">ROUND(IF(E435="I",0,IF(J435="po",I435,I435/25.4)),2)</f>
        <v>8.8</v>
      </c>
      <c r="T435" s="15" t="n">
        <f aca="false">ROUND(IF(E435="I",0,IF(J435="po",K435,K435*3.280839895)),0)</f>
        <v>6200</v>
      </c>
      <c r="V435" s="46"/>
    </row>
    <row r="436" customFormat="false" ht="15" hidden="false" customHeight="false" outlineLevel="0" collapsed="false">
      <c r="A436" s="51" t="n">
        <v>30026</v>
      </c>
      <c r="B436" s="48" t="s">
        <v>396</v>
      </c>
      <c r="C436" s="37" t="n">
        <v>45580</v>
      </c>
      <c r="D436" s="38" t="s">
        <v>32</v>
      </c>
      <c r="E436" s="17" t="s">
        <v>33</v>
      </c>
      <c r="F436" s="49" t="n">
        <f aca="false">IF(D436="in",1,-1)</f>
        <v>1</v>
      </c>
      <c r="G436" s="50"/>
      <c r="H436" s="40" t="s">
        <v>417</v>
      </c>
      <c r="I436" s="16" t="n">
        <v>1530</v>
      </c>
      <c r="J436" s="42" t="s">
        <v>2</v>
      </c>
      <c r="K436" s="43" t="n">
        <v>5800</v>
      </c>
      <c r="L436" s="44" t="str">
        <f aca="false">IF(J436="mm","m","pi")</f>
        <v>m</v>
      </c>
      <c r="M436" s="15" t="n">
        <f aca="false">IF(J436="mm",F436*I436/1000*K436*1.55,F436*I436*12*K436/1000)</f>
        <v>13754.7</v>
      </c>
      <c r="N436" s="5" t="n">
        <f aca="false">_xlfn.xlookup(A436,'[1]Prix MP'!$A$1:$A$1048576,'[1]Prix MP'!$T$1:$T$1048576)</f>
        <v>0.31697056471568</v>
      </c>
      <c r="O436" s="5" t="n">
        <f aca="false">_xlfn.xlookup(A436,'[1]Prix MP'!$A$1:$A$1048576,'[1]Prix MP'!$U$1:$U$1048576)</f>
        <v>0.31697056471568</v>
      </c>
      <c r="P436" s="6" t="n">
        <f aca="false">M436*N436</f>
        <v>4359.83502649476</v>
      </c>
      <c r="Q436" s="45" t="n">
        <f aca="false">M436*O436</f>
        <v>4359.83502649476</v>
      </c>
      <c r="R436" s="42" t="s">
        <v>65</v>
      </c>
      <c r="S436" s="6" t="n">
        <f aca="false">ROUND(IF(E436="I",0,IF(J436="po",I436,I436/25.4)),2)</f>
        <v>0</v>
      </c>
      <c r="T436" s="15" t="n">
        <f aca="false">ROUND(IF(E436="I",0,IF(J436="po",K436,K436*3.280839895)),0)</f>
        <v>0</v>
      </c>
      <c r="V436" s="46" t="n">
        <f aca="false">IF(J436="mm",I436*K436/1000,"")</f>
        <v>8874</v>
      </c>
    </row>
    <row r="437" customFormat="false" ht="15" hidden="false" customHeight="false" outlineLevel="0" collapsed="false">
      <c r="A437" s="51" t="n">
        <v>30026</v>
      </c>
      <c r="B437" s="48" t="s">
        <v>396</v>
      </c>
      <c r="C437" s="37" t="n">
        <v>45607</v>
      </c>
      <c r="D437" s="38" t="s">
        <v>44</v>
      </c>
      <c r="E437" s="17" t="s">
        <v>33</v>
      </c>
      <c r="F437" s="49" t="n">
        <v>-1</v>
      </c>
      <c r="G437" s="50" t="s">
        <v>418</v>
      </c>
      <c r="H437" s="40" t="s">
        <v>417</v>
      </c>
      <c r="I437" s="16" t="n">
        <v>1530</v>
      </c>
      <c r="J437" s="42" t="s">
        <v>2</v>
      </c>
      <c r="K437" s="43" t="n">
        <v>5800</v>
      </c>
      <c r="L437" s="44" t="str">
        <f aca="false">IF(J437="mm","m","pi")</f>
        <v>m</v>
      </c>
      <c r="M437" s="15" t="n">
        <f aca="false">IF(J437="mm",F437*I437/1000*K437*1.55,F437*I437*12*K437/1000)</f>
        <v>-13754.7</v>
      </c>
      <c r="N437" s="5" t="n">
        <f aca="false">_xlfn.xlookup(A437,'[1]Prix MP'!$A$1:$A$1048576,'[1]Prix MP'!$T$1:$T$1048576)</f>
        <v>0.31697056471568</v>
      </c>
      <c r="O437" s="5" t="n">
        <f aca="false">_xlfn.xlookup(A437,'[1]Prix MP'!$A$1:$A$1048576,'[1]Prix MP'!$U$1:$U$1048576)</f>
        <v>0.31697056471568</v>
      </c>
      <c r="P437" s="6" t="n">
        <f aca="false">M437*N437</f>
        <v>-4359.83502649476</v>
      </c>
      <c r="Q437" s="45" t="n">
        <f aca="false">M437*O437</f>
        <v>-4359.83502649476</v>
      </c>
      <c r="R437" s="42" t="s">
        <v>65</v>
      </c>
      <c r="S437" s="6" t="n">
        <f aca="false">ROUND(IF(E437="I",0,IF(J437="po",I437,I437/25.4)),2)</f>
        <v>0</v>
      </c>
      <c r="T437" s="15" t="n">
        <f aca="false">ROUND(IF(E437="I",0,IF(J437="po",K437,K437*3.280839895)),0)</f>
        <v>0</v>
      </c>
      <c r="V437" s="46"/>
    </row>
    <row r="438" customFormat="false" ht="15" hidden="false" customHeight="false" outlineLevel="0" collapsed="false">
      <c r="A438" s="51" t="n">
        <v>30026</v>
      </c>
      <c r="B438" s="48" t="s">
        <v>396</v>
      </c>
      <c r="C438" s="37" t="n">
        <v>45607</v>
      </c>
      <c r="D438" s="38" t="s">
        <v>48</v>
      </c>
      <c r="E438" s="17" t="s">
        <v>49</v>
      </c>
      <c r="F438" s="49" t="n">
        <v>1</v>
      </c>
      <c r="G438" s="50" t="s">
        <v>418</v>
      </c>
      <c r="H438" s="40" t="s">
        <v>419</v>
      </c>
      <c r="I438" s="16" t="n">
        <v>8.8</v>
      </c>
      <c r="J438" s="42" t="s">
        <v>36</v>
      </c>
      <c r="K438" s="43" t="n">
        <v>9500</v>
      </c>
      <c r="L438" s="44" t="s">
        <v>47</v>
      </c>
      <c r="M438" s="15" t="n">
        <f aca="false">IF(J438="mm",F438*I438/1000*K438*1.55,F438*I438*12*K438/1000)</f>
        <v>1003.2</v>
      </c>
      <c r="N438" s="5" t="n">
        <f aca="false">_xlfn.xlookup(A438,'[1]Prix MP'!$A$1:$A$1048576,'[1]Prix MP'!$T$1:$T$1048576)</f>
        <v>0.31697056471568</v>
      </c>
      <c r="O438" s="5" t="n">
        <f aca="false">_xlfn.xlookup(A438,'[1]Prix MP'!$A$1:$A$1048576,'[1]Prix MP'!$U$1:$U$1048576)</f>
        <v>0.31697056471568</v>
      </c>
      <c r="P438" s="6" t="n">
        <f aca="false">M438*N438</f>
        <v>317.98487052277</v>
      </c>
      <c r="Q438" s="45" t="n">
        <f aca="false">M438*O438</f>
        <v>317.98487052277</v>
      </c>
      <c r="R438" s="42" t="s">
        <v>65</v>
      </c>
      <c r="S438" s="6" t="n">
        <f aca="false">ROUND(IF(E438="I",0,IF(J438="po",I438,I438/25.4)),2)</f>
        <v>8.8</v>
      </c>
      <c r="T438" s="15" t="n">
        <f aca="false">ROUND(IF(E438="I",0,IF(J438="po",K438,K438*3.280839895)),0)</f>
        <v>9500</v>
      </c>
      <c r="V438" s="46"/>
    </row>
    <row r="439" customFormat="false" ht="15" hidden="false" customHeight="false" outlineLevel="0" collapsed="false">
      <c r="A439" s="51" t="n">
        <v>30026</v>
      </c>
      <c r="B439" s="48" t="s">
        <v>396</v>
      </c>
      <c r="C439" s="37" t="n">
        <v>45607</v>
      </c>
      <c r="D439" s="38" t="s">
        <v>48</v>
      </c>
      <c r="E439" s="17" t="s">
        <v>49</v>
      </c>
      <c r="F439" s="49" t="n">
        <v>1</v>
      </c>
      <c r="G439" s="50" t="s">
        <v>418</v>
      </c>
      <c r="H439" s="40" t="s">
        <v>420</v>
      </c>
      <c r="I439" s="16" t="n">
        <v>60.236</v>
      </c>
      <c r="J439" s="42" t="s">
        <v>36</v>
      </c>
      <c r="K439" s="43" t="n">
        <v>9400</v>
      </c>
      <c r="L439" s="44" t="s">
        <v>47</v>
      </c>
      <c r="M439" s="15" t="n">
        <f aca="false">IF(J439="mm",F439*I439/1000*K439*1.55,F439*I439*12*K439/1000)</f>
        <v>6794.6208</v>
      </c>
      <c r="N439" s="5" t="n">
        <f aca="false">_xlfn.xlookup(A439,'[1]Prix MP'!$A$1:$A$1048576,'[1]Prix MP'!$T$1:$T$1048576)</f>
        <v>0.31697056471568</v>
      </c>
      <c r="O439" s="5" t="n">
        <f aca="false">_xlfn.xlookup(A439,'[1]Prix MP'!$A$1:$A$1048576,'[1]Prix MP'!$U$1:$U$1048576)</f>
        <v>0.31697056471568</v>
      </c>
      <c r="P439" s="6" t="n">
        <f aca="false">M439*N439</f>
        <v>2153.6947920049</v>
      </c>
      <c r="Q439" s="45" t="n">
        <f aca="false">M439*O439</f>
        <v>2153.6947920049</v>
      </c>
      <c r="R439" s="42" t="s">
        <v>65</v>
      </c>
      <c r="S439" s="6" t="n">
        <f aca="false">ROUND(IF(E439="I",0,IF(J439="po",I439,I439/25.4)),2)</f>
        <v>60.24</v>
      </c>
      <c r="T439" s="15" t="n">
        <f aca="false">ROUND(IF(E439="I",0,IF(J439="po",K439,K439*3.280839895)),0)</f>
        <v>9400</v>
      </c>
      <c r="V439" s="46"/>
    </row>
    <row r="440" customFormat="false" ht="15" hidden="true" customHeight="false" outlineLevel="0" collapsed="false">
      <c r="A440" s="0" t="n">
        <v>30021</v>
      </c>
      <c r="B440" s="48" t="s">
        <v>421</v>
      </c>
      <c r="C440" s="37" t="n">
        <v>45593</v>
      </c>
      <c r="D440" s="38" t="s">
        <v>32</v>
      </c>
      <c r="E440" s="17" t="s">
        <v>49</v>
      </c>
      <c r="F440" s="49" t="n">
        <f aca="false">IF(D440="in",1,-1)</f>
        <v>1</v>
      </c>
      <c r="G440" s="50"/>
      <c r="H440" s="40" t="s">
        <v>422</v>
      </c>
      <c r="I440" s="16" t="n">
        <v>420</v>
      </c>
      <c r="J440" s="42" t="s">
        <v>2</v>
      </c>
      <c r="K440" s="43" t="n">
        <v>2220</v>
      </c>
      <c r="L440" s="44" t="str">
        <f aca="false">IF(J440="mm","m","pi")</f>
        <v>m</v>
      </c>
      <c r="M440" s="15" t="n">
        <f aca="false">IF(J440="mm",F440*I440/1000*K440*1.55,F440*I440*12*K440/1000)</f>
        <v>1445.22</v>
      </c>
      <c r="N440" s="5" t="n">
        <f aca="false">_xlfn.xlookup(A440,'[1]Prix MP'!$A$1:$A$1048576,'[1]Prix MP'!$T$1:$T$1048576)</f>
        <v>0.681343469553955</v>
      </c>
      <c r="O440" s="5" t="n">
        <f aca="false">_xlfn.xlookup(A440,'[1]Prix MP'!$A$1:$A$1048576,'[1]Prix MP'!$U$1:$U$1048576)</f>
        <v>0.681343469553955</v>
      </c>
      <c r="P440" s="6" t="n">
        <f aca="false">M440*N440</f>
        <v>984.691209068767</v>
      </c>
      <c r="Q440" s="45" t="n">
        <f aca="false">M440*O440</f>
        <v>984.691209068767</v>
      </c>
      <c r="R440" s="42" t="s">
        <v>423</v>
      </c>
      <c r="S440" s="6" t="n">
        <f aca="false">ROUND(IF(E440="I",0,IF(J440="po",I440,I440/25.4)),2)</f>
        <v>16.54</v>
      </c>
      <c r="T440" s="15" t="n">
        <f aca="false">ROUND(IF(E440="I",0,IF(J440="po",K440,K440*3.280839895)),0)</f>
        <v>7283</v>
      </c>
      <c r="V440" s="46" t="n">
        <f aca="false">IF(J440="mm",I440*K440/1000,"")</f>
        <v>932.4</v>
      </c>
    </row>
    <row r="441" customFormat="false" ht="15" hidden="true" customHeight="false" outlineLevel="0" collapsed="false">
      <c r="A441" s="0" t="n">
        <v>30021</v>
      </c>
      <c r="B441" s="48" t="s">
        <v>421</v>
      </c>
      <c r="C441" s="37" t="n">
        <v>45593</v>
      </c>
      <c r="D441" s="38" t="s">
        <v>32</v>
      </c>
      <c r="E441" s="17" t="s">
        <v>49</v>
      </c>
      <c r="F441" s="49" t="n">
        <f aca="false">IF(D441="in",1,-1)</f>
        <v>1</v>
      </c>
      <c r="G441" s="50"/>
      <c r="H441" s="40" t="s">
        <v>424</v>
      </c>
      <c r="I441" s="16" t="n">
        <v>420</v>
      </c>
      <c r="J441" s="42" t="s">
        <v>2</v>
      </c>
      <c r="K441" s="43" t="n">
        <v>2220</v>
      </c>
      <c r="L441" s="44" t="str">
        <f aca="false">IF(J441="mm","m","pi")</f>
        <v>m</v>
      </c>
      <c r="M441" s="15" t="n">
        <f aca="false">IF(J441="mm",F441*I441/1000*K441*1.55,F441*I441*12*K441/1000)</f>
        <v>1445.22</v>
      </c>
      <c r="N441" s="5" t="n">
        <f aca="false">_xlfn.xlookup(A441,'[1]Prix MP'!$A$1:$A$1048576,'[1]Prix MP'!$T$1:$T$1048576)</f>
        <v>0.681343469553955</v>
      </c>
      <c r="O441" s="5" t="n">
        <f aca="false">_xlfn.xlookup(A441,'[1]Prix MP'!$A$1:$A$1048576,'[1]Prix MP'!$U$1:$U$1048576)</f>
        <v>0.681343469553955</v>
      </c>
      <c r="P441" s="6" t="n">
        <f aca="false">M441*N441</f>
        <v>984.691209068767</v>
      </c>
      <c r="Q441" s="45" t="n">
        <f aca="false">M441*O441</f>
        <v>984.691209068767</v>
      </c>
      <c r="R441" s="42" t="s">
        <v>423</v>
      </c>
      <c r="S441" s="6" t="n">
        <f aca="false">ROUND(IF(E441="I",0,IF(J441="po",I441,I441/25.4)),2)</f>
        <v>16.54</v>
      </c>
      <c r="T441" s="15" t="n">
        <f aca="false">ROUND(IF(E441="I",0,IF(J441="po",K441,K441*3.280839895)),0)</f>
        <v>7283</v>
      </c>
      <c r="V441" s="46" t="n">
        <f aca="false">IF(J441="mm",I441*K441/1000,"")</f>
        <v>932.4</v>
      </c>
    </row>
    <row r="442" customFormat="false" ht="15" hidden="true" customHeight="false" outlineLevel="0" collapsed="false">
      <c r="A442" s="0" t="n">
        <v>30021</v>
      </c>
      <c r="B442" s="48" t="s">
        <v>421</v>
      </c>
      <c r="C442" s="37" t="n">
        <v>45593</v>
      </c>
      <c r="D442" s="38" t="s">
        <v>32</v>
      </c>
      <c r="E442" s="17" t="s">
        <v>49</v>
      </c>
      <c r="F442" s="49" t="n">
        <f aca="false">IF(D442="in",1,-1)</f>
        <v>1</v>
      </c>
      <c r="G442" s="50"/>
      <c r="H442" s="40" t="s">
        <v>425</v>
      </c>
      <c r="I442" s="16" t="n">
        <v>420</v>
      </c>
      <c r="J442" s="42" t="s">
        <v>2</v>
      </c>
      <c r="K442" s="43" t="n">
        <v>2240</v>
      </c>
      <c r="L442" s="44" t="str">
        <f aca="false">IF(J442="mm","m","pi")</f>
        <v>m</v>
      </c>
      <c r="M442" s="15" t="n">
        <f aca="false">IF(J442="mm",F442*I442/1000*K442*1.55,F442*I442*12*K442/1000)</f>
        <v>1458.24</v>
      </c>
      <c r="N442" s="5" t="n">
        <f aca="false">_xlfn.xlookup(A442,'[1]Prix MP'!$A$1:$A$1048576,'[1]Prix MP'!$T$1:$T$1048576)</f>
        <v>0.681343469553955</v>
      </c>
      <c r="O442" s="5" t="n">
        <f aca="false">_xlfn.xlookup(A442,'[1]Prix MP'!$A$1:$A$1048576,'[1]Prix MP'!$U$1:$U$1048576)</f>
        <v>0.681343469553955</v>
      </c>
      <c r="P442" s="6" t="n">
        <f aca="false">M442*N442</f>
        <v>993.56230104236</v>
      </c>
      <c r="Q442" s="45" t="n">
        <f aca="false">M442*O442</f>
        <v>993.56230104236</v>
      </c>
      <c r="R442" s="42" t="s">
        <v>423</v>
      </c>
      <c r="S442" s="6" t="n">
        <f aca="false">ROUND(IF(E442="I",0,IF(J442="po",I442,I442/25.4)),2)</f>
        <v>16.54</v>
      </c>
      <c r="T442" s="15" t="n">
        <f aca="false">ROUND(IF(E442="I",0,IF(J442="po",K442,K442*3.280839895)),0)</f>
        <v>7349</v>
      </c>
      <c r="V442" s="46" t="n">
        <f aca="false">IF(J442="mm",I442*K442/1000,"")</f>
        <v>940.8</v>
      </c>
    </row>
    <row r="443" customFormat="false" ht="15" hidden="true" customHeight="false" outlineLevel="0" collapsed="false">
      <c r="A443" s="0" t="n">
        <v>30020</v>
      </c>
      <c r="B443" s="48" t="s">
        <v>426</v>
      </c>
      <c r="C443" s="37" t="n">
        <v>45593</v>
      </c>
      <c r="D443" s="38" t="s">
        <v>32</v>
      </c>
      <c r="E443" s="17" t="s">
        <v>33</v>
      </c>
      <c r="F443" s="49" t="n">
        <f aca="false">IF(D443="in",1,-1)</f>
        <v>1</v>
      </c>
      <c r="G443" s="50"/>
      <c r="H443" s="40" t="s">
        <v>427</v>
      </c>
      <c r="I443" s="16" t="n">
        <v>420</v>
      </c>
      <c r="J443" s="42" t="s">
        <v>2</v>
      </c>
      <c r="K443" s="43" t="n">
        <v>3000</v>
      </c>
      <c r="L443" s="44" t="str">
        <f aca="false">IF(J443="mm","m","pi")</f>
        <v>m</v>
      </c>
      <c r="M443" s="15" t="n">
        <f aca="false">IF(J443="mm",F443*I443/1000*K443*1.55,F443*I443*12*K443/1000)</f>
        <v>1953</v>
      </c>
      <c r="N443" s="5" t="n">
        <f aca="false">_xlfn.xlookup(A443,'[1]Prix MP'!$A$1:$A$1048576,'[1]Prix MP'!$T$1:$T$1048576)</f>
        <v>0.525118067848406</v>
      </c>
      <c r="O443" s="5" t="n">
        <f aca="false">_xlfn.xlookup(A443,'[1]Prix MP'!$A$1:$A$1048576,'[1]Prix MP'!$U$1:$U$1048576)</f>
        <v>0.525118067848406</v>
      </c>
      <c r="P443" s="6" t="n">
        <f aca="false">M443*N443</f>
        <v>1025.55558650794</v>
      </c>
      <c r="Q443" s="45" t="n">
        <f aca="false">M443*O443</f>
        <v>1025.55558650794</v>
      </c>
      <c r="R443" s="42" t="s">
        <v>428</v>
      </c>
      <c r="S443" s="6" t="n">
        <f aca="false">ROUND(IF(E443="I",0,IF(J443="po",I443,I443/25.4)),2)</f>
        <v>0</v>
      </c>
      <c r="T443" s="15" t="n">
        <f aca="false">ROUND(IF(E443="I",0,IF(J443="po",K443,K443*3.280839895)),0)</f>
        <v>0</v>
      </c>
      <c r="V443" s="46" t="n">
        <f aca="false">IF(J443="mm",I443*K443/1000,"")</f>
        <v>1260</v>
      </c>
    </row>
    <row r="444" customFormat="false" ht="15" hidden="true" customHeight="false" outlineLevel="0" collapsed="false">
      <c r="A444" s="0" t="n">
        <v>30020</v>
      </c>
      <c r="B444" s="48" t="s">
        <v>426</v>
      </c>
      <c r="C444" s="37" t="n">
        <v>45616</v>
      </c>
      <c r="D444" s="38" t="s">
        <v>38</v>
      </c>
      <c r="E444" s="17" t="s">
        <v>33</v>
      </c>
      <c r="F444" s="49" t="n">
        <f aca="false">IF(D444="in",1,-1)</f>
        <v>-1</v>
      </c>
      <c r="G444" s="50" t="s">
        <v>429</v>
      </c>
      <c r="H444" s="40" t="s">
        <v>427</v>
      </c>
      <c r="I444" s="16" t="n">
        <v>420</v>
      </c>
      <c r="J444" s="42" t="s">
        <v>2</v>
      </c>
      <c r="K444" s="43" t="n">
        <v>3000</v>
      </c>
      <c r="L444" s="44" t="str">
        <f aca="false">IF(J444="mm","m","pi")</f>
        <v>m</v>
      </c>
      <c r="M444" s="15" t="n">
        <f aca="false">IF(J444="mm",F444*I444/1000*K444*1.55,F444*I444*12*K444/1000)</f>
        <v>-1953</v>
      </c>
      <c r="N444" s="5" t="n">
        <f aca="false">_xlfn.xlookup(A444,'[1]Prix MP'!$A$1:$A$1048576,'[1]Prix MP'!$T$1:$T$1048576)</f>
        <v>0.525118067848406</v>
      </c>
      <c r="O444" s="5" t="n">
        <f aca="false">_xlfn.xlookup(A444,'[1]Prix MP'!$A$1:$A$1048576,'[1]Prix MP'!$U$1:$U$1048576)</f>
        <v>0.525118067848406</v>
      </c>
      <c r="P444" s="6" t="n">
        <f aca="false">M444*N444</f>
        <v>-1025.55558650794</v>
      </c>
      <c r="Q444" s="45" t="n">
        <f aca="false">M444*O444</f>
        <v>-1025.55558650794</v>
      </c>
      <c r="R444" s="42" t="s">
        <v>428</v>
      </c>
      <c r="S444" s="6" t="n">
        <f aca="false">ROUND(IF(E444="I",0,IF(J444="po",I444,I444/25.4)),2)</f>
        <v>0</v>
      </c>
      <c r="T444" s="15" t="n">
        <f aca="false">ROUND(IF(E444="I",0,IF(J444="po",K444,K444*3.280839895)),0)</f>
        <v>0</v>
      </c>
      <c r="V444" s="46"/>
    </row>
    <row r="445" customFormat="false" ht="15" hidden="true" customHeight="false" outlineLevel="0" collapsed="false">
      <c r="A445" s="0" t="n">
        <v>30020</v>
      </c>
      <c r="B445" s="48" t="s">
        <v>426</v>
      </c>
      <c r="C445" s="37" t="n">
        <v>45616</v>
      </c>
      <c r="D445" s="38" t="s">
        <v>32</v>
      </c>
      <c r="E445" s="17" t="s">
        <v>49</v>
      </c>
      <c r="F445" s="49" t="n">
        <f aca="false">IF(D445="in",1,-1)</f>
        <v>1</v>
      </c>
      <c r="G445" s="50" t="s">
        <v>430</v>
      </c>
      <c r="H445" s="40" t="s">
        <v>427</v>
      </c>
      <c r="I445" s="16" t="n">
        <v>16.54</v>
      </c>
      <c r="J445" s="42" t="s">
        <v>36</v>
      </c>
      <c r="K445" s="43" t="n">
        <v>7300</v>
      </c>
      <c r="L445" s="44" t="s">
        <v>47</v>
      </c>
      <c r="M445" s="15" t="n">
        <f aca="false">IF(J445="mm",F445*I445/1000*K445*1.55,F445*I445*12*K445/1000)</f>
        <v>1448.904</v>
      </c>
      <c r="N445" s="5" t="n">
        <f aca="false">_xlfn.xlookup(A445,'[1]Prix MP'!$A$1:$A$1048576,'[1]Prix MP'!$T$1:$T$1048576)</f>
        <v>0.525118067848406</v>
      </c>
      <c r="O445" s="5" t="n">
        <f aca="false">_xlfn.xlookup(A445,'[1]Prix MP'!$A$1:$A$1048576,'[1]Prix MP'!$U$1:$U$1048576)</f>
        <v>0.525118067848406</v>
      </c>
      <c r="P445" s="6" t="n">
        <f aca="false">M445*N445</f>
        <v>760.845668977826</v>
      </c>
      <c r="Q445" s="45" t="n">
        <f aca="false">M445*O445</f>
        <v>760.845668977826</v>
      </c>
      <c r="R445" s="42" t="s">
        <v>428</v>
      </c>
      <c r="S445" s="6" t="n">
        <f aca="false">ROUND(IF(E445="I",0,IF(J445="po",I445,I445/25.4)),2)</f>
        <v>16.54</v>
      </c>
      <c r="T445" s="15" t="n">
        <f aca="false">ROUND(IF(E445="I",0,IF(J445="po",K445,K445*3.280839895)),0)</f>
        <v>7300</v>
      </c>
      <c r="V445" s="46"/>
    </row>
    <row r="446" customFormat="false" ht="15" hidden="true" customHeight="false" outlineLevel="0" collapsed="false">
      <c r="A446" s="0" t="n">
        <v>30020</v>
      </c>
      <c r="B446" s="48" t="s">
        <v>426</v>
      </c>
      <c r="C446" s="37" t="n">
        <v>45593</v>
      </c>
      <c r="D446" s="38" t="s">
        <v>32</v>
      </c>
      <c r="E446" s="17" t="s">
        <v>49</v>
      </c>
      <c r="F446" s="49" t="n">
        <f aca="false">IF(D446="in",1,-1)</f>
        <v>1</v>
      </c>
      <c r="G446" s="50"/>
      <c r="H446" s="40" t="s">
        <v>431</v>
      </c>
      <c r="I446" s="16" t="n">
        <v>420</v>
      </c>
      <c r="J446" s="42" t="s">
        <v>2</v>
      </c>
      <c r="K446" s="43" t="n">
        <v>3000</v>
      </c>
      <c r="L446" s="44" t="str">
        <f aca="false">IF(J446="mm","m","pi")</f>
        <v>m</v>
      </c>
      <c r="M446" s="15" t="n">
        <f aca="false">IF(J446="mm",F446*I446/1000*K446*1.55,F446*I446*12*K446/1000)</f>
        <v>1953</v>
      </c>
      <c r="N446" s="5" t="n">
        <f aca="false">_xlfn.xlookup(A446,'[1]Prix MP'!$A$1:$A$1048576,'[1]Prix MP'!$T$1:$T$1048576)</f>
        <v>0.525118067848406</v>
      </c>
      <c r="O446" s="5" t="n">
        <f aca="false">_xlfn.xlookup(A446,'[1]Prix MP'!$A$1:$A$1048576,'[1]Prix MP'!$U$1:$U$1048576)</f>
        <v>0.525118067848406</v>
      </c>
      <c r="P446" s="6" t="n">
        <f aca="false">M446*N446</f>
        <v>1025.55558650794</v>
      </c>
      <c r="Q446" s="45" t="n">
        <f aca="false">M446*O446</f>
        <v>1025.55558650794</v>
      </c>
      <c r="R446" s="42" t="s">
        <v>428</v>
      </c>
      <c r="S446" s="6" t="n">
        <f aca="false">ROUND(IF(E446="I",0,IF(J446="po",I446,I446/25.4)),2)</f>
        <v>16.54</v>
      </c>
      <c r="T446" s="15" t="n">
        <f aca="false">ROUND(IF(E446="I",0,IF(J446="po",K446,K446*3.280839895)),0)</f>
        <v>9843</v>
      </c>
      <c r="V446" s="46" t="n">
        <f aca="false">IF(J446="mm",I446*K446/1000,"")</f>
        <v>1260</v>
      </c>
    </row>
    <row r="447" customFormat="false" ht="15" hidden="true" customHeight="false" outlineLevel="0" collapsed="false">
      <c r="A447" s="0" t="n">
        <v>30020</v>
      </c>
      <c r="B447" s="48" t="s">
        <v>426</v>
      </c>
      <c r="C447" s="37" t="n">
        <v>45593</v>
      </c>
      <c r="D447" s="38" t="s">
        <v>32</v>
      </c>
      <c r="E447" s="17" t="s">
        <v>49</v>
      </c>
      <c r="F447" s="49" t="n">
        <f aca="false">IF(D447="in",1,-1)</f>
        <v>1</v>
      </c>
      <c r="G447" s="50"/>
      <c r="H447" s="40" t="s">
        <v>432</v>
      </c>
      <c r="I447" s="16" t="n">
        <v>420</v>
      </c>
      <c r="J447" s="42" t="s">
        <v>2</v>
      </c>
      <c r="K447" s="43" t="n">
        <v>3000</v>
      </c>
      <c r="L447" s="44" t="str">
        <f aca="false">IF(J447="mm","m","pi")</f>
        <v>m</v>
      </c>
      <c r="M447" s="15" t="n">
        <f aca="false">IF(J447="mm",F447*I447/1000*K447*1.55,F447*I447*12*K447/1000)</f>
        <v>1953</v>
      </c>
      <c r="N447" s="5" t="n">
        <f aca="false">_xlfn.xlookup(A447,'[1]Prix MP'!$A$1:$A$1048576,'[1]Prix MP'!$T$1:$T$1048576)</f>
        <v>0.525118067848406</v>
      </c>
      <c r="O447" s="5" t="n">
        <f aca="false">_xlfn.xlookup(A447,'[1]Prix MP'!$A$1:$A$1048576,'[1]Prix MP'!$U$1:$U$1048576)</f>
        <v>0.525118067848406</v>
      </c>
      <c r="P447" s="6" t="n">
        <f aca="false">M447*N447</f>
        <v>1025.55558650794</v>
      </c>
      <c r="Q447" s="45" t="n">
        <f aca="false">M447*O447</f>
        <v>1025.55558650794</v>
      </c>
      <c r="R447" s="42" t="s">
        <v>428</v>
      </c>
      <c r="S447" s="6" t="n">
        <f aca="false">ROUND(IF(E447="I",0,IF(J447="po",I447,I447/25.4)),2)</f>
        <v>16.54</v>
      </c>
      <c r="T447" s="15" t="n">
        <f aca="false">ROUND(IF(E447="I",0,IF(J447="po",K447,K447*3.280839895)),0)</f>
        <v>9843</v>
      </c>
      <c r="V447" s="46" t="n">
        <f aca="false">IF(J447="mm",I447*K447/1000,"")</f>
        <v>1260</v>
      </c>
    </row>
    <row r="448" customFormat="false" ht="15" hidden="true" customHeight="false" outlineLevel="0" collapsed="false">
      <c r="A448" s="0" t="n">
        <v>30031</v>
      </c>
      <c r="B448" s="48" t="s">
        <v>185</v>
      </c>
      <c r="C448" s="37" t="n">
        <v>45597</v>
      </c>
      <c r="D448" s="38" t="s">
        <v>32</v>
      </c>
      <c r="E448" s="17" t="s">
        <v>33</v>
      </c>
      <c r="F448" s="49" t="n">
        <v>1</v>
      </c>
      <c r="G448" s="50"/>
      <c r="H448" s="40" t="s">
        <v>433</v>
      </c>
      <c r="I448" s="16" t="n">
        <v>1530</v>
      </c>
      <c r="J448" s="42" t="s">
        <v>2</v>
      </c>
      <c r="K448" s="43" t="n">
        <v>6050</v>
      </c>
      <c r="L448" s="44" t="s">
        <v>7</v>
      </c>
      <c r="M448" s="15" t="n">
        <f aca="false">IF(J448="mm",F448*I448/1000*K448*1.55,F448*I448*12*K448/1000)</f>
        <v>14347.575</v>
      </c>
      <c r="N448" s="5" t="n">
        <f aca="false">_xlfn.xlookup(A448,'[1]Prix MP'!$A$1:$A$1048576,'[1]Prix MP'!$T$1:$T$1048576)</f>
        <v>0.258868836762901</v>
      </c>
      <c r="O448" s="5" t="n">
        <f aca="false">_xlfn.xlookup(A448,'[1]Prix MP'!$A$1:$A$1048576,'[1]Prix MP'!$U$1:$U$1048576)</f>
        <v>0.258868836762901</v>
      </c>
      <c r="P448" s="6" t="n">
        <f aca="false">M448*N448</f>
        <v>3714.14005061848</v>
      </c>
      <c r="Q448" s="45" t="n">
        <f aca="false">M448*O448</f>
        <v>3714.14005061848</v>
      </c>
      <c r="R448" s="42" t="s">
        <v>187</v>
      </c>
      <c r="S448" s="6" t="n">
        <f aca="false">ROUND(IF(E448="I",0,IF(J448="po",I448,I448/25.4)),2)</f>
        <v>0</v>
      </c>
      <c r="T448" s="15" t="n">
        <f aca="false">ROUND(IF(E448="I",0,IF(J448="po",K448,K448*3.280839895)),0)</f>
        <v>0</v>
      </c>
      <c r="V448" s="46" t="n">
        <f aca="false">IF(J448="mm",I448*K448/1000,"")</f>
        <v>9256.5</v>
      </c>
    </row>
    <row r="449" customFormat="false" ht="15" hidden="true" customHeight="false" outlineLevel="0" collapsed="false">
      <c r="A449" s="0" t="n">
        <v>30031</v>
      </c>
      <c r="B449" s="48" t="s">
        <v>185</v>
      </c>
      <c r="C449" s="37" t="n">
        <v>45628</v>
      </c>
      <c r="D449" s="38" t="s">
        <v>44</v>
      </c>
      <c r="E449" s="17" t="s">
        <v>33</v>
      </c>
      <c r="F449" s="49" t="n">
        <v>-1</v>
      </c>
      <c r="G449" s="50" t="s">
        <v>434</v>
      </c>
      <c r="H449" s="40" t="s">
        <v>433</v>
      </c>
      <c r="I449" s="16" t="n">
        <v>60.236</v>
      </c>
      <c r="J449" s="42" t="s">
        <v>36</v>
      </c>
      <c r="K449" s="43" t="n">
        <v>19849</v>
      </c>
      <c r="L449" s="44" t="s">
        <v>47</v>
      </c>
      <c r="M449" s="15" t="n">
        <f aca="false">IF(J449="mm",F449*I449/1000*K449*1.55,F449*I449*12*K449/1000)</f>
        <v>-14347.492368</v>
      </c>
      <c r="N449" s="5" t="n">
        <f aca="false">_xlfn.xlookup(A449,'[1]Prix MP'!$A$1:$A$1048576,'[1]Prix MP'!$T$1:$T$1048576)</f>
        <v>0.258868836762901</v>
      </c>
      <c r="O449" s="5" t="n">
        <f aca="false">_xlfn.xlookup(A449,'[1]Prix MP'!$A$1:$A$1048576,'[1]Prix MP'!$U$1:$U$1048576)</f>
        <v>0.258868836762901</v>
      </c>
      <c r="P449" s="6" t="n">
        <f aca="false">M449*N449</f>
        <v>-3714.11865976876</v>
      </c>
      <c r="Q449" s="45" t="n">
        <f aca="false">M449*O449</f>
        <v>-3714.11865976876</v>
      </c>
      <c r="R449" s="42" t="s">
        <v>187</v>
      </c>
      <c r="S449" s="6" t="n">
        <f aca="false">ROUND(IF(E449="I",0,IF(J449="po",I449,I449/25.4)),2)</f>
        <v>0</v>
      </c>
      <c r="T449" s="15" t="n">
        <f aca="false">ROUND(IF(E449="I",0,IF(J449="po",K449,K449*3.280839895)),0)</f>
        <v>0</v>
      </c>
      <c r="V449" s="46"/>
    </row>
    <row r="450" customFormat="false" ht="15" hidden="true" customHeight="false" outlineLevel="0" collapsed="false">
      <c r="A450" s="0" t="n">
        <v>30031</v>
      </c>
      <c r="B450" s="48" t="s">
        <v>185</v>
      </c>
      <c r="C450" s="37" t="n">
        <v>45628</v>
      </c>
      <c r="D450" s="38" t="s">
        <v>48</v>
      </c>
      <c r="E450" s="17" t="s">
        <v>33</v>
      </c>
      <c r="F450" s="49" t="n">
        <v>1</v>
      </c>
      <c r="G450" s="50" t="s">
        <v>434</v>
      </c>
      <c r="H450" s="40" t="s">
        <v>435</v>
      </c>
      <c r="I450" s="16" t="n">
        <v>60.236</v>
      </c>
      <c r="J450" s="42" t="s">
        <v>36</v>
      </c>
      <c r="K450" s="43" t="n">
        <v>5200</v>
      </c>
      <c r="L450" s="44" t="s">
        <v>47</v>
      </c>
      <c r="M450" s="15" t="n">
        <f aca="false">IF(J450="mm",F450*I450/1000*K450*1.55,F450*I450*12*K450/1000)</f>
        <v>3758.7264</v>
      </c>
      <c r="N450" s="5" t="n">
        <f aca="false">_xlfn.xlookup(A450,'[1]Prix MP'!$A$1:$A$1048576,'[1]Prix MP'!$T$1:$T$1048576)</f>
        <v>0.258868836762901</v>
      </c>
      <c r="O450" s="5" t="n">
        <f aca="false">_xlfn.xlookup(A450,'[1]Prix MP'!$A$1:$A$1048576,'[1]Prix MP'!$U$1:$U$1048576)</f>
        <v>0.258868836762901</v>
      </c>
      <c r="P450" s="6" t="n">
        <f aca="false">M450*N450</f>
        <v>973.017130878007</v>
      </c>
      <c r="Q450" s="45" t="n">
        <f aca="false">M450*O450</f>
        <v>973.017130878007</v>
      </c>
      <c r="R450" s="42" t="s">
        <v>187</v>
      </c>
      <c r="S450" s="6" t="n">
        <f aca="false">ROUND(IF(E450="I",0,IF(J450="po",I450,I450/25.4)),2)</f>
        <v>0</v>
      </c>
      <c r="T450" s="15" t="n">
        <f aca="false">ROUND(IF(E450="I",0,IF(J450="po",K450,K450*3.280839895)),0)</f>
        <v>0</v>
      </c>
      <c r="V450" s="46"/>
    </row>
    <row r="451" customFormat="false" ht="15" hidden="true" customHeight="false" outlineLevel="0" collapsed="false">
      <c r="A451" s="0" t="n">
        <v>30031</v>
      </c>
      <c r="B451" s="48" t="s">
        <v>185</v>
      </c>
      <c r="C451" s="37" t="n">
        <v>45664</v>
      </c>
      <c r="D451" s="38" t="s">
        <v>44</v>
      </c>
      <c r="E451" s="17" t="s">
        <v>33</v>
      </c>
      <c r="F451" s="49" t="n">
        <v>-1</v>
      </c>
      <c r="G451" s="50" t="s">
        <v>436</v>
      </c>
      <c r="H451" s="40" t="s">
        <v>437</v>
      </c>
      <c r="I451" s="16" t="n">
        <v>60.236</v>
      </c>
      <c r="J451" s="42" t="s">
        <v>36</v>
      </c>
      <c r="K451" s="43" t="n">
        <v>5200</v>
      </c>
      <c r="L451" s="44" t="s">
        <v>47</v>
      </c>
      <c r="M451" s="15" t="n">
        <f aca="false">IF(J451="mm",F451*I451/1000*K451*1.55,F451*I451*12*K451/1000)</f>
        <v>-3758.7264</v>
      </c>
      <c r="N451" s="5" t="n">
        <f aca="false">_xlfn.xlookup(A451,'[1]Prix MP'!$A$1:$A$1048576,'[1]Prix MP'!$T$1:$T$1048576)</f>
        <v>0.258868836762901</v>
      </c>
      <c r="O451" s="5" t="n">
        <f aca="false">_xlfn.xlookup(A451,'[1]Prix MP'!$A$1:$A$1048576,'[1]Prix MP'!$U$1:$U$1048576)</f>
        <v>0.258868836762901</v>
      </c>
      <c r="P451" s="6" t="n">
        <f aca="false">M451*N451</f>
        <v>-973.017130878007</v>
      </c>
      <c r="Q451" s="45" t="n">
        <f aca="false">M451*O451</f>
        <v>-973.017130878007</v>
      </c>
      <c r="R451" s="42" t="s">
        <v>187</v>
      </c>
      <c r="S451" s="6" t="n">
        <f aca="false">ROUND(IF(E451="I",0,IF(J451="po",I451,I451/25.4)),2)</f>
        <v>0</v>
      </c>
      <c r="T451" s="15" t="n">
        <f aca="false">ROUND(IF(E451="I",0,IF(J451="po",K451,K451*3.280839895)),0)</f>
        <v>0</v>
      </c>
      <c r="V451" s="46"/>
    </row>
    <row r="452" customFormat="false" ht="15" hidden="true" customHeight="false" outlineLevel="0" collapsed="false">
      <c r="A452" s="0" t="n">
        <v>30031</v>
      </c>
      <c r="B452" s="48" t="s">
        <v>185</v>
      </c>
      <c r="C452" s="37" t="n">
        <v>45597</v>
      </c>
      <c r="D452" s="38" t="s">
        <v>32</v>
      </c>
      <c r="E452" s="17" t="s">
        <v>33</v>
      </c>
      <c r="F452" s="49" t="n">
        <v>1</v>
      </c>
      <c r="G452" s="50"/>
      <c r="H452" s="40" t="s">
        <v>438</v>
      </c>
      <c r="I452" s="16" t="n">
        <v>1530</v>
      </c>
      <c r="J452" s="42" t="s">
        <v>2</v>
      </c>
      <c r="K452" s="43" t="n">
        <v>6000</v>
      </c>
      <c r="L452" s="44" t="s">
        <v>7</v>
      </c>
      <c r="M452" s="15" t="n">
        <f aca="false">IF(J452="mm",F452*I452/1000*K452*1.55,F452*I452*12*K452/1000)</f>
        <v>14229</v>
      </c>
      <c r="N452" s="5" t="n">
        <f aca="false">_xlfn.xlookup(A452,'[1]Prix MP'!$A$1:$A$1048576,'[1]Prix MP'!$T$1:$T$1048576)</f>
        <v>0.258868836762901</v>
      </c>
      <c r="O452" s="5" t="n">
        <f aca="false">_xlfn.xlookup(A452,'[1]Prix MP'!$A$1:$A$1048576,'[1]Prix MP'!$U$1:$U$1048576)</f>
        <v>0.258868836762901</v>
      </c>
      <c r="P452" s="6" t="n">
        <f aca="false">M452*N452</f>
        <v>3683.44467829932</v>
      </c>
      <c r="Q452" s="45" t="n">
        <f aca="false">M452*O452</f>
        <v>3683.44467829932</v>
      </c>
      <c r="R452" s="42" t="s">
        <v>187</v>
      </c>
      <c r="S452" s="6" t="n">
        <f aca="false">ROUND(IF(E452="I",0,IF(J452="po",I452,I452/25.4)),2)</f>
        <v>0</v>
      </c>
      <c r="T452" s="15" t="n">
        <f aca="false">ROUND(IF(E452="I",0,IF(J452="po",K452,K452*3.280839895)),0)</f>
        <v>0</v>
      </c>
      <c r="V452" s="46" t="n">
        <f aca="false">IF(J452="mm",I452*K452/1000,"")</f>
        <v>9180</v>
      </c>
    </row>
    <row r="453" customFormat="false" ht="15" hidden="true" customHeight="false" outlineLevel="0" collapsed="false">
      <c r="A453" s="0" t="n">
        <v>30031</v>
      </c>
      <c r="B453" s="48" t="s">
        <v>185</v>
      </c>
      <c r="C453" s="37" t="n">
        <v>45628</v>
      </c>
      <c r="D453" s="38" t="s">
        <v>44</v>
      </c>
      <c r="E453" s="17" t="s">
        <v>33</v>
      </c>
      <c r="F453" s="49" t="n">
        <v>-1</v>
      </c>
      <c r="G453" s="50" t="s">
        <v>434</v>
      </c>
      <c r="H453" s="40" t="s">
        <v>438</v>
      </c>
      <c r="I453" s="16" t="n">
        <v>1530</v>
      </c>
      <c r="J453" s="42" t="s">
        <v>2</v>
      </c>
      <c r="K453" s="43" t="n">
        <v>6000</v>
      </c>
      <c r="L453" s="44" t="s">
        <v>7</v>
      </c>
      <c r="M453" s="15" t="n">
        <f aca="false">IF(J453="mm",F453*I453/1000*K453*1.55,F453*I453*12*K453/1000)</f>
        <v>-14229</v>
      </c>
      <c r="N453" s="5" t="n">
        <f aca="false">_xlfn.xlookup(A453,'[1]Prix MP'!$A$1:$A$1048576,'[1]Prix MP'!$T$1:$T$1048576)</f>
        <v>0.258868836762901</v>
      </c>
      <c r="O453" s="5" t="n">
        <f aca="false">_xlfn.xlookup(A453,'[1]Prix MP'!$A$1:$A$1048576,'[1]Prix MP'!$U$1:$U$1048576)</f>
        <v>0.258868836762901</v>
      </c>
      <c r="P453" s="6" t="n">
        <f aca="false">M453*N453</f>
        <v>-3683.44467829932</v>
      </c>
      <c r="Q453" s="45" t="n">
        <f aca="false">M453*O453</f>
        <v>-3683.44467829932</v>
      </c>
      <c r="R453" s="42" t="s">
        <v>187</v>
      </c>
      <c r="S453" s="6" t="n">
        <f aca="false">ROUND(IF(E453="I",0,IF(J453="po",I453,I453/25.4)),2)</f>
        <v>0</v>
      </c>
      <c r="T453" s="15" t="n">
        <f aca="false">ROUND(IF(E453="I",0,IF(J453="po",K453,K453*3.280839895)),0)</f>
        <v>0</v>
      </c>
      <c r="V453" s="46"/>
    </row>
    <row r="454" customFormat="false" ht="15" hidden="true" customHeight="false" outlineLevel="0" collapsed="false">
      <c r="A454" s="0" t="n">
        <v>30031</v>
      </c>
      <c r="B454" s="48" t="s">
        <v>185</v>
      </c>
      <c r="C454" s="37" t="n">
        <v>45628</v>
      </c>
      <c r="D454" s="38" t="s">
        <v>48</v>
      </c>
      <c r="E454" s="17" t="s">
        <v>33</v>
      </c>
      <c r="F454" s="49" t="n">
        <v>1</v>
      </c>
      <c r="G454" s="50" t="s">
        <v>434</v>
      </c>
      <c r="H454" s="40" t="s">
        <v>439</v>
      </c>
      <c r="I454" s="16" t="n">
        <v>60.236</v>
      </c>
      <c r="J454" s="42" t="s">
        <v>36</v>
      </c>
      <c r="K454" s="43" t="n">
        <v>10000</v>
      </c>
      <c r="L454" s="44" t="s">
        <v>47</v>
      </c>
      <c r="M454" s="15" t="n">
        <f aca="false">IF(J454="mm",F454*I454/1000*K454*1.55,F454*I454*12*K454/1000)</f>
        <v>7228.32</v>
      </c>
      <c r="N454" s="5" t="n">
        <f aca="false">_xlfn.xlookup(A454,'[1]Prix MP'!$A$1:$A$1048576,'[1]Prix MP'!$T$1:$T$1048576)</f>
        <v>0.258868836762901</v>
      </c>
      <c r="O454" s="5" t="n">
        <f aca="false">_xlfn.xlookup(A454,'[1]Prix MP'!$A$1:$A$1048576,'[1]Prix MP'!$U$1:$U$1048576)</f>
        <v>0.258868836762901</v>
      </c>
      <c r="P454" s="6" t="n">
        <f aca="false">M454*N454</f>
        <v>1871.18679015001</v>
      </c>
      <c r="Q454" s="45" t="n">
        <f aca="false">M454*O454</f>
        <v>1871.18679015001</v>
      </c>
      <c r="R454" s="42" t="s">
        <v>187</v>
      </c>
      <c r="S454" s="6" t="n">
        <f aca="false">ROUND(IF(E454="I",0,IF(J454="po",I454,I454/25.4)),2)</f>
        <v>0</v>
      </c>
      <c r="T454" s="15" t="n">
        <f aca="false">ROUND(IF(E454="I",0,IF(J454="po",K454,K454*3.280839895)),0)</f>
        <v>0</v>
      </c>
      <c r="V454" s="46"/>
    </row>
    <row r="455" customFormat="false" ht="15" hidden="true" customHeight="false" outlineLevel="0" collapsed="false">
      <c r="A455" s="0" t="n">
        <v>30015</v>
      </c>
      <c r="B455" s="48" t="s">
        <v>185</v>
      </c>
      <c r="C455" s="37" t="n">
        <v>45637</v>
      </c>
      <c r="D455" s="38" t="s">
        <v>44</v>
      </c>
      <c r="E455" s="17" t="s">
        <v>33</v>
      </c>
      <c r="F455" s="49" t="n">
        <v>-1</v>
      </c>
      <c r="G455" s="50" t="s">
        <v>440</v>
      </c>
      <c r="H455" s="40" t="s">
        <v>439</v>
      </c>
      <c r="I455" s="16" t="n">
        <v>60.236</v>
      </c>
      <c r="J455" s="42" t="s">
        <v>36</v>
      </c>
      <c r="K455" s="43" t="n">
        <v>10000</v>
      </c>
      <c r="L455" s="44" t="s">
        <v>47</v>
      </c>
      <c r="M455" s="15" t="n">
        <f aca="false">IF(J455="mm",F455*I455/1000*K455*1.55,F455*I455*12*K455/1000)</f>
        <v>-7228.32</v>
      </c>
      <c r="N455" s="5" t="n">
        <f aca="false">_xlfn.xlookup(A455,'[1]Prix MP'!$A$1:$A$1048576,'[1]Prix MP'!$T$1:$T$1048576)</f>
        <v>0.268854241086576</v>
      </c>
      <c r="O455" s="5" t="n">
        <f aca="false">_xlfn.xlookup(A455,'[1]Prix MP'!$A$1:$A$1048576,'[1]Prix MP'!$U$1:$U$1048576)</f>
        <v>0.268854241086576</v>
      </c>
      <c r="P455" s="6" t="n">
        <f aca="false">M455*N455</f>
        <v>-1943.36448793092</v>
      </c>
      <c r="Q455" s="45" t="n">
        <f aca="false">M455*O455</f>
        <v>-1943.36448793092</v>
      </c>
      <c r="R455" s="42" t="s">
        <v>187</v>
      </c>
      <c r="S455" s="6" t="n">
        <f aca="false">ROUND(IF(E455="I",0,IF(J455="po",I455,I455/25.4)),2)</f>
        <v>0</v>
      </c>
      <c r="T455" s="15" t="n">
        <f aca="false">ROUND(IF(E455="I",0,IF(J455="po",K455,K455*3.280839895)),0)</f>
        <v>0</v>
      </c>
      <c r="V455" s="46"/>
    </row>
    <row r="456" customFormat="false" ht="15" hidden="true" customHeight="false" outlineLevel="0" collapsed="false">
      <c r="A456" s="0" t="n">
        <v>30031</v>
      </c>
      <c r="B456" s="48" t="s">
        <v>185</v>
      </c>
      <c r="C456" s="37" t="n">
        <v>45597</v>
      </c>
      <c r="D456" s="38" t="s">
        <v>32</v>
      </c>
      <c r="E456" s="17" t="s">
        <v>33</v>
      </c>
      <c r="F456" s="49" t="n">
        <v>1</v>
      </c>
      <c r="G456" s="50"/>
      <c r="H456" s="40" t="s">
        <v>441</v>
      </c>
      <c r="I456" s="16" t="n">
        <v>1530</v>
      </c>
      <c r="J456" s="42" t="s">
        <v>2</v>
      </c>
      <c r="K456" s="43" t="n">
        <v>6060</v>
      </c>
      <c r="L456" s="44" t="s">
        <v>7</v>
      </c>
      <c r="M456" s="15" t="n">
        <f aca="false">IF(J456="mm",F456*I456/1000*K456*1.55,F456*I456*12*K456/1000)</f>
        <v>14371.29</v>
      </c>
      <c r="N456" s="5" t="n">
        <f aca="false">_xlfn.xlookup(A456,'[1]Prix MP'!$A$1:$A$1048576,'[1]Prix MP'!$T$1:$T$1048576)</f>
        <v>0.258868836762901</v>
      </c>
      <c r="O456" s="5" t="n">
        <f aca="false">_xlfn.xlookup(A456,'[1]Prix MP'!$A$1:$A$1048576,'[1]Prix MP'!$U$1:$U$1048576)</f>
        <v>0.258868836762901</v>
      </c>
      <c r="P456" s="6" t="n">
        <f aca="false">M456*N456</f>
        <v>3720.27912508231</v>
      </c>
      <c r="Q456" s="45" t="n">
        <f aca="false">M456*O456</f>
        <v>3720.27912508231</v>
      </c>
      <c r="R456" s="42" t="s">
        <v>187</v>
      </c>
      <c r="S456" s="6" t="n">
        <f aca="false">ROUND(IF(E456="I",0,IF(J456="po",I456,I456/25.4)),2)</f>
        <v>0</v>
      </c>
      <c r="T456" s="15" t="n">
        <f aca="false">ROUND(IF(E456="I",0,IF(J456="po",K456,K456*3.280839895)),0)</f>
        <v>0</v>
      </c>
      <c r="V456" s="46" t="n">
        <f aca="false">IF(J456="mm",I456*K456/1000,"")</f>
        <v>9271.8</v>
      </c>
    </row>
    <row r="457" customFormat="false" ht="15" hidden="true" customHeight="false" outlineLevel="0" collapsed="false">
      <c r="A457" s="0" t="n">
        <v>30015</v>
      </c>
      <c r="B457" s="48" t="s">
        <v>185</v>
      </c>
      <c r="C457" s="37" t="n">
        <v>45638</v>
      </c>
      <c r="D457" s="38" t="s">
        <v>44</v>
      </c>
      <c r="E457" s="17" t="s">
        <v>33</v>
      </c>
      <c r="F457" s="49" t="n">
        <v>-1</v>
      </c>
      <c r="G457" s="50" t="s">
        <v>442</v>
      </c>
      <c r="H457" s="40" t="s">
        <v>441</v>
      </c>
      <c r="I457" s="16" t="n">
        <v>1530</v>
      </c>
      <c r="J457" s="42" t="s">
        <v>2</v>
      </c>
      <c r="K457" s="43" t="n">
        <v>6060</v>
      </c>
      <c r="L457" s="44" t="s">
        <v>7</v>
      </c>
      <c r="M457" s="15" t="n">
        <f aca="false">IF(J457="mm",F457*I457/1000*K457*1.55,F457*I457*12*K457/1000)</f>
        <v>-14371.29</v>
      </c>
      <c r="N457" s="5" t="n">
        <f aca="false">_xlfn.xlookup(A457,'[1]Prix MP'!$A$1:$A$1048576,'[1]Prix MP'!$T$1:$T$1048576)</f>
        <v>0.268854241086576</v>
      </c>
      <c r="O457" s="5" t="n">
        <f aca="false">_xlfn.xlookup(A457,'[1]Prix MP'!$A$1:$A$1048576,'[1]Prix MP'!$U$1:$U$1048576)</f>
        <v>0.268854241086576</v>
      </c>
      <c r="P457" s="6" t="n">
        <f aca="false">M457*N457</f>
        <v>-3863.7822663851</v>
      </c>
      <c r="Q457" s="45" t="n">
        <f aca="false">M457*O457</f>
        <v>-3863.7822663851</v>
      </c>
      <c r="R457" s="42" t="s">
        <v>187</v>
      </c>
      <c r="S457" s="6" t="n">
        <f aca="false">ROUND(IF(E457="I",0,IF(J457="po",I457,I457/25.4)),2)</f>
        <v>0</v>
      </c>
      <c r="T457" s="15" t="n">
        <f aca="false">ROUND(IF(E457="I",0,IF(J457="po",K457,K457*3.280839895)),0)</f>
        <v>0</v>
      </c>
      <c r="V457" s="46"/>
    </row>
    <row r="458" customFormat="false" ht="15" hidden="true" customHeight="false" outlineLevel="0" collapsed="false">
      <c r="A458" s="0" t="n">
        <v>30030</v>
      </c>
      <c r="B458" s="48" t="s">
        <v>443</v>
      </c>
      <c r="C458" s="37" t="n">
        <v>45597</v>
      </c>
      <c r="D458" s="38" t="s">
        <v>32</v>
      </c>
      <c r="E458" s="17" t="s">
        <v>49</v>
      </c>
      <c r="F458" s="49" t="n">
        <v>1</v>
      </c>
      <c r="G458" s="50"/>
      <c r="H458" s="40" t="s">
        <v>444</v>
      </c>
      <c r="I458" s="16" t="n">
        <v>1530</v>
      </c>
      <c r="J458" s="42" t="s">
        <v>2</v>
      </c>
      <c r="K458" s="43" t="n">
        <v>5980</v>
      </c>
      <c r="L458" s="44" t="s">
        <v>7</v>
      </c>
      <c r="M458" s="15" t="n">
        <f aca="false">IF(J458="mm",F458*I458/1000*K458*1.55,F458*I458*12*K458/1000)</f>
        <v>14181.57</v>
      </c>
      <c r="N458" s="5" t="n">
        <f aca="false">_xlfn.xlookup(A458,'[1]Prix MP'!$A$1:$A$1048576,'[1]Prix MP'!$T$1:$T$1048576)</f>
        <v>0.27644690127903</v>
      </c>
      <c r="O458" s="5" t="n">
        <f aca="false">_xlfn.xlookup(A458,'[1]Prix MP'!$A$1:$A$1048576,'[1]Prix MP'!$U$1:$U$1048576)</f>
        <v>0.27644690127903</v>
      </c>
      <c r="P458" s="6" t="n">
        <f aca="false">M458*N458</f>
        <v>3920.45108177166</v>
      </c>
      <c r="Q458" s="45" t="n">
        <f aca="false">M458*O458</f>
        <v>3920.45108177166</v>
      </c>
      <c r="R458" s="42" t="s">
        <v>445</v>
      </c>
      <c r="S458" s="6" t="n">
        <f aca="false">ROUND(IF(E458="I",0,IF(J458="po",I458,I458/25.4)),2)</f>
        <v>60.24</v>
      </c>
      <c r="T458" s="15" t="n">
        <f aca="false">ROUND(IF(E458="I",0,IF(J458="po",K458,K458*3.280839895)),0)</f>
        <v>19619</v>
      </c>
      <c r="V458" s="46" t="n">
        <f aca="false">IF(J458="mm",I458*K458/1000,"")</f>
        <v>9149.4</v>
      </c>
    </row>
    <row r="459" customFormat="false" ht="15" hidden="true" customHeight="false" outlineLevel="0" collapsed="false">
      <c r="A459" s="0" t="n">
        <v>30030</v>
      </c>
      <c r="B459" s="48" t="s">
        <v>443</v>
      </c>
      <c r="C459" s="37" t="n">
        <v>45597</v>
      </c>
      <c r="D459" s="38" t="s">
        <v>32</v>
      </c>
      <c r="E459" s="17" t="s">
        <v>33</v>
      </c>
      <c r="F459" s="49" t="n">
        <v>1</v>
      </c>
      <c r="G459" s="50"/>
      <c r="H459" s="40" t="s">
        <v>446</v>
      </c>
      <c r="I459" s="16" t="n">
        <v>1530</v>
      </c>
      <c r="J459" s="42" t="s">
        <v>2</v>
      </c>
      <c r="K459" s="43" t="n">
        <v>6000</v>
      </c>
      <c r="L459" s="44" t="s">
        <v>7</v>
      </c>
      <c r="M459" s="15" t="n">
        <f aca="false">IF(J459="mm",F459*I459/1000*K459*1.55,F459*I459*12*K459/1000)</f>
        <v>14229</v>
      </c>
      <c r="N459" s="5" t="n">
        <f aca="false">_xlfn.xlookup(A459,'[1]Prix MP'!$A$1:$A$1048576,'[1]Prix MP'!$T$1:$T$1048576)</f>
        <v>0.27644690127903</v>
      </c>
      <c r="O459" s="5" t="n">
        <f aca="false">_xlfn.xlookup(A459,'[1]Prix MP'!$A$1:$A$1048576,'[1]Prix MP'!$U$1:$U$1048576)</f>
        <v>0.27644690127903</v>
      </c>
      <c r="P459" s="6" t="n">
        <f aca="false">M459*N459</f>
        <v>3933.56295829932</v>
      </c>
      <c r="Q459" s="45" t="n">
        <f aca="false">M459*O459</f>
        <v>3933.56295829932</v>
      </c>
      <c r="R459" s="42" t="s">
        <v>445</v>
      </c>
      <c r="S459" s="6" t="n">
        <f aca="false">ROUND(IF(E459="I",0,IF(J459="po",I459,I459/25.4)),2)</f>
        <v>0</v>
      </c>
      <c r="T459" s="15" t="n">
        <f aca="false">ROUND(IF(E459="I",0,IF(J459="po",K459,K459*3.280839895)),0)</f>
        <v>0</v>
      </c>
      <c r="V459" s="46" t="n">
        <f aca="false">IF(J459="mm",I459*K459/1000,"")</f>
        <v>9180</v>
      </c>
    </row>
    <row r="460" customFormat="false" ht="15" hidden="true" customHeight="false" outlineLevel="0" collapsed="false">
      <c r="A460" s="0" t="n">
        <v>30030</v>
      </c>
      <c r="B460" s="48" t="s">
        <v>443</v>
      </c>
      <c r="C460" s="37" t="n">
        <v>45600</v>
      </c>
      <c r="D460" s="38" t="s">
        <v>44</v>
      </c>
      <c r="E460" s="17" t="s">
        <v>33</v>
      </c>
      <c r="F460" s="49" t="n">
        <v>-1</v>
      </c>
      <c r="G460" s="50" t="s">
        <v>447</v>
      </c>
      <c r="H460" s="40" t="s">
        <v>446</v>
      </c>
      <c r="I460" s="16" t="n">
        <v>1530</v>
      </c>
      <c r="J460" s="42" t="s">
        <v>2</v>
      </c>
      <c r="K460" s="43" t="n">
        <v>6000</v>
      </c>
      <c r="L460" s="44" t="s">
        <v>7</v>
      </c>
      <c r="M460" s="15" t="n">
        <f aca="false">IF(J460="mm",F460*I460/1000*K460*1.55,F460*I460*12*K460/1000)</f>
        <v>-14229</v>
      </c>
      <c r="N460" s="5" t="n">
        <f aca="false">_xlfn.xlookup(A460,'[1]Prix MP'!$A$1:$A$1048576,'[1]Prix MP'!$T$1:$T$1048576)</f>
        <v>0.27644690127903</v>
      </c>
      <c r="O460" s="5" t="n">
        <f aca="false">_xlfn.xlookup(A460,'[1]Prix MP'!$A$1:$A$1048576,'[1]Prix MP'!$U$1:$U$1048576)</f>
        <v>0.27644690127903</v>
      </c>
      <c r="P460" s="6" t="n">
        <f aca="false">M460*N460</f>
        <v>-3933.56295829932</v>
      </c>
      <c r="Q460" s="45" t="n">
        <f aca="false">M460*O460</f>
        <v>-3933.56295829932</v>
      </c>
      <c r="R460" s="42" t="s">
        <v>445</v>
      </c>
      <c r="S460" s="6" t="n">
        <f aca="false">ROUND(IF(E460="I",0,IF(J460="po",I460,I460/25.4)),2)</f>
        <v>0</v>
      </c>
      <c r="T460" s="15" t="n">
        <f aca="false">ROUND(IF(E460="I",0,IF(J460="po",K460,K460*3.280839895)),0)</f>
        <v>0</v>
      </c>
      <c r="V460" s="46" t="n">
        <f aca="false">IF(J460="mm",I460*K460/1000,"")</f>
        <v>9180</v>
      </c>
    </row>
    <row r="461" customFormat="false" ht="15" hidden="true" customHeight="false" outlineLevel="0" collapsed="false">
      <c r="A461" s="0" t="n">
        <v>30030</v>
      </c>
      <c r="B461" s="48" t="s">
        <v>443</v>
      </c>
      <c r="C461" s="37" t="n">
        <v>45600</v>
      </c>
      <c r="D461" s="38" t="s">
        <v>48</v>
      </c>
      <c r="E461" s="17" t="s">
        <v>49</v>
      </c>
      <c r="F461" s="49" t="n">
        <v>1</v>
      </c>
      <c r="G461" s="50" t="s">
        <v>447</v>
      </c>
      <c r="H461" s="40" t="s">
        <v>448</v>
      </c>
      <c r="I461" s="16" t="n">
        <v>47</v>
      </c>
      <c r="J461" s="42" t="s">
        <v>36</v>
      </c>
      <c r="K461" s="43" t="n">
        <v>2000</v>
      </c>
      <c r="L461" s="44" t="s">
        <v>47</v>
      </c>
      <c r="M461" s="15" t="n">
        <f aca="false">IF(J461="mm",F461*I461/1000*K461*1.55,F461*I461*12*K461/1000)</f>
        <v>1128</v>
      </c>
      <c r="N461" s="5" t="n">
        <f aca="false">_xlfn.xlookup(A461,'[1]Prix MP'!$A$1:$A$1048576,'[1]Prix MP'!$T$1:$T$1048576)</f>
        <v>0.27644690127903</v>
      </c>
      <c r="O461" s="5" t="n">
        <f aca="false">_xlfn.xlookup(A461,'[1]Prix MP'!$A$1:$A$1048576,'[1]Prix MP'!$U$1:$U$1048576)</f>
        <v>0.27644690127903</v>
      </c>
      <c r="P461" s="6" t="n">
        <f aca="false">M461*N461</f>
        <v>311.832104642746</v>
      </c>
      <c r="Q461" s="45" t="n">
        <f aca="false">M461*O461</f>
        <v>311.832104642746</v>
      </c>
      <c r="R461" s="42" t="s">
        <v>445</v>
      </c>
      <c r="S461" s="6" t="n">
        <f aca="false">ROUND(IF(E461="I",0,IF(J461="po",I461,I461/25.4)),2)</f>
        <v>47</v>
      </c>
      <c r="T461" s="15" t="n">
        <f aca="false">ROUND(IF(E461="I",0,IF(J461="po",K461,K461*3.280839895)),0)</f>
        <v>2000</v>
      </c>
      <c r="V461" s="46" t="str">
        <f aca="false">IF(J461="mm",I461*K461/1000,"")</f>
        <v/>
      </c>
    </row>
    <row r="462" customFormat="false" ht="15" hidden="true" customHeight="false" outlineLevel="0" collapsed="false">
      <c r="A462" s="0" t="n">
        <v>30030</v>
      </c>
      <c r="B462" s="48" t="s">
        <v>443</v>
      </c>
      <c r="C462" s="37" t="n">
        <v>45600</v>
      </c>
      <c r="D462" s="38" t="s">
        <v>48</v>
      </c>
      <c r="E462" s="17" t="s">
        <v>49</v>
      </c>
      <c r="F462" s="49" t="n">
        <v>1</v>
      </c>
      <c r="G462" s="50" t="s">
        <v>447</v>
      </c>
      <c r="H462" s="40" t="s">
        <v>449</v>
      </c>
      <c r="I462" s="16" t="n">
        <v>60.236</v>
      </c>
      <c r="J462" s="42" t="s">
        <v>36</v>
      </c>
      <c r="K462" s="43" t="n">
        <v>17585</v>
      </c>
      <c r="L462" s="44" t="s">
        <v>47</v>
      </c>
      <c r="M462" s="15" t="n">
        <f aca="false">IF(J462="mm",F462*I462/1000*K462*1.55,F462*I462*12*K462/1000)</f>
        <v>12711.00072</v>
      </c>
      <c r="N462" s="5" t="n">
        <f aca="false">_xlfn.xlookup(A462,'[1]Prix MP'!$A$1:$A$1048576,'[1]Prix MP'!$T$1:$T$1048576)</f>
        <v>0.27644690127903</v>
      </c>
      <c r="O462" s="5" t="n">
        <f aca="false">_xlfn.xlookup(A462,'[1]Prix MP'!$A$1:$A$1048576,'[1]Prix MP'!$U$1:$U$1048576)</f>
        <v>0.27644690127903</v>
      </c>
      <c r="P462" s="6" t="n">
        <f aca="false">M462*N462</f>
        <v>3513.91676119952</v>
      </c>
      <c r="Q462" s="45" t="n">
        <f aca="false">M462*O462</f>
        <v>3513.91676119952</v>
      </c>
      <c r="R462" s="42" t="s">
        <v>445</v>
      </c>
      <c r="S462" s="6" t="n">
        <f aca="false">ROUND(IF(E462="I",0,IF(J462="po",I462,I462/25.4)),2)</f>
        <v>60.24</v>
      </c>
      <c r="T462" s="15" t="n">
        <f aca="false">ROUND(IF(E462="I",0,IF(J462="po",K462,K462*3.280839895)),0)</f>
        <v>17585</v>
      </c>
      <c r="V462" s="46" t="str">
        <f aca="false">IF(J462="mm",I462*K462/1000,"")</f>
        <v/>
      </c>
    </row>
    <row r="463" customFormat="false" ht="15" hidden="true" customHeight="false" outlineLevel="0" collapsed="false">
      <c r="A463" s="0" t="n">
        <v>30030</v>
      </c>
      <c r="B463" s="48" t="s">
        <v>443</v>
      </c>
      <c r="C463" s="37" t="n">
        <v>45597</v>
      </c>
      <c r="D463" s="38" t="s">
        <v>32</v>
      </c>
      <c r="E463" s="17" t="s">
        <v>49</v>
      </c>
      <c r="F463" s="49" t="n">
        <v>1</v>
      </c>
      <c r="G463" s="50"/>
      <c r="H463" s="40" t="s">
        <v>450</v>
      </c>
      <c r="I463" s="16" t="n">
        <v>1530</v>
      </c>
      <c r="J463" s="42" t="s">
        <v>2</v>
      </c>
      <c r="K463" s="43" t="n">
        <v>5860</v>
      </c>
      <c r="L463" s="44" t="s">
        <v>7</v>
      </c>
      <c r="M463" s="15" t="n">
        <f aca="false">IF(J463="mm",F463*I463/1000*K463*1.55,F463*I463*12*K463/1000)</f>
        <v>13896.99</v>
      </c>
      <c r="N463" s="5" t="n">
        <f aca="false">_xlfn.xlookup(A463,'[1]Prix MP'!$A$1:$A$1048576,'[1]Prix MP'!$T$1:$T$1048576)</f>
        <v>0.27644690127903</v>
      </c>
      <c r="O463" s="5" t="n">
        <f aca="false">_xlfn.xlookup(A463,'[1]Prix MP'!$A$1:$A$1048576,'[1]Prix MP'!$U$1:$U$1048576)</f>
        <v>0.27644690127903</v>
      </c>
      <c r="P463" s="6" t="n">
        <f aca="false">M463*N463</f>
        <v>3841.77982260567</v>
      </c>
      <c r="Q463" s="45" t="n">
        <f aca="false">M463*O463</f>
        <v>3841.77982260567</v>
      </c>
      <c r="R463" s="42" t="s">
        <v>445</v>
      </c>
      <c r="S463" s="6" t="n">
        <f aca="false">ROUND(IF(E463="I",0,IF(J463="po",I463,I463/25.4)),2)</f>
        <v>60.24</v>
      </c>
      <c r="T463" s="15" t="n">
        <f aca="false">ROUND(IF(E463="I",0,IF(J463="po",K463,K463*3.280839895)),0)</f>
        <v>19226</v>
      </c>
      <c r="V463" s="46" t="n">
        <f aca="false">IF(J463="mm",I463*K463/1000,"")</f>
        <v>8965.8</v>
      </c>
    </row>
    <row r="464" customFormat="false" ht="15" hidden="true" customHeight="false" outlineLevel="0" collapsed="false">
      <c r="A464" s="0" t="n">
        <v>30028</v>
      </c>
      <c r="B464" s="48" t="s">
        <v>31</v>
      </c>
      <c r="C464" s="37" t="n">
        <v>45597</v>
      </c>
      <c r="D464" s="38" t="s">
        <v>32</v>
      </c>
      <c r="E464" s="17" t="s">
        <v>33</v>
      </c>
      <c r="F464" s="49" t="n">
        <v>1</v>
      </c>
      <c r="G464" s="50"/>
      <c r="H464" s="40" t="s">
        <v>451</v>
      </c>
      <c r="I464" s="16" t="n">
        <v>1530</v>
      </c>
      <c r="J464" s="42" t="s">
        <v>2</v>
      </c>
      <c r="K464" s="43" t="n">
        <v>6000</v>
      </c>
      <c r="L464" s="44" t="s">
        <v>7</v>
      </c>
      <c r="M464" s="15" t="n">
        <f aca="false">IF(J464="mm",F464*I464/1000*K464*1.55,F464*I464*12*K464/1000)</f>
        <v>14229</v>
      </c>
      <c r="N464" s="5" t="n">
        <f aca="false">_xlfn.xlookup(A464,'[1]Prix MP'!$A$1:$A$1048576,'[1]Prix MP'!$T$1:$T$1048576)</f>
        <v>0.307208514182256</v>
      </c>
      <c r="O464" s="5" t="n">
        <f aca="false">_xlfn.xlookup(A464,'[1]Prix MP'!$A$1:$A$1048576,'[1]Prix MP'!$U$1:$U$1048576)</f>
        <v>0.307208514182256</v>
      </c>
      <c r="P464" s="6" t="n">
        <f aca="false">M464*N464</f>
        <v>4371.26994829932</v>
      </c>
      <c r="Q464" s="45" t="n">
        <f aca="false">M464*O464</f>
        <v>4371.26994829932</v>
      </c>
      <c r="R464" s="42" t="s">
        <v>37</v>
      </c>
      <c r="S464" s="6" t="n">
        <f aca="false">ROUND(IF(E464="I",0,IF(J464="po",I464,I464/25.4)),2)</f>
        <v>0</v>
      </c>
      <c r="T464" s="15" t="n">
        <f aca="false">ROUND(IF(E464="I",0,IF(J464="po",K464,K464*3.280839895)),0)</f>
        <v>0</v>
      </c>
      <c r="V464" s="46" t="n">
        <f aca="false">IF(J464="mm",I464*K464/1000,"")</f>
        <v>9180</v>
      </c>
    </row>
    <row r="465" customFormat="false" ht="15" hidden="true" customHeight="false" outlineLevel="0" collapsed="false">
      <c r="A465" s="0" t="n">
        <v>30028</v>
      </c>
      <c r="B465" s="48" t="s">
        <v>31</v>
      </c>
      <c r="C465" s="37" t="n">
        <v>45624</v>
      </c>
      <c r="D465" s="38" t="s">
        <v>44</v>
      </c>
      <c r="E465" s="17" t="s">
        <v>33</v>
      </c>
      <c r="F465" s="49" t="n">
        <v>-1</v>
      </c>
      <c r="G465" s="50" t="s">
        <v>452</v>
      </c>
      <c r="H465" s="40" t="s">
        <v>451</v>
      </c>
      <c r="I465" s="16" t="n">
        <v>1530</v>
      </c>
      <c r="J465" s="42" t="s">
        <v>2</v>
      </c>
      <c r="K465" s="43" t="n">
        <v>6000</v>
      </c>
      <c r="L465" s="44" t="s">
        <v>7</v>
      </c>
      <c r="M465" s="15" t="n">
        <f aca="false">IF(J465="mm",F465*I465/1000*K465*1.55,F465*I465*12*K465/1000)</f>
        <v>-14229</v>
      </c>
      <c r="N465" s="5" t="n">
        <f aca="false">_xlfn.xlookup(A465,'[1]Prix MP'!$A$1:$A$1048576,'[1]Prix MP'!$T$1:$T$1048576)</f>
        <v>0.307208514182256</v>
      </c>
      <c r="O465" s="5" t="n">
        <f aca="false">_xlfn.xlookup(A465,'[1]Prix MP'!$A$1:$A$1048576,'[1]Prix MP'!$U$1:$U$1048576)</f>
        <v>0.307208514182256</v>
      </c>
      <c r="P465" s="6" t="n">
        <f aca="false">M465*N465</f>
        <v>-4371.26994829932</v>
      </c>
      <c r="Q465" s="45" t="n">
        <f aca="false">M465*O465</f>
        <v>-4371.26994829932</v>
      </c>
      <c r="R465" s="42" t="s">
        <v>37</v>
      </c>
      <c r="S465" s="6" t="n">
        <f aca="false">ROUND(IF(E465="I",0,IF(J465="po",I465,I465/25.4)),2)</f>
        <v>0</v>
      </c>
      <c r="T465" s="15" t="n">
        <f aca="false">ROUND(IF(E465="I",0,IF(J465="po",K465,K465*3.280839895)),0)</f>
        <v>0</v>
      </c>
      <c r="V465" s="46"/>
    </row>
    <row r="466" customFormat="false" ht="15" hidden="true" customHeight="false" outlineLevel="0" collapsed="false">
      <c r="A466" s="0" t="n">
        <v>30028</v>
      </c>
      <c r="B466" s="48" t="s">
        <v>31</v>
      </c>
      <c r="C466" s="37" t="n">
        <v>45597</v>
      </c>
      <c r="D466" s="38" t="s">
        <v>32</v>
      </c>
      <c r="E466" s="17" t="s">
        <v>49</v>
      </c>
      <c r="F466" s="49" t="n">
        <v>1</v>
      </c>
      <c r="G466" s="50"/>
      <c r="H466" s="40" t="s">
        <v>453</v>
      </c>
      <c r="I466" s="16" t="n">
        <v>1530</v>
      </c>
      <c r="J466" s="42" t="s">
        <v>2</v>
      </c>
      <c r="K466" s="43" t="n">
        <v>6060</v>
      </c>
      <c r="L466" s="44" t="s">
        <v>7</v>
      </c>
      <c r="M466" s="15" t="n">
        <f aca="false">IF(J466="mm",F466*I466/1000*K466*1.55,F466*I466*12*K466/1000)</f>
        <v>14371.29</v>
      </c>
      <c r="N466" s="5" t="n">
        <f aca="false">_xlfn.xlookup(A466,'[1]Prix MP'!$A$1:$A$1048576,'[1]Prix MP'!$T$1:$T$1048576)</f>
        <v>0.307208514182256</v>
      </c>
      <c r="O466" s="5" t="n">
        <f aca="false">_xlfn.xlookup(A466,'[1]Prix MP'!$A$1:$A$1048576,'[1]Prix MP'!$U$1:$U$1048576)</f>
        <v>0.307208514182256</v>
      </c>
      <c r="P466" s="6" t="n">
        <f aca="false">M466*N466</f>
        <v>4414.98264778231</v>
      </c>
      <c r="Q466" s="45" t="n">
        <f aca="false">M466*O466</f>
        <v>4414.98264778231</v>
      </c>
      <c r="R466" s="42" t="s">
        <v>37</v>
      </c>
      <c r="S466" s="6" t="n">
        <f aca="false">ROUND(IF(E466="I",0,IF(J466="po",I466,I466/25.4)),2)</f>
        <v>60.24</v>
      </c>
      <c r="T466" s="15" t="n">
        <f aca="false">ROUND(IF(E466="I",0,IF(J466="po",K466,K466*3.280839895)),0)</f>
        <v>19882</v>
      </c>
      <c r="V466" s="46" t="n">
        <f aca="false">IF(J466="mm",I466*K466/1000,"")</f>
        <v>9271.8</v>
      </c>
    </row>
    <row r="467" customFormat="false" ht="15" hidden="true" customHeight="false" outlineLevel="0" collapsed="false">
      <c r="A467" s="0" t="n">
        <v>30027</v>
      </c>
      <c r="B467" s="48" t="s">
        <v>56</v>
      </c>
      <c r="C467" s="37" t="n">
        <v>45597</v>
      </c>
      <c r="D467" s="38" t="s">
        <v>32</v>
      </c>
      <c r="E467" s="17" t="s">
        <v>49</v>
      </c>
      <c r="F467" s="49" t="n">
        <v>1</v>
      </c>
      <c r="G467" s="50"/>
      <c r="H467" s="40" t="s">
        <v>454</v>
      </c>
      <c r="I467" s="16" t="n">
        <v>1530</v>
      </c>
      <c r="J467" s="42" t="s">
        <v>2</v>
      </c>
      <c r="K467" s="43" t="n">
        <v>6000</v>
      </c>
      <c r="L467" s="44" t="s">
        <v>7</v>
      </c>
      <c r="M467" s="15" t="n">
        <f aca="false">IF(J467="mm",F467*I467/1000*K467*1.55,F467*I467*12*K467/1000)</f>
        <v>14229</v>
      </c>
      <c r="N467" s="5" t="n">
        <f aca="false">_xlfn.xlookup(A467,'[1]Prix MP'!$A$1:$A$1048576,'[1]Prix MP'!$T$1:$T$1048576)</f>
        <v>0.307208514182256</v>
      </c>
      <c r="O467" s="5" t="n">
        <f aca="false">_xlfn.xlookup(A467,'[1]Prix MP'!$A$1:$A$1048576,'[1]Prix MP'!$U$1:$U$1048576)</f>
        <v>0.307208514182256</v>
      </c>
      <c r="P467" s="6" t="n">
        <f aca="false">M467*N467</f>
        <v>4371.26994829932</v>
      </c>
      <c r="Q467" s="45" t="n">
        <f aca="false">M467*O467</f>
        <v>4371.26994829932</v>
      </c>
      <c r="R467" s="42" t="s">
        <v>59</v>
      </c>
      <c r="S467" s="6" t="n">
        <f aca="false">ROUND(IF(E467="I",0,IF(J467="po",I467,I467/25.4)),2)</f>
        <v>60.24</v>
      </c>
      <c r="T467" s="15" t="n">
        <f aca="false">ROUND(IF(E467="I",0,IF(J467="po",K467,K467*3.280839895)),0)</f>
        <v>19685</v>
      </c>
      <c r="V467" s="46" t="n">
        <f aca="false">IF(J467="mm",I467*K467/1000,"")</f>
        <v>9180</v>
      </c>
    </row>
    <row r="468" customFormat="false" ht="15" hidden="true" customHeight="false" outlineLevel="0" collapsed="false">
      <c r="A468" s="0" t="n">
        <v>30027</v>
      </c>
      <c r="B468" s="48" t="s">
        <v>56</v>
      </c>
      <c r="C468" s="37" t="n">
        <v>45597</v>
      </c>
      <c r="D468" s="38" t="s">
        <v>32</v>
      </c>
      <c r="E468" s="17" t="s">
        <v>33</v>
      </c>
      <c r="F468" s="49" t="n">
        <v>1</v>
      </c>
      <c r="G468" s="50"/>
      <c r="H468" s="40" t="s">
        <v>455</v>
      </c>
      <c r="I468" s="16" t="n">
        <v>1530</v>
      </c>
      <c r="J468" s="42" t="s">
        <v>2</v>
      </c>
      <c r="K468" s="43" t="n">
        <v>6000</v>
      </c>
      <c r="L468" s="44" t="s">
        <v>7</v>
      </c>
      <c r="M468" s="15" t="n">
        <f aca="false">IF(J468="mm",F468*I468/1000*K468*1.55,F468*I468*12*K468/1000)</f>
        <v>14229</v>
      </c>
      <c r="N468" s="5" t="n">
        <f aca="false">_xlfn.xlookup(A468,'[1]Prix MP'!$A$1:$A$1048576,'[1]Prix MP'!$T$1:$T$1048576)</f>
        <v>0.307208514182256</v>
      </c>
      <c r="O468" s="5" t="n">
        <f aca="false">_xlfn.xlookup(A468,'[1]Prix MP'!$A$1:$A$1048576,'[1]Prix MP'!$U$1:$U$1048576)</f>
        <v>0.307208514182256</v>
      </c>
      <c r="P468" s="6" t="n">
        <f aca="false">M468*N468</f>
        <v>4371.26994829932</v>
      </c>
      <c r="Q468" s="45" t="n">
        <f aca="false">M468*O468</f>
        <v>4371.26994829932</v>
      </c>
      <c r="R468" s="42" t="s">
        <v>59</v>
      </c>
      <c r="S468" s="6" t="n">
        <f aca="false">ROUND(IF(E468="I",0,IF(J468="po",I468,I468/25.4)),2)</f>
        <v>0</v>
      </c>
      <c r="T468" s="15" t="n">
        <f aca="false">ROUND(IF(E468="I",0,IF(J468="po",K468,K468*3.280839895)),0)</f>
        <v>0</v>
      </c>
      <c r="V468" s="46" t="n">
        <f aca="false">IF(J468="mm",I468*K468/1000,"")</f>
        <v>9180</v>
      </c>
    </row>
    <row r="469" customFormat="false" ht="15" hidden="true" customHeight="false" outlineLevel="0" collapsed="false">
      <c r="A469" s="0" t="n">
        <v>30027</v>
      </c>
      <c r="B469" s="48" t="s">
        <v>56</v>
      </c>
      <c r="C469" s="37" t="n">
        <v>45624</v>
      </c>
      <c r="D469" s="38" t="s">
        <v>44</v>
      </c>
      <c r="E469" s="17" t="s">
        <v>33</v>
      </c>
      <c r="F469" s="49" t="n">
        <v>-1</v>
      </c>
      <c r="G469" s="50" t="s">
        <v>456</v>
      </c>
      <c r="H469" s="40" t="s">
        <v>455</v>
      </c>
      <c r="I469" s="16" t="n">
        <v>1530</v>
      </c>
      <c r="J469" s="42" t="s">
        <v>2</v>
      </c>
      <c r="K469" s="43" t="n">
        <v>6000</v>
      </c>
      <c r="L469" s="44" t="s">
        <v>7</v>
      </c>
      <c r="M469" s="15" t="n">
        <f aca="false">IF(J469="mm",F469*I469/1000*K469*1.55,F469*I469*12*K469/1000)</f>
        <v>-14229</v>
      </c>
      <c r="N469" s="5" t="n">
        <f aca="false">_xlfn.xlookup(A469,'[1]Prix MP'!$A$1:$A$1048576,'[1]Prix MP'!$T$1:$T$1048576)</f>
        <v>0.307208514182256</v>
      </c>
      <c r="O469" s="5" t="n">
        <f aca="false">_xlfn.xlookup(A469,'[1]Prix MP'!$A$1:$A$1048576,'[1]Prix MP'!$U$1:$U$1048576)</f>
        <v>0.307208514182256</v>
      </c>
      <c r="P469" s="6" t="n">
        <f aca="false">M469*N469</f>
        <v>-4371.26994829932</v>
      </c>
      <c r="Q469" s="45" t="n">
        <f aca="false">M469*O469</f>
        <v>-4371.26994829932</v>
      </c>
      <c r="R469" s="42" t="s">
        <v>59</v>
      </c>
      <c r="S469" s="6" t="n">
        <f aca="false">ROUND(IF(E469="I",0,IF(J469="po",I469,I469/25.4)),2)</f>
        <v>0</v>
      </c>
      <c r="T469" s="15" t="n">
        <f aca="false">ROUND(IF(E469="I",0,IF(J469="po",K469,K469*3.280839895)),0)</f>
        <v>0</v>
      </c>
      <c r="V469" s="46"/>
    </row>
    <row r="470" customFormat="false" ht="15" hidden="true" customHeight="false" outlineLevel="0" collapsed="false">
      <c r="A470" s="0" t="n">
        <v>30027</v>
      </c>
      <c r="B470" s="48" t="s">
        <v>56</v>
      </c>
      <c r="C470" s="37" t="n">
        <v>45624</v>
      </c>
      <c r="D470" s="38" t="s">
        <v>48</v>
      </c>
      <c r="E470" s="17" t="s">
        <v>33</v>
      </c>
      <c r="F470" s="49" t="n">
        <v>1</v>
      </c>
      <c r="G470" s="50" t="s">
        <v>456</v>
      </c>
      <c r="H470" s="40" t="s">
        <v>457</v>
      </c>
      <c r="I470" s="16" t="n">
        <v>60.236</v>
      </c>
      <c r="J470" s="42" t="s">
        <v>36</v>
      </c>
      <c r="K470" s="43" t="n">
        <v>14550</v>
      </c>
      <c r="L470" s="44" t="s">
        <v>47</v>
      </c>
      <c r="M470" s="15" t="n">
        <f aca="false">IF(J470="mm",F470*I470/1000*K470*1.55,F470*I470*12*K470/1000)</f>
        <v>10517.2056</v>
      </c>
      <c r="N470" s="5" t="n">
        <f aca="false">_xlfn.xlookup(A470,'[1]Prix MP'!$A$1:$A$1048576,'[1]Prix MP'!$T$1:$T$1048576)</f>
        <v>0.307208514182256</v>
      </c>
      <c r="O470" s="5" t="n">
        <f aca="false">_xlfn.xlookup(A470,'[1]Prix MP'!$A$1:$A$1048576,'[1]Prix MP'!$U$1:$U$1048576)</f>
        <v>0.307208514182256</v>
      </c>
      <c r="P470" s="6" t="n">
        <f aca="false">M470*N470</f>
        <v>3230.9751057253</v>
      </c>
      <c r="Q470" s="45" t="n">
        <f aca="false">M470*O470</f>
        <v>3230.9751057253</v>
      </c>
      <c r="R470" s="42" t="s">
        <v>59</v>
      </c>
      <c r="S470" s="6" t="n">
        <f aca="false">ROUND(IF(E470="I",0,IF(J470="po",I470,I470/25.4)),2)</f>
        <v>0</v>
      </c>
      <c r="T470" s="15" t="n">
        <f aca="false">ROUND(IF(E470="I",0,IF(J470="po",K470,K470*3.280839895)),0)</f>
        <v>0</v>
      </c>
      <c r="V470" s="46"/>
    </row>
    <row r="471" customFormat="false" ht="15" hidden="true" customHeight="false" outlineLevel="0" collapsed="false">
      <c r="A471" s="0" t="n">
        <v>30027</v>
      </c>
      <c r="B471" s="48" t="s">
        <v>56</v>
      </c>
      <c r="C471" s="37" t="n">
        <v>45637</v>
      </c>
      <c r="D471" s="38" t="s">
        <v>44</v>
      </c>
      <c r="E471" s="17" t="s">
        <v>33</v>
      </c>
      <c r="F471" s="49" t="n">
        <v>-1</v>
      </c>
      <c r="G471" s="50" t="s">
        <v>458</v>
      </c>
      <c r="H471" s="40" t="s">
        <v>457</v>
      </c>
      <c r="I471" s="16" t="n">
        <v>60.236</v>
      </c>
      <c r="J471" s="42" t="s">
        <v>36</v>
      </c>
      <c r="K471" s="43" t="n">
        <v>14550</v>
      </c>
      <c r="L471" s="44" t="s">
        <v>47</v>
      </c>
      <c r="M471" s="15" t="n">
        <f aca="false">IF(J471="mm",F471*I471/1000*K471*1.55,F471*I471*12*K471/1000)</f>
        <v>-10517.2056</v>
      </c>
      <c r="N471" s="5" t="n">
        <f aca="false">_xlfn.xlookup(A471,'[1]Prix MP'!$A$1:$A$1048576,'[1]Prix MP'!$T$1:$T$1048576)</f>
        <v>0.307208514182256</v>
      </c>
      <c r="O471" s="5" t="n">
        <f aca="false">_xlfn.xlookup(A471,'[1]Prix MP'!$A$1:$A$1048576,'[1]Prix MP'!$U$1:$U$1048576)</f>
        <v>0.307208514182256</v>
      </c>
      <c r="P471" s="6" t="n">
        <f aca="false">M471*N471</f>
        <v>-3230.9751057253</v>
      </c>
      <c r="Q471" s="45" t="n">
        <f aca="false">M471*O471</f>
        <v>-3230.9751057253</v>
      </c>
      <c r="R471" s="42" t="s">
        <v>59</v>
      </c>
      <c r="S471" s="6" t="n">
        <f aca="false">ROUND(IF(E471="I",0,IF(J471="po",I471,I471/25.4)),2)</f>
        <v>0</v>
      </c>
      <c r="T471" s="15" t="n">
        <f aca="false">ROUND(IF(E471="I",0,IF(J471="po",K471,K471*3.280839895)),0)</f>
        <v>0</v>
      </c>
      <c r="V471" s="46"/>
    </row>
    <row r="472" customFormat="false" ht="15" hidden="true" customHeight="false" outlineLevel="0" collapsed="false">
      <c r="A472" s="0" t="n">
        <v>30027</v>
      </c>
      <c r="B472" s="48" t="s">
        <v>56</v>
      </c>
      <c r="C472" s="37" t="n">
        <v>45637</v>
      </c>
      <c r="D472" s="38" t="s">
        <v>48</v>
      </c>
      <c r="E472" s="17" t="s">
        <v>33</v>
      </c>
      <c r="F472" s="49" t="n">
        <v>1</v>
      </c>
      <c r="G472" s="50" t="s">
        <v>458</v>
      </c>
      <c r="H472" s="40" t="s">
        <v>459</v>
      </c>
      <c r="I472" s="16" t="n">
        <v>60.236</v>
      </c>
      <c r="J472" s="42" t="s">
        <v>36</v>
      </c>
      <c r="K472" s="43" t="n">
        <v>9700</v>
      </c>
      <c r="L472" s="44" t="s">
        <v>47</v>
      </c>
      <c r="M472" s="15" t="n">
        <f aca="false">IF(J472="mm",F472*I472/1000*K472*1.55,F472*I472*12*K472/1000)</f>
        <v>7011.4704</v>
      </c>
      <c r="N472" s="5" t="n">
        <f aca="false">_xlfn.xlookup(A472,'[1]Prix MP'!$A$1:$A$1048576,'[1]Prix MP'!$T$1:$T$1048576)</f>
        <v>0.307208514182256</v>
      </c>
      <c r="O472" s="5" t="n">
        <f aca="false">_xlfn.xlookup(A472,'[1]Prix MP'!$A$1:$A$1048576,'[1]Prix MP'!$U$1:$U$1048576)</f>
        <v>0.307208514182256</v>
      </c>
      <c r="P472" s="6" t="n">
        <f aca="false">M472*N472</f>
        <v>2153.98340381687</v>
      </c>
      <c r="Q472" s="45" t="n">
        <f aca="false">M472*O472</f>
        <v>2153.98340381687</v>
      </c>
      <c r="R472" s="42" t="s">
        <v>59</v>
      </c>
      <c r="S472" s="6" t="n">
        <f aca="false">ROUND(IF(E472="I",0,IF(J472="po",I472,I472/25.4)),2)</f>
        <v>0</v>
      </c>
      <c r="T472" s="15" t="n">
        <f aca="false">ROUND(IF(E472="I",0,IF(J472="po",K472,K472*3.280839895)),0)</f>
        <v>0</v>
      </c>
      <c r="V472" s="46"/>
    </row>
    <row r="473" customFormat="false" ht="15" hidden="true" customHeight="false" outlineLevel="0" collapsed="false">
      <c r="A473" s="0" t="n">
        <v>30027</v>
      </c>
      <c r="B473" s="48" t="s">
        <v>56</v>
      </c>
      <c r="C473" s="37" t="n">
        <v>45645</v>
      </c>
      <c r="D473" s="38" t="s">
        <v>44</v>
      </c>
      <c r="E473" s="17" t="s">
        <v>33</v>
      </c>
      <c r="F473" s="49" t="n">
        <v>-1</v>
      </c>
      <c r="G473" s="50" t="s">
        <v>460</v>
      </c>
      <c r="H473" s="40" t="s">
        <v>459</v>
      </c>
      <c r="I473" s="16" t="n">
        <v>60.236</v>
      </c>
      <c r="J473" s="42" t="s">
        <v>36</v>
      </c>
      <c r="K473" s="43" t="n">
        <v>9700</v>
      </c>
      <c r="L473" s="44" t="s">
        <v>47</v>
      </c>
      <c r="M473" s="15" t="n">
        <f aca="false">IF(J473="mm",F473*I473/1000*K473*1.55,F473*I473*12*K473/1000)</f>
        <v>-7011.4704</v>
      </c>
      <c r="N473" s="5" t="n">
        <f aca="false">_xlfn.xlookup(A473,'[1]Prix MP'!$A$1:$A$1048576,'[1]Prix MP'!$T$1:$T$1048576)</f>
        <v>0.307208514182256</v>
      </c>
      <c r="O473" s="5" t="n">
        <f aca="false">_xlfn.xlookup(A473,'[1]Prix MP'!$A$1:$A$1048576,'[1]Prix MP'!$U$1:$U$1048576)</f>
        <v>0.307208514182256</v>
      </c>
      <c r="P473" s="6" t="n">
        <f aca="false">M473*N473</f>
        <v>-2153.98340381687</v>
      </c>
      <c r="Q473" s="45" t="n">
        <f aca="false">M473*O473</f>
        <v>-2153.98340381687</v>
      </c>
      <c r="R473" s="42" t="s">
        <v>59</v>
      </c>
      <c r="S473" s="6" t="n">
        <f aca="false">ROUND(IF(E473="I",0,IF(J473="po",I473,I473/25.4)),2)</f>
        <v>0</v>
      </c>
      <c r="T473" s="15" t="n">
        <f aca="false">ROUND(IF(E473="I",0,IF(J473="po",K473,K473*3.280839895)),0)</f>
        <v>0</v>
      </c>
      <c r="V473" s="46"/>
    </row>
    <row r="474" customFormat="false" ht="15" hidden="true" customHeight="false" outlineLevel="0" collapsed="false">
      <c r="A474" s="0" t="n">
        <v>30027</v>
      </c>
      <c r="B474" s="48" t="s">
        <v>56</v>
      </c>
      <c r="C474" s="37" t="n">
        <v>45645</v>
      </c>
      <c r="D474" s="38" t="s">
        <v>48</v>
      </c>
      <c r="E474" s="17" t="s">
        <v>33</v>
      </c>
      <c r="F474" s="49" t="n">
        <v>1</v>
      </c>
      <c r="G474" s="50" t="s">
        <v>460</v>
      </c>
      <c r="H474" s="40" t="s">
        <v>461</v>
      </c>
      <c r="I474" s="16" t="n">
        <v>60.236</v>
      </c>
      <c r="J474" s="42" t="s">
        <v>36</v>
      </c>
      <c r="K474" s="43" t="n">
        <v>5000</v>
      </c>
      <c r="L474" s="44" t="s">
        <v>47</v>
      </c>
      <c r="M474" s="15" t="n">
        <f aca="false">IF(J474="mm",F474*I474/1000*K474*1.55,F474*I474*12*K474/1000)</f>
        <v>3614.16</v>
      </c>
      <c r="N474" s="5" t="n">
        <f aca="false">_xlfn.xlookup(A474,'[1]Prix MP'!$A$1:$A$1048576,'[1]Prix MP'!$T$1:$T$1048576)</f>
        <v>0.307208514182256</v>
      </c>
      <c r="O474" s="5" t="n">
        <f aca="false">_xlfn.xlookup(A474,'[1]Prix MP'!$A$1:$A$1048576,'[1]Prix MP'!$U$1:$U$1048576)</f>
        <v>0.307208514182256</v>
      </c>
      <c r="P474" s="6" t="n">
        <f aca="false">M474*N474</f>
        <v>1110.30072361694</v>
      </c>
      <c r="Q474" s="45" t="n">
        <f aca="false">M474*O474</f>
        <v>1110.30072361694</v>
      </c>
      <c r="R474" s="42" t="s">
        <v>59</v>
      </c>
      <c r="S474" s="6" t="n">
        <f aca="false">ROUND(IF(E474="I",0,IF(J474="po",I474,I474/25.4)),2)</f>
        <v>0</v>
      </c>
      <c r="T474" s="15" t="n">
        <f aca="false">ROUND(IF(E474="I",0,IF(J474="po",K474,K474*3.280839895)),0)</f>
        <v>0</v>
      </c>
      <c r="V474" s="46"/>
    </row>
    <row r="475" customFormat="false" ht="15" hidden="true" customHeight="false" outlineLevel="0" collapsed="false">
      <c r="A475" s="0" t="n">
        <v>30027</v>
      </c>
      <c r="B475" s="48" t="s">
        <v>56</v>
      </c>
      <c r="C475" s="37" t="n">
        <v>45678</v>
      </c>
      <c r="D475" s="38" t="s">
        <v>44</v>
      </c>
      <c r="E475" s="17" t="s">
        <v>33</v>
      </c>
      <c r="F475" s="49" t="n">
        <v>-1</v>
      </c>
      <c r="G475" s="50" t="s">
        <v>462</v>
      </c>
      <c r="H475" s="40" t="s">
        <v>461</v>
      </c>
      <c r="I475" s="16" t="n">
        <v>60.236</v>
      </c>
      <c r="J475" s="42" t="s">
        <v>36</v>
      </c>
      <c r="K475" s="43" t="n">
        <v>5000</v>
      </c>
      <c r="L475" s="44" t="s">
        <v>47</v>
      </c>
      <c r="M475" s="15" t="n">
        <f aca="false">IF(J475="mm",F475*I475/1000*K475*1.55,F475*I475*12*K475/1000)</f>
        <v>-3614.16</v>
      </c>
      <c r="N475" s="5" t="n">
        <f aca="false">_xlfn.xlookup(A475,'[1]Prix MP'!$A$1:$A$1048576,'[1]Prix MP'!$T$1:$T$1048576)</f>
        <v>0.307208514182256</v>
      </c>
      <c r="O475" s="5" t="n">
        <f aca="false">_xlfn.xlookup(A475,'[1]Prix MP'!$A$1:$A$1048576,'[1]Prix MP'!$U$1:$U$1048576)</f>
        <v>0.307208514182256</v>
      </c>
      <c r="P475" s="6" t="n">
        <f aca="false">M475*N475</f>
        <v>-1110.30072361694</v>
      </c>
      <c r="Q475" s="45" t="n">
        <f aca="false">M475*O475</f>
        <v>-1110.30072361694</v>
      </c>
      <c r="R475" s="42" t="s">
        <v>59</v>
      </c>
      <c r="S475" s="6" t="n">
        <f aca="false">ROUND(IF(E475="I",0,IF(J475="po",I475,I475/25.4)),2)</f>
        <v>0</v>
      </c>
      <c r="T475" s="15" t="n">
        <f aca="false">ROUND(IF(E475="I",0,IF(J475="po",K475,K475*3.280839895)),0)</f>
        <v>0</v>
      </c>
      <c r="V475" s="46"/>
    </row>
    <row r="476" customFormat="false" ht="15" hidden="true" customHeight="false" outlineLevel="0" collapsed="false">
      <c r="A476" s="0" t="n">
        <v>30027</v>
      </c>
      <c r="B476" s="48" t="s">
        <v>56</v>
      </c>
      <c r="C476" s="37" t="n">
        <v>45597</v>
      </c>
      <c r="D476" s="38" t="s">
        <v>32</v>
      </c>
      <c r="E476" s="17" t="s">
        <v>33</v>
      </c>
      <c r="F476" s="49" t="n">
        <v>1</v>
      </c>
      <c r="G476" s="50"/>
      <c r="H476" s="40" t="s">
        <v>463</v>
      </c>
      <c r="I476" s="16" t="n">
        <v>1530</v>
      </c>
      <c r="J476" s="42" t="s">
        <v>2</v>
      </c>
      <c r="K476" s="43" t="n">
        <v>6160</v>
      </c>
      <c r="L476" s="44" t="s">
        <v>7</v>
      </c>
      <c r="M476" s="15" t="n">
        <f aca="false">IF(J476="mm",F476*I476/1000*K476*1.55,F476*I476*12*K476/1000)</f>
        <v>14608.44</v>
      </c>
      <c r="N476" s="5" t="n">
        <f aca="false">_xlfn.xlookup(A476,'[1]Prix MP'!$A$1:$A$1048576,'[1]Prix MP'!$T$1:$T$1048576)</f>
        <v>0.307208514182256</v>
      </c>
      <c r="O476" s="5" t="n">
        <f aca="false">_xlfn.xlookup(A476,'[1]Prix MP'!$A$1:$A$1048576,'[1]Prix MP'!$U$1:$U$1048576)</f>
        <v>0.307208514182256</v>
      </c>
      <c r="P476" s="6" t="n">
        <f aca="false">M476*N476</f>
        <v>4487.83714692063</v>
      </c>
      <c r="Q476" s="45" t="n">
        <f aca="false">M476*O476</f>
        <v>4487.83714692063</v>
      </c>
      <c r="R476" s="42" t="s">
        <v>59</v>
      </c>
      <c r="S476" s="6" t="n">
        <f aca="false">ROUND(IF(E476="I",0,IF(J476="po",I476,I476/25.4)),2)</f>
        <v>0</v>
      </c>
      <c r="T476" s="15" t="n">
        <f aca="false">ROUND(IF(E476="I",0,IF(J476="po",K476,K476*3.280839895)),0)</f>
        <v>0</v>
      </c>
      <c r="V476" s="46" t="n">
        <f aca="false">IF(J476="mm",I476*K476/1000,"")</f>
        <v>9424.8</v>
      </c>
    </row>
    <row r="477" customFormat="false" ht="15" hidden="true" customHeight="false" outlineLevel="0" collapsed="false">
      <c r="A477" s="0" t="n">
        <v>30027</v>
      </c>
      <c r="B477" s="48" t="s">
        <v>56</v>
      </c>
      <c r="C477" s="37" t="n">
        <v>45624</v>
      </c>
      <c r="D477" s="38" t="s">
        <v>44</v>
      </c>
      <c r="E477" s="17" t="s">
        <v>33</v>
      </c>
      <c r="F477" s="49" t="n">
        <v>-1</v>
      </c>
      <c r="G477" s="50" t="s">
        <v>464</v>
      </c>
      <c r="H477" s="40" t="s">
        <v>463</v>
      </c>
      <c r="I477" s="16" t="n">
        <v>1530</v>
      </c>
      <c r="J477" s="42" t="s">
        <v>2</v>
      </c>
      <c r="K477" s="43" t="n">
        <v>6160</v>
      </c>
      <c r="L477" s="44" t="s">
        <v>7</v>
      </c>
      <c r="M477" s="15" t="n">
        <f aca="false">IF(J477="mm",F477*I477/1000*K477*1.55,F477*I477*12*K477/1000)</f>
        <v>-14608.44</v>
      </c>
      <c r="N477" s="5" t="n">
        <f aca="false">_xlfn.xlookup(A477,'[1]Prix MP'!$A$1:$A$1048576,'[1]Prix MP'!$T$1:$T$1048576)</f>
        <v>0.307208514182256</v>
      </c>
      <c r="O477" s="5" t="n">
        <f aca="false">_xlfn.xlookup(A477,'[1]Prix MP'!$A$1:$A$1048576,'[1]Prix MP'!$U$1:$U$1048576)</f>
        <v>0.307208514182256</v>
      </c>
      <c r="P477" s="6" t="n">
        <f aca="false">M477*N477</f>
        <v>-4487.83714692063</v>
      </c>
      <c r="Q477" s="45" t="n">
        <f aca="false">M477*O477</f>
        <v>-4487.83714692063</v>
      </c>
      <c r="R477" s="42" t="s">
        <v>59</v>
      </c>
      <c r="S477" s="6" t="n">
        <f aca="false">ROUND(IF(E477="I",0,IF(J477="po",I477,I477/25.4)),2)</f>
        <v>0</v>
      </c>
      <c r="T477" s="15" t="n">
        <f aca="false">ROUND(IF(E477="I",0,IF(J477="po",K477,K477*3.280839895)),0)</f>
        <v>0</v>
      </c>
      <c r="V477" s="46"/>
    </row>
    <row r="478" customFormat="false" ht="15" hidden="true" customHeight="false" outlineLevel="0" collapsed="false">
      <c r="A478" s="0" t="n">
        <v>30027</v>
      </c>
      <c r="B478" s="48" t="s">
        <v>56</v>
      </c>
      <c r="C478" s="37" t="n">
        <v>45624</v>
      </c>
      <c r="D478" s="38" t="s">
        <v>48</v>
      </c>
      <c r="E478" s="17" t="s">
        <v>33</v>
      </c>
      <c r="F478" s="49" t="n">
        <v>1</v>
      </c>
      <c r="G478" s="50" t="s">
        <v>464</v>
      </c>
      <c r="H478" s="40" t="s">
        <v>465</v>
      </c>
      <c r="I478" s="16" t="n">
        <v>60.236</v>
      </c>
      <c r="J478" s="42" t="s">
        <v>36</v>
      </c>
      <c r="K478" s="43" t="n">
        <v>10000</v>
      </c>
      <c r="L478" s="44" t="s">
        <v>47</v>
      </c>
      <c r="M478" s="15" t="n">
        <f aca="false">IF(J478="mm",F478*I478/1000*K478*1.55,F478*I478*12*K478/1000)</f>
        <v>7228.32</v>
      </c>
      <c r="N478" s="5" t="n">
        <f aca="false">_xlfn.xlookup(A478,'[1]Prix MP'!$A$1:$A$1048576,'[1]Prix MP'!$T$1:$T$1048576)</f>
        <v>0.307208514182256</v>
      </c>
      <c r="O478" s="5" t="n">
        <f aca="false">_xlfn.xlookup(A478,'[1]Prix MP'!$A$1:$A$1048576,'[1]Prix MP'!$U$1:$U$1048576)</f>
        <v>0.307208514182256</v>
      </c>
      <c r="P478" s="6" t="n">
        <f aca="false">M478*N478</f>
        <v>2220.60144723388</v>
      </c>
      <c r="Q478" s="45" t="n">
        <f aca="false">M478*O478</f>
        <v>2220.60144723388</v>
      </c>
      <c r="R478" s="42" t="s">
        <v>59</v>
      </c>
      <c r="S478" s="6" t="n">
        <f aca="false">ROUND(IF(E478="I",0,IF(J478="po",I478,I478/25.4)),2)</f>
        <v>0</v>
      </c>
      <c r="T478" s="15" t="n">
        <f aca="false">ROUND(IF(E478="I",0,IF(J478="po",K478,K478*3.280839895)),0)</f>
        <v>0</v>
      </c>
      <c r="V478" s="46"/>
    </row>
    <row r="479" customFormat="false" ht="15" hidden="true" customHeight="false" outlineLevel="0" collapsed="false">
      <c r="A479" s="0" t="n">
        <v>30027</v>
      </c>
      <c r="B479" s="48" t="s">
        <v>56</v>
      </c>
      <c r="C479" s="37" t="n">
        <v>45624</v>
      </c>
      <c r="D479" s="38" t="s">
        <v>44</v>
      </c>
      <c r="E479" s="17" t="s">
        <v>33</v>
      </c>
      <c r="F479" s="49" t="n">
        <v>-1</v>
      </c>
      <c r="G479" s="50" t="s">
        <v>466</v>
      </c>
      <c r="H479" s="40" t="s">
        <v>465</v>
      </c>
      <c r="I479" s="16" t="n">
        <v>60.236</v>
      </c>
      <c r="J479" s="42" t="s">
        <v>36</v>
      </c>
      <c r="K479" s="43" t="n">
        <v>10000</v>
      </c>
      <c r="L479" s="44" t="s">
        <v>47</v>
      </c>
      <c r="M479" s="15" t="n">
        <f aca="false">IF(J479="mm",F479*I479/1000*K479*1.55,F479*I479*12*K479/1000)</f>
        <v>-7228.32</v>
      </c>
      <c r="N479" s="5" t="n">
        <f aca="false">_xlfn.xlookup(A479,'[1]Prix MP'!$A$1:$A$1048576,'[1]Prix MP'!$T$1:$T$1048576)</f>
        <v>0.307208514182256</v>
      </c>
      <c r="O479" s="5" t="n">
        <f aca="false">_xlfn.xlookup(A479,'[1]Prix MP'!$A$1:$A$1048576,'[1]Prix MP'!$U$1:$U$1048576)</f>
        <v>0.307208514182256</v>
      </c>
      <c r="P479" s="6" t="n">
        <f aca="false">M479*N479</f>
        <v>-2220.60144723388</v>
      </c>
      <c r="Q479" s="45" t="n">
        <f aca="false">M479*O479</f>
        <v>-2220.60144723388</v>
      </c>
      <c r="R479" s="42" t="s">
        <v>59</v>
      </c>
      <c r="S479" s="6" t="n">
        <f aca="false">ROUND(IF(E479="I",0,IF(J479="po",I479,I479/25.4)),2)</f>
        <v>0</v>
      </c>
      <c r="T479" s="15" t="n">
        <f aca="false">ROUND(IF(E479="I",0,IF(J479="po",K479,K479*3.280839895)),0)</f>
        <v>0</v>
      </c>
      <c r="V479" s="46"/>
    </row>
    <row r="480" customFormat="false" ht="15" hidden="true" customHeight="false" outlineLevel="0" collapsed="false">
      <c r="A480" s="0" t="n">
        <v>30027</v>
      </c>
      <c r="B480" s="48" t="s">
        <v>56</v>
      </c>
      <c r="C480" s="37" t="n">
        <v>45597</v>
      </c>
      <c r="D480" s="38" t="s">
        <v>32</v>
      </c>
      <c r="E480" s="17" t="s">
        <v>33</v>
      </c>
      <c r="F480" s="49" t="n">
        <v>1</v>
      </c>
      <c r="G480" s="50"/>
      <c r="H480" s="40" t="s">
        <v>467</v>
      </c>
      <c r="I480" s="16" t="n">
        <v>1530</v>
      </c>
      <c r="J480" s="42" t="s">
        <v>2</v>
      </c>
      <c r="K480" s="43" t="n">
        <v>6070</v>
      </c>
      <c r="L480" s="44" t="s">
        <v>7</v>
      </c>
      <c r="M480" s="15" t="n">
        <f aca="false">IF(J480="mm",F480*I480/1000*K480*1.55,F480*I480*12*K480/1000)</f>
        <v>14395.005</v>
      </c>
      <c r="N480" s="5" t="n">
        <f aca="false">_xlfn.xlookup(A480,'[1]Prix MP'!$A$1:$A$1048576,'[1]Prix MP'!$T$1:$T$1048576)</f>
        <v>0.307208514182256</v>
      </c>
      <c r="O480" s="5" t="n">
        <f aca="false">_xlfn.xlookup(A480,'[1]Prix MP'!$A$1:$A$1048576,'[1]Prix MP'!$U$1:$U$1048576)</f>
        <v>0.307208514182256</v>
      </c>
      <c r="P480" s="6" t="n">
        <f aca="false">M480*N480</f>
        <v>4422.26809769615</v>
      </c>
      <c r="Q480" s="45" t="n">
        <f aca="false">M480*O480</f>
        <v>4422.26809769615</v>
      </c>
      <c r="R480" s="42" t="s">
        <v>59</v>
      </c>
      <c r="S480" s="6" t="n">
        <f aca="false">ROUND(IF(E480="I",0,IF(J480="po",I480,I480/25.4)),2)</f>
        <v>0</v>
      </c>
      <c r="T480" s="15" t="n">
        <f aca="false">ROUND(IF(E480="I",0,IF(J480="po",K480,K480*3.280839895)),0)</f>
        <v>0</v>
      </c>
      <c r="V480" s="46" t="n">
        <f aca="false">IF(J480="mm",I480*K480/1000,"")</f>
        <v>9287.1</v>
      </c>
    </row>
    <row r="481" customFormat="false" ht="15" hidden="true" customHeight="false" outlineLevel="0" collapsed="false">
      <c r="A481" s="0" t="n">
        <v>30027</v>
      </c>
      <c r="B481" s="48" t="s">
        <v>56</v>
      </c>
      <c r="C481" s="37" t="n">
        <v>45623</v>
      </c>
      <c r="D481" s="38" t="s">
        <v>44</v>
      </c>
      <c r="E481" s="17" t="s">
        <v>33</v>
      </c>
      <c r="F481" s="49" t="n">
        <v>-1</v>
      </c>
      <c r="G481" s="50" t="s">
        <v>468</v>
      </c>
      <c r="H481" s="40" t="s">
        <v>467</v>
      </c>
      <c r="I481" s="16" t="n">
        <v>1530</v>
      </c>
      <c r="J481" s="42" t="s">
        <v>2</v>
      </c>
      <c r="K481" s="43" t="n">
        <v>6070</v>
      </c>
      <c r="L481" s="44" t="s">
        <v>7</v>
      </c>
      <c r="M481" s="15" t="n">
        <f aca="false">IF(J481="mm",F481*I481/1000*K481*1.55,F481*I481*12*K481/1000)</f>
        <v>-14395.005</v>
      </c>
      <c r="N481" s="5" t="n">
        <f aca="false">_xlfn.xlookup(A481,'[1]Prix MP'!$A$1:$A$1048576,'[1]Prix MP'!$T$1:$T$1048576)</f>
        <v>0.307208514182256</v>
      </c>
      <c r="O481" s="5" t="n">
        <f aca="false">_xlfn.xlookup(A481,'[1]Prix MP'!$A$1:$A$1048576,'[1]Prix MP'!$U$1:$U$1048576)</f>
        <v>0.307208514182256</v>
      </c>
      <c r="P481" s="6" t="n">
        <f aca="false">M481*N481</f>
        <v>-4422.26809769615</v>
      </c>
      <c r="Q481" s="45" t="n">
        <f aca="false">M481*O481</f>
        <v>-4422.26809769615</v>
      </c>
      <c r="R481" s="42" t="s">
        <v>59</v>
      </c>
      <c r="S481" s="6" t="n">
        <f aca="false">ROUND(IF(E481="I",0,IF(J481="po",I481,I481/25.4)),2)</f>
        <v>0</v>
      </c>
      <c r="T481" s="15" t="n">
        <f aca="false">ROUND(IF(E481="I",0,IF(J481="po",K481,K481*3.280839895)),0)</f>
        <v>0</v>
      </c>
      <c r="V481" s="46"/>
    </row>
    <row r="482" customFormat="false" ht="15" hidden="true" customHeight="false" outlineLevel="0" collapsed="false">
      <c r="A482" s="0" t="n">
        <v>30027</v>
      </c>
      <c r="B482" s="48" t="s">
        <v>56</v>
      </c>
      <c r="C482" s="37" t="n">
        <v>45597</v>
      </c>
      <c r="D482" s="38" t="s">
        <v>32</v>
      </c>
      <c r="E482" s="17" t="s">
        <v>33</v>
      </c>
      <c r="F482" s="49" t="n">
        <v>1</v>
      </c>
      <c r="G482" s="50"/>
      <c r="H482" s="40" t="s">
        <v>469</v>
      </c>
      <c r="I482" s="16" t="n">
        <v>1530</v>
      </c>
      <c r="J482" s="42" t="s">
        <v>2</v>
      </c>
      <c r="K482" s="43" t="n">
        <v>6050</v>
      </c>
      <c r="L482" s="44" t="s">
        <v>7</v>
      </c>
      <c r="M482" s="15" t="n">
        <f aca="false">IF(J482="mm",F482*I482/1000*K482*1.55,F482*I482*12*K482/1000)</f>
        <v>14347.575</v>
      </c>
      <c r="N482" s="5" t="n">
        <f aca="false">_xlfn.xlookup(A482,'[1]Prix MP'!$A$1:$A$1048576,'[1]Prix MP'!$T$1:$T$1048576)</f>
        <v>0.307208514182256</v>
      </c>
      <c r="O482" s="5" t="n">
        <f aca="false">_xlfn.xlookup(A482,'[1]Prix MP'!$A$1:$A$1048576,'[1]Prix MP'!$U$1:$U$1048576)</f>
        <v>0.307208514182256</v>
      </c>
      <c r="P482" s="6" t="n">
        <f aca="false">M482*N482</f>
        <v>4407.69719786848</v>
      </c>
      <c r="Q482" s="45" t="n">
        <f aca="false">M482*O482</f>
        <v>4407.69719786848</v>
      </c>
      <c r="R482" s="42" t="s">
        <v>59</v>
      </c>
      <c r="S482" s="6" t="n">
        <f aca="false">ROUND(IF(E482="I",0,IF(J482="po",I482,I482/25.4)),2)</f>
        <v>0</v>
      </c>
      <c r="T482" s="15" t="n">
        <f aca="false">ROUND(IF(E482="I",0,IF(J482="po",K482,K482*3.280839895)),0)</f>
        <v>0</v>
      </c>
      <c r="V482" s="46" t="n">
        <f aca="false">IF(J482="mm",I482*K482/1000,"")</f>
        <v>9256.5</v>
      </c>
    </row>
    <row r="483" customFormat="false" ht="15" hidden="true" customHeight="false" outlineLevel="0" collapsed="false">
      <c r="A483" s="0" t="n">
        <v>30027</v>
      </c>
      <c r="B483" s="48" t="s">
        <v>56</v>
      </c>
      <c r="C483" s="37" t="n">
        <v>45597</v>
      </c>
      <c r="D483" s="38" t="s">
        <v>44</v>
      </c>
      <c r="E483" s="17" t="s">
        <v>33</v>
      </c>
      <c r="F483" s="49" t="n">
        <v>-1</v>
      </c>
      <c r="G483" s="50" t="s">
        <v>470</v>
      </c>
      <c r="H483" s="40" t="s">
        <v>469</v>
      </c>
      <c r="I483" s="16" t="n">
        <v>1530</v>
      </c>
      <c r="J483" s="42" t="s">
        <v>2</v>
      </c>
      <c r="K483" s="43" t="n">
        <v>6050</v>
      </c>
      <c r="L483" s="44" t="s">
        <v>7</v>
      </c>
      <c r="M483" s="15" t="n">
        <f aca="false">IF(J483="mm",F483*I483/1000*K483*1.55,F483*I483*12*K483/1000)</f>
        <v>-14347.575</v>
      </c>
      <c r="N483" s="5" t="n">
        <f aca="false">_xlfn.xlookup(A483,'[1]Prix MP'!$A$1:$A$1048576,'[1]Prix MP'!$T$1:$T$1048576)</f>
        <v>0.307208514182256</v>
      </c>
      <c r="O483" s="5" t="n">
        <f aca="false">_xlfn.xlookup(A483,'[1]Prix MP'!$A$1:$A$1048576,'[1]Prix MP'!$U$1:$U$1048576)</f>
        <v>0.307208514182256</v>
      </c>
      <c r="P483" s="6" t="n">
        <f aca="false">M483*N483</f>
        <v>-4407.69719786848</v>
      </c>
      <c r="Q483" s="45" t="n">
        <f aca="false">M483*O483</f>
        <v>-4407.69719786848</v>
      </c>
      <c r="R483" s="42" t="s">
        <v>59</v>
      </c>
      <c r="S483" s="6" t="n">
        <f aca="false">ROUND(IF(E483="I",0,IF(J483="po",I483,I483/25.4)),2)</f>
        <v>0</v>
      </c>
      <c r="T483" s="15" t="n">
        <f aca="false">ROUND(IF(E483="I",0,IF(J483="po",K483,K483*3.280839895)),0)</f>
        <v>0</v>
      </c>
      <c r="V483" s="46" t="n">
        <f aca="false">IF(J483="mm",I483*K483/1000,"")</f>
        <v>9256.5</v>
      </c>
    </row>
    <row r="484" customFormat="false" ht="15" hidden="true" customHeight="false" outlineLevel="0" collapsed="false">
      <c r="A484" s="0" t="n">
        <v>30027</v>
      </c>
      <c r="B484" s="48" t="s">
        <v>56</v>
      </c>
      <c r="C484" s="37" t="n">
        <v>45597</v>
      </c>
      <c r="D484" s="38" t="s">
        <v>48</v>
      </c>
      <c r="E484" s="17" t="s">
        <v>33</v>
      </c>
      <c r="F484" s="49" t="n">
        <v>1</v>
      </c>
      <c r="G484" s="50" t="s">
        <v>470</v>
      </c>
      <c r="H484" s="40" t="s">
        <v>471</v>
      </c>
      <c r="I484" s="16" t="n">
        <v>60.236</v>
      </c>
      <c r="J484" s="42" t="s">
        <v>36</v>
      </c>
      <c r="K484" s="43" t="n">
        <v>9800</v>
      </c>
      <c r="L484" s="44" t="s">
        <v>47</v>
      </c>
      <c r="M484" s="15" t="n">
        <f aca="false">IF(J484="mm",F484*I484/1000*K484*1.55,F484*I484*12*K484/1000)</f>
        <v>7083.7536</v>
      </c>
      <c r="N484" s="5" t="n">
        <f aca="false">_xlfn.xlookup(A484,'[1]Prix MP'!$A$1:$A$1048576,'[1]Prix MP'!$T$1:$T$1048576)</f>
        <v>0.307208514182256</v>
      </c>
      <c r="O484" s="5" t="n">
        <f aca="false">_xlfn.xlookup(A484,'[1]Prix MP'!$A$1:$A$1048576,'[1]Prix MP'!$U$1:$U$1048576)</f>
        <v>0.307208514182256</v>
      </c>
      <c r="P484" s="6" t="n">
        <f aca="false">M484*N484</f>
        <v>2176.18941828921</v>
      </c>
      <c r="Q484" s="45" t="n">
        <f aca="false">M484*O484</f>
        <v>2176.18941828921</v>
      </c>
      <c r="R484" s="42" t="s">
        <v>59</v>
      </c>
      <c r="S484" s="6" t="n">
        <f aca="false">ROUND(IF(E484="I",0,IF(J484="po",I484,I484/25.4)),2)</f>
        <v>0</v>
      </c>
      <c r="T484" s="15" t="n">
        <f aca="false">ROUND(IF(E484="I",0,IF(J484="po",K484,K484*3.280839895)),0)</f>
        <v>0</v>
      </c>
      <c r="V484" s="46" t="str">
        <f aca="false">IF(J484="mm",I484*K484/1000,"")</f>
        <v/>
      </c>
    </row>
    <row r="485" customFormat="false" ht="15" hidden="true" customHeight="false" outlineLevel="0" collapsed="false">
      <c r="A485" s="0" t="n">
        <v>30027</v>
      </c>
      <c r="B485" s="48" t="s">
        <v>56</v>
      </c>
      <c r="C485" s="37" t="n">
        <v>45600</v>
      </c>
      <c r="D485" s="38" t="s">
        <v>44</v>
      </c>
      <c r="E485" s="17" t="s">
        <v>33</v>
      </c>
      <c r="F485" s="49" t="n">
        <v>-1</v>
      </c>
      <c r="G485" s="50" t="s">
        <v>472</v>
      </c>
      <c r="H485" s="40" t="s">
        <v>471</v>
      </c>
      <c r="I485" s="16" t="n">
        <v>60.236</v>
      </c>
      <c r="J485" s="42" t="s">
        <v>36</v>
      </c>
      <c r="K485" s="43" t="n">
        <v>9800</v>
      </c>
      <c r="L485" s="44" t="s">
        <v>47</v>
      </c>
      <c r="M485" s="15" t="n">
        <f aca="false">IF(J485="mm",F485*I485/1000*K485*1.55,F485*I485*12*K485/1000)</f>
        <v>-7083.7536</v>
      </c>
      <c r="N485" s="5" t="n">
        <f aca="false">_xlfn.xlookup(A485,'[1]Prix MP'!$A$1:$A$1048576,'[1]Prix MP'!$T$1:$T$1048576)</f>
        <v>0.307208514182256</v>
      </c>
      <c r="O485" s="5" t="n">
        <f aca="false">_xlfn.xlookup(A485,'[1]Prix MP'!$A$1:$A$1048576,'[1]Prix MP'!$U$1:$U$1048576)</f>
        <v>0.307208514182256</v>
      </c>
      <c r="P485" s="6" t="n">
        <f aca="false">M485*N485</f>
        <v>-2176.18941828921</v>
      </c>
      <c r="Q485" s="45" t="n">
        <f aca="false">M485*O485</f>
        <v>-2176.18941828921</v>
      </c>
      <c r="R485" s="42" t="s">
        <v>59</v>
      </c>
      <c r="S485" s="6" t="n">
        <f aca="false">ROUND(IF(E485="I",0,IF(J485="po",I485,I485/25.4)),2)</f>
        <v>0</v>
      </c>
      <c r="T485" s="15" t="n">
        <f aca="false">ROUND(IF(E485="I",0,IF(J485="po",K485,K485*3.280839895)),0)</f>
        <v>0</v>
      </c>
      <c r="V485" s="46" t="str">
        <f aca="false">IF(J485="mm",I485*K485/1000,"")</f>
        <v/>
      </c>
    </row>
    <row r="486" customFormat="false" ht="15" hidden="true" customHeight="false" outlineLevel="0" collapsed="false">
      <c r="A486" s="0" t="n">
        <v>30027</v>
      </c>
      <c r="B486" s="48" t="s">
        <v>56</v>
      </c>
      <c r="C486" s="37" t="n">
        <v>45600</v>
      </c>
      <c r="D486" s="38" t="s">
        <v>48</v>
      </c>
      <c r="E486" s="17" t="s">
        <v>33</v>
      </c>
      <c r="F486" s="49" t="n">
        <v>1</v>
      </c>
      <c r="G486" s="50" t="s">
        <v>472</v>
      </c>
      <c r="H486" s="40" t="s">
        <v>473</v>
      </c>
      <c r="I486" s="16" t="n">
        <v>60.236</v>
      </c>
      <c r="J486" s="42" t="s">
        <v>36</v>
      </c>
      <c r="K486" s="43" t="n">
        <v>4800</v>
      </c>
      <c r="L486" s="44" t="s">
        <v>47</v>
      </c>
      <c r="M486" s="15" t="n">
        <f aca="false">IF(J486="mm",F486*I486/1000*K486*1.55,F486*I486*12*K486/1000)</f>
        <v>3469.5936</v>
      </c>
      <c r="N486" s="5" t="n">
        <f aca="false">_xlfn.xlookup(A486,'[1]Prix MP'!$A$1:$A$1048576,'[1]Prix MP'!$T$1:$T$1048576)</f>
        <v>0.307208514182256</v>
      </c>
      <c r="O486" s="5" t="n">
        <f aca="false">_xlfn.xlookup(A486,'[1]Prix MP'!$A$1:$A$1048576,'[1]Prix MP'!$U$1:$U$1048576)</f>
        <v>0.307208514182256</v>
      </c>
      <c r="P486" s="6" t="n">
        <f aca="false">M486*N486</f>
        <v>1065.88869467226</v>
      </c>
      <c r="Q486" s="45" t="n">
        <f aca="false">M486*O486</f>
        <v>1065.88869467226</v>
      </c>
      <c r="R486" s="42" t="s">
        <v>59</v>
      </c>
      <c r="S486" s="6" t="n">
        <f aca="false">ROUND(IF(E486="I",0,IF(J486="po",I486,I486/25.4)),2)</f>
        <v>0</v>
      </c>
      <c r="T486" s="15" t="n">
        <f aca="false">ROUND(IF(E486="I",0,IF(J486="po",K486,K486*3.280839895)),0)</f>
        <v>0</v>
      </c>
      <c r="V486" s="46" t="str">
        <f aca="false">IF(J486="mm",I486*K486/1000,"")</f>
        <v/>
      </c>
    </row>
    <row r="487" customFormat="false" ht="15" hidden="true" customHeight="false" outlineLevel="0" collapsed="false">
      <c r="A487" s="0" t="n">
        <v>30027</v>
      </c>
      <c r="B487" s="48" t="s">
        <v>56</v>
      </c>
      <c r="C487" s="37" t="n">
        <v>45600</v>
      </c>
      <c r="D487" s="38" t="s">
        <v>44</v>
      </c>
      <c r="E487" s="17" t="s">
        <v>33</v>
      </c>
      <c r="F487" s="49" t="n">
        <v>-1</v>
      </c>
      <c r="G487" s="50" t="s">
        <v>474</v>
      </c>
      <c r="H487" s="40" t="s">
        <v>473</v>
      </c>
      <c r="I487" s="16" t="n">
        <v>60.236</v>
      </c>
      <c r="J487" s="42" t="s">
        <v>36</v>
      </c>
      <c r="K487" s="43" t="n">
        <v>4800</v>
      </c>
      <c r="L487" s="44" t="s">
        <v>47</v>
      </c>
      <c r="M487" s="15" t="n">
        <f aca="false">IF(J487="mm",F487*I487/1000*K487*1.55,F487*I487*12*K487/1000)</f>
        <v>-3469.5936</v>
      </c>
      <c r="N487" s="5" t="n">
        <f aca="false">_xlfn.xlookup(A487,'[1]Prix MP'!$A$1:$A$1048576,'[1]Prix MP'!$T$1:$T$1048576)</f>
        <v>0.307208514182256</v>
      </c>
      <c r="O487" s="5" t="n">
        <f aca="false">_xlfn.xlookup(A487,'[1]Prix MP'!$A$1:$A$1048576,'[1]Prix MP'!$U$1:$U$1048576)</f>
        <v>0.307208514182256</v>
      </c>
      <c r="P487" s="6" t="n">
        <f aca="false">M487*N487</f>
        <v>-1065.88869467226</v>
      </c>
      <c r="Q487" s="45" t="n">
        <f aca="false">M487*O487</f>
        <v>-1065.88869467226</v>
      </c>
      <c r="R487" s="42" t="s">
        <v>59</v>
      </c>
      <c r="S487" s="6" t="n">
        <f aca="false">ROUND(IF(E487="I",0,IF(J487="po",I487,I487/25.4)),2)</f>
        <v>0</v>
      </c>
      <c r="T487" s="15" t="n">
        <f aca="false">ROUND(IF(E487="I",0,IF(J487="po",K487,K487*3.280839895)),0)</f>
        <v>0</v>
      </c>
      <c r="V487" s="46" t="str">
        <f aca="false">IF(J487="mm",I487*K487/1000,"")</f>
        <v/>
      </c>
    </row>
    <row r="488" customFormat="false" ht="15" hidden="true" customHeight="false" outlineLevel="0" collapsed="false">
      <c r="A488" s="0" t="n">
        <v>30027</v>
      </c>
      <c r="B488" s="48" t="s">
        <v>56</v>
      </c>
      <c r="C488" s="37" t="n">
        <v>45600</v>
      </c>
      <c r="D488" s="38" t="s">
        <v>48</v>
      </c>
      <c r="E488" s="17" t="s">
        <v>33</v>
      </c>
      <c r="F488" s="49" t="n">
        <v>1</v>
      </c>
      <c r="G488" s="50" t="s">
        <v>474</v>
      </c>
      <c r="H488" s="40" t="s">
        <v>475</v>
      </c>
      <c r="I488" s="16" t="n">
        <v>47</v>
      </c>
      <c r="J488" s="42" t="s">
        <v>36</v>
      </c>
      <c r="K488" s="43" t="n">
        <v>2000</v>
      </c>
      <c r="L488" s="44" t="s">
        <v>47</v>
      </c>
      <c r="M488" s="15" t="n">
        <f aca="false">IF(J488="mm",F488*I488/1000*K488*1.55,F488*I488*12*K488/1000)</f>
        <v>1128</v>
      </c>
      <c r="N488" s="5" t="n">
        <f aca="false">_xlfn.xlookup(A488,'[1]Prix MP'!$A$1:$A$1048576,'[1]Prix MP'!$T$1:$T$1048576)</f>
        <v>0.307208514182256</v>
      </c>
      <c r="O488" s="5" t="n">
        <f aca="false">_xlfn.xlookup(A488,'[1]Prix MP'!$A$1:$A$1048576,'[1]Prix MP'!$U$1:$U$1048576)</f>
        <v>0.307208514182256</v>
      </c>
      <c r="P488" s="6" t="n">
        <f aca="false">M488*N488</f>
        <v>346.531203997585</v>
      </c>
      <c r="Q488" s="45" t="n">
        <f aca="false">M488*O488</f>
        <v>346.531203997585</v>
      </c>
      <c r="R488" s="42" t="s">
        <v>59</v>
      </c>
      <c r="S488" s="6" t="n">
        <f aca="false">ROUND(IF(E488="I",0,IF(J488="po",I488,I488/25.4)),2)</f>
        <v>0</v>
      </c>
      <c r="T488" s="15" t="n">
        <f aca="false">ROUND(IF(E488="I",0,IF(J488="po",K488,K488*3.280839895)),0)</f>
        <v>0</v>
      </c>
      <c r="V488" s="46" t="str">
        <f aca="false">IF(J488="mm",I488*K488/1000,"")</f>
        <v/>
      </c>
    </row>
    <row r="489" customFormat="false" ht="15" hidden="true" customHeight="false" outlineLevel="0" collapsed="false">
      <c r="A489" s="0" t="n">
        <v>30027</v>
      </c>
      <c r="B489" s="48" t="s">
        <v>56</v>
      </c>
      <c r="C489" s="37" t="n">
        <v>45679</v>
      </c>
      <c r="D489" s="38" t="s">
        <v>44</v>
      </c>
      <c r="E489" s="17" t="s">
        <v>33</v>
      </c>
      <c r="F489" s="49" t="n">
        <v>-1</v>
      </c>
      <c r="G489" s="50" t="s">
        <v>476</v>
      </c>
      <c r="H489" s="40" t="s">
        <v>475</v>
      </c>
      <c r="I489" s="16" t="n">
        <v>47</v>
      </c>
      <c r="J489" s="42" t="s">
        <v>36</v>
      </c>
      <c r="K489" s="43" t="n">
        <v>2000</v>
      </c>
      <c r="L489" s="44" t="s">
        <v>47</v>
      </c>
      <c r="M489" s="15" t="n">
        <f aca="false">IF(J489="mm",F489*I489/1000*K489*1.55,F489*I489*12*K489/1000)</f>
        <v>-1128</v>
      </c>
      <c r="N489" s="5" t="n">
        <f aca="false">_xlfn.xlookup(A489,'[1]Prix MP'!$A$1:$A$1048576,'[1]Prix MP'!$T$1:$T$1048576)</f>
        <v>0.307208514182256</v>
      </c>
      <c r="O489" s="5" t="n">
        <f aca="false">_xlfn.xlookup(A489,'[1]Prix MP'!$A$1:$A$1048576,'[1]Prix MP'!$U$1:$U$1048576)</f>
        <v>0.307208514182256</v>
      </c>
      <c r="P489" s="6" t="n">
        <f aca="false">M489*N489</f>
        <v>-346.531203997585</v>
      </c>
      <c r="Q489" s="45" t="n">
        <f aca="false">M489*O489</f>
        <v>-346.531203997585</v>
      </c>
      <c r="R489" s="42" t="s">
        <v>59</v>
      </c>
      <c r="S489" s="6" t="n">
        <f aca="false">ROUND(IF(E489="I",0,IF(J489="po",I489,I489/25.4)),2)</f>
        <v>0</v>
      </c>
      <c r="T489" s="15" t="n">
        <f aca="false">ROUND(IF(E489="I",0,IF(J489="po",K489,K489*3.280839895)),0)</f>
        <v>0</v>
      </c>
      <c r="V489" s="46"/>
    </row>
    <row r="490" customFormat="false" ht="15" hidden="true" customHeight="false" outlineLevel="0" collapsed="false">
      <c r="A490" s="0" t="n">
        <v>30027</v>
      </c>
      <c r="B490" s="48" t="s">
        <v>56</v>
      </c>
      <c r="C490" s="37" t="n">
        <v>45679</v>
      </c>
      <c r="D490" s="38" t="s">
        <v>48</v>
      </c>
      <c r="E490" s="17" t="s">
        <v>49</v>
      </c>
      <c r="F490" s="49" t="n">
        <v>1</v>
      </c>
      <c r="G490" s="50" t="s">
        <v>476</v>
      </c>
      <c r="H490" s="40" t="s">
        <v>477</v>
      </c>
      <c r="I490" s="16" t="n">
        <v>40.5</v>
      </c>
      <c r="J490" s="42" t="s">
        <v>36</v>
      </c>
      <c r="K490" s="43" t="n">
        <v>1950</v>
      </c>
      <c r="L490" s="44" t="s">
        <v>47</v>
      </c>
      <c r="M490" s="15" t="n">
        <f aca="false">IF(J490="mm",F490*I490/1000*K490*1.55,F490*I490*12*K490/1000)</f>
        <v>947.7</v>
      </c>
      <c r="N490" s="5" t="n">
        <f aca="false">_xlfn.xlookup(A490,'[1]Prix MP'!$A$1:$A$1048576,'[1]Prix MP'!$T$1:$T$1048576)</f>
        <v>0.307208514182256</v>
      </c>
      <c r="O490" s="5" t="n">
        <f aca="false">_xlfn.xlookup(A490,'[1]Prix MP'!$A$1:$A$1048576,'[1]Prix MP'!$U$1:$U$1048576)</f>
        <v>0.307208514182256</v>
      </c>
      <c r="P490" s="6" t="n">
        <f aca="false">M490*N490</f>
        <v>291.141508890524</v>
      </c>
      <c r="Q490" s="45" t="n">
        <f aca="false">M490*O490</f>
        <v>291.141508890524</v>
      </c>
      <c r="R490" s="42" t="s">
        <v>59</v>
      </c>
      <c r="S490" s="6" t="n">
        <f aca="false">ROUND(IF(E490="I",0,IF(J490="po",I490,I490/25.4)),2)</f>
        <v>40.5</v>
      </c>
      <c r="T490" s="15" t="n">
        <f aca="false">ROUND(IF(E490="I",0,IF(J490="po",K490,K490*3.280839895)),0)</f>
        <v>1950</v>
      </c>
      <c r="V490" s="46"/>
    </row>
    <row r="491" customFormat="false" ht="15" hidden="true" customHeight="false" outlineLevel="0" collapsed="false">
      <c r="A491" s="0" t="n">
        <v>30027</v>
      </c>
      <c r="B491" s="48" t="s">
        <v>56</v>
      </c>
      <c r="C491" s="37" t="n">
        <v>45600</v>
      </c>
      <c r="D491" s="38" t="s">
        <v>48</v>
      </c>
      <c r="E491" s="17" t="s">
        <v>49</v>
      </c>
      <c r="F491" s="49" t="n">
        <v>1</v>
      </c>
      <c r="G491" s="50" t="s">
        <v>474</v>
      </c>
      <c r="H491" s="40" t="s">
        <v>478</v>
      </c>
      <c r="I491" s="16" t="n">
        <v>60.236</v>
      </c>
      <c r="J491" s="42" t="s">
        <v>36</v>
      </c>
      <c r="K491" s="43" t="n">
        <v>2750</v>
      </c>
      <c r="L491" s="44" t="s">
        <v>47</v>
      </c>
      <c r="M491" s="15" t="n">
        <f aca="false">IF(J491="mm",F491*I491/1000*K491*1.55,F491*I491*12*K491/1000)</f>
        <v>1987.788</v>
      </c>
      <c r="N491" s="5" t="n">
        <f aca="false">_xlfn.xlookup(A491,'[1]Prix MP'!$A$1:$A$1048576,'[1]Prix MP'!$T$1:$T$1048576)</f>
        <v>0.307208514182256</v>
      </c>
      <c r="O491" s="5" t="n">
        <f aca="false">_xlfn.xlookup(A491,'[1]Prix MP'!$A$1:$A$1048576,'[1]Prix MP'!$U$1:$U$1048576)</f>
        <v>0.307208514182256</v>
      </c>
      <c r="P491" s="6" t="n">
        <f aca="false">M491*N491</f>
        <v>610.665397989318</v>
      </c>
      <c r="Q491" s="45" t="n">
        <f aca="false">M491*O491</f>
        <v>610.665397989318</v>
      </c>
      <c r="R491" s="42" t="s">
        <v>59</v>
      </c>
      <c r="S491" s="6" t="n">
        <f aca="false">ROUND(IF(E491="I",0,IF(J491="po",I491,I491/25.4)),2)</f>
        <v>60.24</v>
      </c>
      <c r="T491" s="15" t="n">
        <f aca="false">ROUND(IF(E491="I",0,IF(J491="po",K491,K491*3.280839895)),0)</f>
        <v>2750</v>
      </c>
      <c r="V491" s="46" t="str">
        <f aca="false">IF(J491="mm",I491*K491/1000,"")</f>
        <v/>
      </c>
    </row>
    <row r="492" customFormat="false" ht="15" hidden="true" customHeight="false" outlineLevel="0" collapsed="false">
      <c r="A492" s="0" t="n">
        <v>30027</v>
      </c>
      <c r="B492" s="48" t="s">
        <v>56</v>
      </c>
      <c r="C492" s="37" t="n">
        <v>45597</v>
      </c>
      <c r="D492" s="38" t="s">
        <v>32</v>
      </c>
      <c r="E492" s="17" t="s">
        <v>33</v>
      </c>
      <c r="F492" s="49" t="n">
        <v>1</v>
      </c>
      <c r="G492" s="50"/>
      <c r="H492" s="40" t="s">
        <v>479</v>
      </c>
      <c r="I492" s="16" t="n">
        <v>1530</v>
      </c>
      <c r="J492" s="42" t="s">
        <v>2</v>
      </c>
      <c r="K492" s="43" t="n">
        <v>6050</v>
      </c>
      <c r="L492" s="44" t="s">
        <v>7</v>
      </c>
      <c r="M492" s="15" t="n">
        <f aca="false">IF(J492="mm",F492*I492/1000*K492*1.55,F492*I492*12*K492/1000)</f>
        <v>14347.575</v>
      </c>
      <c r="N492" s="5" t="n">
        <f aca="false">_xlfn.xlookup(A492,'[1]Prix MP'!$A$1:$A$1048576,'[1]Prix MP'!$T$1:$T$1048576)</f>
        <v>0.307208514182256</v>
      </c>
      <c r="O492" s="5" t="n">
        <f aca="false">_xlfn.xlookup(A492,'[1]Prix MP'!$A$1:$A$1048576,'[1]Prix MP'!$U$1:$U$1048576)</f>
        <v>0.307208514182256</v>
      </c>
      <c r="P492" s="6" t="n">
        <f aca="false">M492*N492</f>
        <v>4407.69719786848</v>
      </c>
      <c r="Q492" s="45" t="n">
        <f aca="false">M492*O492</f>
        <v>4407.69719786848</v>
      </c>
      <c r="R492" s="42" t="s">
        <v>59</v>
      </c>
      <c r="S492" s="6" t="n">
        <f aca="false">ROUND(IF(E492="I",0,IF(J492="po",I492,I492/25.4)),2)</f>
        <v>0</v>
      </c>
      <c r="T492" s="15" t="n">
        <f aca="false">ROUND(IF(E492="I",0,IF(J492="po",K492,K492*3.280839895)),0)</f>
        <v>0</v>
      </c>
      <c r="V492" s="46" t="n">
        <f aca="false">IF(J492="mm",I492*K492/1000,"")</f>
        <v>9256.5</v>
      </c>
    </row>
    <row r="493" customFormat="false" ht="15" hidden="true" customHeight="false" outlineLevel="0" collapsed="false">
      <c r="A493" s="0" t="n">
        <v>30027</v>
      </c>
      <c r="B493" s="48" t="s">
        <v>56</v>
      </c>
      <c r="C493" s="37" t="n">
        <v>45597</v>
      </c>
      <c r="D493" s="38" t="s">
        <v>44</v>
      </c>
      <c r="E493" s="17" t="s">
        <v>33</v>
      </c>
      <c r="F493" s="49" t="n">
        <v>-1</v>
      </c>
      <c r="G493" s="50" t="s">
        <v>480</v>
      </c>
      <c r="H493" s="40" t="s">
        <v>479</v>
      </c>
      <c r="I493" s="16" t="n">
        <v>1530</v>
      </c>
      <c r="J493" s="42" t="s">
        <v>2</v>
      </c>
      <c r="K493" s="43" t="n">
        <v>6050</v>
      </c>
      <c r="L493" s="44" t="s">
        <v>7</v>
      </c>
      <c r="M493" s="15" t="n">
        <f aca="false">IF(J493="mm",F493*I493/1000*K493*1.55,F493*I493*12*K493/1000)</f>
        <v>-14347.575</v>
      </c>
      <c r="N493" s="5" t="n">
        <f aca="false">_xlfn.xlookup(A493,'[1]Prix MP'!$A$1:$A$1048576,'[1]Prix MP'!$T$1:$T$1048576)</f>
        <v>0.307208514182256</v>
      </c>
      <c r="O493" s="5" t="n">
        <f aca="false">_xlfn.xlookup(A493,'[1]Prix MP'!$A$1:$A$1048576,'[1]Prix MP'!$U$1:$U$1048576)</f>
        <v>0.307208514182256</v>
      </c>
      <c r="P493" s="6" t="n">
        <f aca="false">M493*N493</f>
        <v>-4407.69719786848</v>
      </c>
      <c r="Q493" s="45" t="n">
        <f aca="false">M493*O493</f>
        <v>-4407.69719786848</v>
      </c>
      <c r="R493" s="42" t="s">
        <v>59</v>
      </c>
      <c r="S493" s="6" t="n">
        <f aca="false">ROUND(IF(E493="I",0,IF(J493="po",I493,I493/25.4)),2)</f>
        <v>0</v>
      </c>
      <c r="T493" s="15" t="n">
        <f aca="false">ROUND(IF(E493="I",0,IF(J493="po",K493,K493*3.280839895)),0)</f>
        <v>0</v>
      </c>
      <c r="V493" s="46" t="n">
        <f aca="false">IF(J493="mm",I493*K493/1000,"")</f>
        <v>9256.5</v>
      </c>
    </row>
    <row r="494" customFormat="false" ht="15" hidden="true" customHeight="false" outlineLevel="0" collapsed="false">
      <c r="A494" s="0" t="n">
        <v>30027</v>
      </c>
      <c r="B494" s="48" t="s">
        <v>56</v>
      </c>
      <c r="C494" s="37" t="n">
        <v>45597</v>
      </c>
      <c r="D494" s="38" t="s">
        <v>48</v>
      </c>
      <c r="E494" s="17" t="s">
        <v>33</v>
      </c>
      <c r="F494" s="49" t="n">
        <v>1</v>
      </c>
      <c r="G494" s="50" t="s">
        <v>480</v>
      </c>
      <c r="H494" s="40" t="s">
        <v>481</v>
      </c>
      <c r="I494" s="16" t="n">
        <v>60.236</v>
      </c>
      <c r="J494" s="42" t="s">
        <v>36</v>
      </c>
      <c r="K494" s="43" t="n">
        <v>4900</v>
      </c>
      <c r="L494" s="44" t="s">
        <v>47</v>
      </c>
      <c r="M494" s="15" t="n">
        <f aca="false">IF(J494="mm",F494*I494/1000*K494*1.55,F494*I494*12*K494/1000)</f>
        <v>3541.8768</v>
      </c>
      <c r="N494" s="5" t="n">
        <f aca="false">_xlfn.xlookup(A494,'[1]Prix MP'!$A$1:$A$1048576,'[1]Prix MP'!$T$1:$T$1048576)</f>
        <v>0.307208514182256</v>
      </c>
      <c r="O494" s="5" t="n">
        <f aca="false">_xlfn.xlookup(A494,'[1]Prix MP'!$A$1:$A$1048576,'[1]Prix MP'!$U$1:$U$1048576)</f>
        <v>0.307208514182256</v>
      </c>
      <c r="P494" s="6" t="n">
        <f aca="false">M494*N494</f>
        <v>1088.0947091446</v>
      </c>
      <c r="Q494" s="45" t="n">
        <f aca="false">M494*O494</f>
        <v>1088.0947091446</v>
      </c>
      <c r="R494" s="42" t="s">
        <v>59</v>
      </c>
      <c r="S494" s="6" t="n">
        <f aca="false">ROUND(IF(E494="I",0,IF(J494="po",I494,I494/25.4)),2)</f>
        <v>0</v>
      </c>
      <c r="T494" s="15" t="n">
        <f aca="false">ROUND(IF(E494="I",0,IF(J494="po",K494,K494*3.280839895)),0)</f>
        <v>0</v>
      </c>
      <c r="V494" s="46" t="str">
        <f aca="false">IF(J494="mm",I494*K494/1000,"")</f>
        <v/>
      </c>
    </row>
    <row r="495" customFormat="false" ht="15" hidden="true" customHeight="false" outlineLevel="0" collapsed="false">
      <c r="A495" s="0" t="n">
        <v>30027</v>
      </c>
      <c r="B495" s="48" t="s">
        <v>56</v>
      </c>
      <c r="C495" s="37" t="n">
        <v>45597</v>
      </c>
      <c r="D495" s="38" t="s">
        <v>44</v>
      </c>
      <c r="E495" s="17" t="s">
        <v>33</v>
      </c>
      <c r="F495" s="49" t="n">
        <v>-1</v>
      </c>
      <c r="G495" s="50" t="s">
        <v>470</v>
      </c>
      <c r="H495" s="40" t="s">
        <v>481</v>
      </c>
      <c r="I495" s="16" t="n">
        <v>60.236</v>
      </c>
      <c r="J495" s="42" t="s">
        <v>36</v>
      </c>
      <c r="K495" s="43" t="n">
        <v>4900</v>
      </c>
      <c r="L495" s="44" t="s">
        <v>47</v>
      </c>
      <c r="M495" s="15" t="n">
        <f aca="false">IF(J495="mm",F495*I495/1000*K495*1.55,F495*I495*12*K495/1000)</f>
        <v>-3541.8768</v>
      </c>
      <c r="N495" s="5" t="n">
        <f aca="false">_xlfn.xlookup(A495,'[1]Prix MP'!$A$1:$A$1048576,'[1]Prix MP'!$T$1:$T$1048576)</f>
        <v>0.307208514182256</v>
      </c>
      <c r="O495" s="5" t="n">
        <f aca="false">_xlfn.xlookup(A495,'[1]Prix MP'!$A$1:$A$1048576,'[1]Prix MP'!$U$1:$U$1048576)</f>
        <v>0.307208514182256</v>
      </c>
      <c r="P495" s="6" t="n">
        <f aca="false">M495*N495</f>
        <v>-1088.0947091446</v>
      </c>
      <c r="Q495" s="45" t="n">
        <f aca="false">M495*O495</f>
        <v>-1088.0947091446</v>
      </c>
      <c r="R495" s="42" t="s">
        <v>59</v>
      </c>
      <c r="S495" s="6" t="n">
        <f aca="false">ROUND(IF(E495="I",0,IF(J495="po",I495,I495/25.4)),2)</f>
        <v>0</v>
      </c>
      <c r="T495" s="15" t="n">
        <f aca="false">ROUND(IF(E495="I",0,IF(J495="po",K495,K495*3.280839895)),0)</f>
        <v>0</v>
      </c>
      <c r="V495" s="46" t="str">
        <f aca="false">IF(J495="mm",I495*K495/1000,"")</f>
        <v/>
      </c>
    </row>
    <row r="496" customFormat="false" ht="15" hidden="false" customHeight="false" outlineLevel="0" collapsed="false">
      <c r="A496" s="51" t="n">
        <v>30029</v>
      </c>
      <c r="B496" s="48" t="s">
        <v>482</v>
      </c>
      <c r="C496" s="37" t="n">
        <v>45597</v>
      </c>
      <c r="D496" s="38" t="s">
        <v>32</v>
      </c>
      <c r="E496" s="17" t="s">
        <v>33</v>
      </c>
      <c r="F496" s="49" t="n">
        <v>1</v>
      </c>
      <c r="G496" s="50"/>
      <c r="H496" s="40" t="s">
        <v>483</v>
      </c>
      <c r="I496" s="16" t="n">
        <v>1530</v>
      </c>
      <c r="J496" s="42" t="s">
        <v>2</v>
      </c>
      <c r="K496" s="43" t="n">
        <v>3600</v>
      </c>
      <c r="L496" s="44" t="s">
        <v>7</v>
      </c>
      <c r="M496" s="15" t="n">
        <f aca="false">IF(J496="mm",F496*I496/1000*K496*1.55,F496*I496*12*K496/1000)</f>
        <v>8537.4</v>
      </c>
      <c r="N496" s="5" t="n">
        <f aca="false">_xlfn.xlookup(A496,'[1]Prix MP'!$A$1:$A$1048576,'[1]Prix MP'!$T$1:$T$1048576)</f>
        <v>0.285235933537095</v>
      </c>
      <c r="O496" s="5" t="n">
        <f aca="false">_xlfn.xlookup(A496,'[1]Prix MP'!$A$1:$A$1048576,'[1]Prix MP'!$U$1:$U$1048576)</f>
        <v>0.285235933537095</v>
      </c>
      <c r="P496" s="6" t="n">
        <f aca="false">M496*N496</f>
        <v>2435.17325897959</v>
      </c>
      <c r="Q496" s="45" t="n">
        <f aca="false">M496*O496</f>
        <v>2435.17325897959</v>
      </c>
      <c r="R496" s="42" t="s">
        <v>65</v>
      </c>
      <c r="S496" s="6" t="n">
        <f aca="false">ROUND(IF(E496="I",0,IF(J496="po",I496,I496/25.4)),2)</f>
        <v>0</v>
      </c>
      <c r="T496" s="15" t="n">
        <f aca="false">ROUND(IF(E496="I",0,IF(J496="po",K496,K496*3.280839895)),0)</f>
        <v>0</v>
      </c>
      <c r="V496" s="46" t="n">
        <f aca="false">IF(J496="mm",I496*K496/1000,"")</f>
        <v>5508</v>
      </c>
    </row>
    <row r="497" customFormat="false" ht="15" hidden="false" customHeight="false" outlineLevel="0" collapsed="false">
      <c r="A497" s="51" t="n">
        <v>30029</v>
      </c>
      <c r="B497" s="48" t="s">
        <v>482</v>
      </c>
      <c r="C497" s="37" t="n">
        <v>45681</v>
      </c>
      <c r="D497" s="38" t="s">
        <v>44</v>
      </c>
      <c r="E497" s="17" t="s">
        <v>49</v>
      </c>
      <c r="F497" s="49" t="n">
        <v>-1</v>
      </c>
      <c r="G497" s="50" t="s">
        <v>484</v>
      </c>
      <c r="H497" s="40" t="s">
        <v>483</v>
      </c>
      <c r="I497" s="16" t="n">
        <v>1530</v>
      </c>
      <c r="J497" s="42" t="s">
        <v>2</v>
      </c>
      <c r="K497" s="43" t="n">
        <v>3600</v>
      </c>
      <c r="L497" s="44" t="s">
        <v>7</v>
      </c>
      <c r="M497" s="15" t="n">
        <f aca="false">IF(J497="mm",F497*I497/1000*K497*1.55,F497*I497*12*K497/1000)</f>
        <v>-8537.4</v>
      </c>
      <c r="N497" s="5" t="n">
        <f aca="false">_xlfn.xlookup(A497,'[1]Prix MP'!$A$1:$A$1048576,'[1]Prix MP'!$T$1:$T$1048576)</f>
        <v>0.285235933537095</v>
      </c>
      <c r="O497" s="5" t="n">
        <f aca="false">_xlfn.xlookup(A497,'[1]Prix MP'!$A$1:$A$1048576,'[1]Prix MP'!$U$1:$U$1048576)</f>
        <v>0.285235933537095</v>
      </c>
      <c r="P497" s="6" t="n">
        <f aca="false">M497*N497</f>
        <v>-2435.17325897959</v>
      </c>
      <c r="Q497" s="45" t="n">
        <f aca="false">M497*O497</f>
        <v>-2435.17325897959</v>
      </c>
      <c r="R497" s="42" t="s">
        <v>65</v>
      </c>
      <c r="S497" s="6" t="n">
        <f aca="false">ROUND(IF(E497="I",0,IF(J497="po",I497,I497/25.4)),2)</f>
        <v>60.24</v>
      </c>
      <c r="T497" s="15" t="n">
        <f aca="false">ROUND(IF(E497="I",0,IF(J497="po",K497,K497*3.280839895)),0)</f>
        <v>11811</v>
      </c>
      <c r="V497" s="46"/>
    </row>
    <row r="498" customFormat="false" ht="15" hidden="false" customHeight="false" outlineLevel="0" collapsed="false">
      <c r="A498" s="51" t="n">
        <v>30029</v>
      </c>
      <c r="B498" s="48" t="s">
        <v>482</v>
      </c>
      <c r="C498" s="37" t="n">
        <v>45597</v>
      </c>
      <c r="D498" s="38" t="s">
        <v>32</v>
      </c>
      <c r="E498" s="17" t="s">
        <v>33</v>
      </c>
      <c r="F498" s="49" t="n">
        <v>1</v>
      </c>
      <c r="G498" s="50"/>
      <c r="H498" s="40" t="s">
        <v>485</v>
      </c>
      <c r="I498" s="16" t="n">
        <v>1530</v>
      </c>
      <c r="J498" s="42" t="s">
        <v>2</v>
      </c>
      <c r="K498" s="43" t="n">
        <v>5950</v>
      </c>
      <c r="L498" s="44" t="s">
        <v>7</v>
      </c>
      <c r="M498" s="15" t="n">
        <f aca="false">IF(J498="mm",F498*I498/1000*K498*1.55,F498*I498*12*K498/1000)</f>
        <v>14110.425</v>
      </c>
      <c r="N498" s="5" t="n">
        <f aca="false">_xlfn.xlookup(A498,'[1]Prix MP'!$A$1:$A$1048576,'[1]Prix MP'!$T$1:$T$1048576)</f>
        <v>0.285235933537095</v>
      </c>
      <c r="O498" s="5" t="n">
        <f aca="false">_xlfn.xlookup(A498,'[1]Prix MP'!$A$1:$A$1048576,'[1]Prix MP'!$U$1:$U$1048576)</f>
        <v>0.285235933537095</v>
      </c>
      <c r="P498" s="6" t="n">
        <f aca="false">M498*N498</f>
        <v>4024.80024748016</v>
      </c>
      <c r="Q498" s="45" t="n">
        <f aca="false">M498*O498</f>
        <v>4024.80024748016</v>
      </c>
      <c r="R498" s="42" t="s">
        <v>65</v>
      </c>
      <c r="S498" s="6" t="n">
        <f aca="false">ROUND(IF(E498="I",0,IF(J498="po",I498,I498/25.4)),2)</f>
        <v>0</v>
      </c>
      <c r="T498" s="15" t="n">
        <f aca="false">ROUND(IF(E498="I",0,IF(J498="po",K498,K498*3.280839895)),0)</f>
        <v>0</v>
      </c>
      <c r="V498" s="46" t="n">
        <f aca="false">IF(J498="mm",I498*K498/1000,"")</f>
        <v>9103.5</v>
      </c>
    </row>
    <row r="499" customFormat="false" ht="15" hidden="false" customHeight="false" outlineLevel="0" collapsed="false">
      <c r="A499" s="51" t="n">
        <v>30029</v>
      </c>
      <c r="B499" s="48" t="s">
        <v>482</v>
      </c>
      <c r="C499" s="37" t="n">
        <v>45681</v>
      </c>
      <c r="D499" s="38" t="s">
        <v>44</v>
      </c>
      <c r="E499" s="17" t="s">
        <v>49</v>
      </c>
      <c r="F499" s="49" t="n">
        <v>-1</v>
      </c>
      <c r="G499" s="50" t="s">
        <v>484</v>
      </c>
      <c r="H499" s="40" t="s">
        <v>485</v>
      </c>
      <c r="I499" s="16" t="n">
        <v>1530</v>
      </c>
      <c r="J499" s="42" t="s">
        <v>2</v>
      </c>
      <c r="K499" s="43" t="n">
        <v>5950</v>
      </c>
      <c r="L499" s="44" t="s">
        <v>7</v>
      </c>
      <c r="M499" s="15" t="n">
        <f aca="false">IF(J499="mm",F499*I499/1000*K499*1.55,F499*I499*12*K499/1000)</f>
        <v>-14110.425</v>
      </c>
      <c r="N499" s="5" t="n">
        <f aca="false">_xlfn.xlookup(A499,'[1]Prix MP'!$A$1:$A$1048576,'[1]Prix MP'!$T$1:$T$1048576)</f>
        <v>0.285235933537095</v>
      </c>
      <c r="O499" s="5" t="n">
        <f aca="false">_xlfn.xlookup(A499,'[1]Prix MP'!$A$1:$A$1048576,'[1]Prix MP'!$U$1:$U$1048576)</f>
        <v>0.285235933537095</v>
      </c>
      <c r="P499" s="6" t="n">
        <f aca="false">M499*N499</f>
        <v>-4024.80024748016</v>
      </c>
      <c r="Q499" s="45" t="n">
        <f aca="false">M499*O499</f>
        <v>-4024.80024748016</v>
      </c>
      <c r="R499" s="42" t="s">
        <v>65</v>
      </c>
      <c r="S499" s="6" t="n">
        <f aca="false">ROUND(IF(E499="I",0,IF(J499="po",I499,I499/25.4)),2)</f>
        <v>60.24</v>
      </c>
      <c r="T499" s="15" t="n">
        <f aca="false">ROUND(IF(E499="I",0,IF(J499="po",K499,K499*3.280839895)),0)</f>
        <v>19521</v>
      </c>
      <c r="V499" s="46"/>
    </row>
    <row r="500" customFormat="false" ht="15" hidden="false" customHeight="false" outlineLevel="0" collapsed="false">
      <c r="A500" s="51" t="n">
        <v>30029</v>
      </c>
      <c r="B500" s="48" t="s">
        <v>482</v>
      </c>
      <c r="C500" s="37" t="n">
        <v>45597</v>
      </c>
      <c r="D500" s="38" t="s">
        <v>32</v>
      </c>
      <c r="E500" s="17" t="s">
        <v>33</v>
      </c>
      <c r="F500" s="49" t="n">
        <v>1</v>
      </c>
      <c r="G500" s="50"/>
      <c r="H500" s="40" t="s">
        <v>486</v>
      </c>
      <c r="I500" s="16" t="n">
        <v>1530</v>
      </c>
      <c r="J500" s="42" t="s">
        <v>2</v>
      </c>
      <c r="K500" s="43" t="n">
        <v>5970</v>
      </c>
      <c r="L500" s="44" t="s">
        <v>7</v>
      </c>
      <c r="M500" s="15" t="n">
        <f aca="false">IF(J500="mm",F500*I500/1000*K500*1.55,F500*I500*12*K500/1000)</f>
        <v>14157.855</v>
      </c>
      <c r="N500" s="5" t="n">
        <f aca="false">_xlfn.xlookup(A500,'[1]Prix MP'!$A$1:$A$1048576,'[1]Prix MP'!$T$1:$T$1048576)</f>
        <v>0.285235933537095</v>
      </c>
      <c r="O500" s="5" t="n">
        <f aca="false">_xlfn.xlookup(A500,'[1]Prix MP'!$A$1:$A$1048576,'[1]Prix MP'!$U$1:$U$1048576)</f>
        <v>0.285235933537095</v>
      </c>
      <c r="P500" s="6" t="n">
        <f aca="false">M500*N500</f>
        <v>4038.32898780782</v>
      </c>
      <c r="Q500" s="45" t="n">
        <f aca="false">M500*O500</f>
        <v>4038.32898780782</v>
      </c>
      <c r="R500" s="42" t="s">
        <v>65</v>
      </c>
      <c r="S500" s="6" t="n">
        <f aca="false">ROUND(IF(E500="I",0,IF(J500="po",I500,I500/25.4)),2)</f>
        <v>0</v>
      </c>
      <c r="T500" s="15" t="n">
        <f aca="false">ROUND(IF(E500="I",0,IF(J500="po",K500,K500*3.280839895)),0)</f>
        <v>0</v>
      </c>
      <c r="V500" s="46" t="n">
        <f aca="false">IF(J500="mm",I500*K500/1000,"")</f>
        <v>9134.1</v>
      </c>
    </row>
    <row r="501" customFormat="false" ht="15" hidden="false" customHeight="false" outlineLevel="0" collapsed="false">
      <c r="A501" s="51" t="n">
        <v>30029</v>
      </c>
      <c r="B501" s="48" t="s">
        <v>482</v>
      </c>
      <c r="C501" s="37" t="n">
        <v>45628</v>
      </c>
      <c r="D501" s="38" t="s">
        <v>44</v>
      </c>
      <c r="E501" s="17" t="s">
        <v>33</v>
      </c>
      <c r="F501" s="49" t="n">
        <v>-1</v>
      </c>
      <c r="G501" s="50" t="s">
        <v>487</v>
      </c>
      <c r="H501" s="40" t="s">
        <v>486</v>
      </c>
      <c r="I501" s="16" t="n">
        <v>1530</v>
      </c>
      <c r="J501" s="42" t="s">
        <v>2</v>
      </c>
      <c r="K501" s="43" t="n">
        <v>5970</v>
      </c>
      <c r="L501" s="44" t="s">
        <v>7</v>
      </c>
      <c r="M501" s="15" t="n">
        <f aca="false">IF(J501="mm",F501*I501/1000*K501*1.55,F501*I501*12*K501/1000)</f>
        <v>-14157.855</v>
      </c>
      <c r="N501" s="5" t="n">
        <f aca="false">_xlfn.xlookup(A501,'[1]Prix MP'!$A$1:$A$1048576,'[1]Prix MP'!$T$1:$T$1048576)</f>
        <v>0.285235933537095</v>
      </c>
      <c r="O501" s="5" t="n">
        <f aca="false">_xlfn.xlookup(A501,'[1]Prix MP'!$A$1:$A$1048576,'[1]Prix MP'!$U$1:$U$1048576)</f>
        <v>0.285235933537095</v>
      </c>
      <c r="P501" s="6" t="n">
        <f aca="false">M501*N501</f>
        <v>-4038.32898780782</v>
      </c>
      <c r="Q501" s="45" t="n">
        <f aca="false">M501*O501</f>
        <v>-4038.32898780782</v>
      </c>
      <c r="R501" s="42" t="s">
        <v>65</v>
      </c>
      <c r="S501" s="6" t="n">
        <f aca="false">ROUND(IF(E501="I",0,IF(J501="po",I501,I501/25.4)),2)</f>
        <v>0</v>
      </c>
      <c r="T501" s="15" t="n">
        <f aca="false">ROUND(IF(E501="I",0,IF(J501="po",K501,K501*3.280839895)),0)</f>
        <v>0</v>
      </c>
      <c r="V501" s="46"/>
    </row>
    <row r="502" customFormat="false" ht="15" hidden="false" customHeight="false" outlineLevel="0" collapsed="false">
      <c r="A502" s="51" t="n">
        <v>30029</v>
      </c>
      <c r="B502" s="48" t="s">
        <v>482</v>
      </c>
      <c r="C502" s="37" t="n">
        <v>45628</v>
      </c>
      <c r="D502" s="38" t="s">
        <v>48</v>
      </c>
      <c r="E502" s="17" t="s">
        <v>49</v>
      </c>
      <c r="F502" s="49" t="n">
        <v>1</v>
      </c>
      <c r="G502" s="50" t="s">
        <v>487</v>
      </c>
      <c r="H502" s="40" t="s">
        <v>488</v>
      </c>
      <c r="I502" s="16" t="n">
        <v>7.5</v>
      </c>
      <c r="J502" s="42" t="s">
        <v>36</v>
      </c>
      <c r="K502" s="43" t="n">
        <v>4800</v>
      </c>
      <c r="L502" s="44" t="s">
        <v>47</v>
      </c>
      <c r="M502" s="15" t="n">
        <f aca="false">IF(J502="mm",F502*I502/1000*K502*1.55,F502*I502*12*K502/1000)</f>
        <v>432</v>
      </c>
      <c r="N502" s="5" t="n">
        <f aca="false">_xlfn.xlookup(A502,'[1]Prix MP'!$A$1:$A$1048576,'[1]Prix MP'!$T$1:$T$1048576)</f>
        <v>0.285235933537095</v>
      </c>
      <c r="O502" s="5" t="n">
        <f aca="false">_xlfn.xlookup(A502,'[1]Prix MP'!$A$1:$A$1048576,'[1]Prix MP'!$U$1:$U$1048576)</f>
        <v>0.285235933537095</v>
      </c>
      <c r="P502" s="6" t="n">
        <f aca="false">M502*N502</f>
        <v>123.221923288025</v>
      </c>
      <c r="Q502" s="45" t="n">
        <f aca="false">M502*O502</f>
        <v>123.221923288025</v>
      </c>
      <c r="R502" s="42" t="s">
        <v>65</v>
      </c>
      <c r="S502" s="6" t="n">
        <f aca="false">ROUND(IF(E502="I",0,IF(J502="po",I502,I502/25.4)),2)</f>
        <v>7.5</v>
      </c>
      <c r="T502" s="15" t="n">
        <f aca="false">ROUND(IF(E502="I",0,IF(J502="po",K502,K502*3.280839895)),0)</f>
        <v>4800</v>
      </c>
      <c r="V502" s="46"/>
    </row>
    <row r="503" customFormat="false" ht="15" hidden="false" customHeight="false" outlineLevel="0" collapsed="false">
      <c r="A503" s="51" t="n">
        <v>30029</v>
      </c>
      <c r="B503" s="48" t="s">
        <v>482</v>
      </c>
      <c r="C503" s="37" t="n">
        <v>45628</v>
      </c>
      <c r="D503" s="38" t="s">
        <v>48</v>
      </c>
      <c r="E503" s="17" t="s">
        <v>49</v>
      </c>
      <c r="F503" s="49" t="n">
        <v>1</v>
      </c>
      <c r="G503" s="50" t="s">
        <v>487</v>
      </c>
      <c r="H503" s="40" t="s">
        <v>489</v>
      </c>
      <c r="I503" s="16" t="n">
        <v>8.75</v>
      </c>
      <c r="J503" s="42" t="s">
        <v>36</v>
      </c>
      <c r="K503" s="43" t="n">
        <v>4800</v>
      </c>
      <c r="L503" s="44" t="s">
        <v>47</v>
      </c>
      <c r="M503" s="15" t="n">
        <f aca="false">IF(J503="mm",F503*I503/1000*K503*1.55,F503*I503*12*K503/1000)</f>
        <v>504</v>
      </c>
      <c r="N503" s="5" t="n">
        <f aca="false">_xlfn.xlookup(A503,'[1]Prix MP'!$A$1:$A$1048576,'[1]Prix MP'!$T$1:$T$1048576)</f>
        <v>0.285235933537095</v>
      </c>
      <c r="O503" s="5" t="n">
        <f aca="false">_xlfn.xlookup(A503,'[1]Prix MP'!$A$1:$A$1048576,'[1]Prix MP'!$U$1:$U$1048576)</f>
        <v>0.285235933537095</v>
      </c>
      <c r="P503" s="6" t="n">
        <f aca="false">M503*N503</f>
        <v>143.758910502696</v>
      </c>
      <c r="Q503" s="45" t="n">
        <f aca="false">M503*O503</f>
        <v>143.758910502696</v>
      </c>
      <c r="R503" s="42" t="s">
        <v>65</v>
      </c>
      <c r="S503" s="6" t="n">
        <f aca="false">ROUND(IF(E503="I",0,IF(J503="po",I503,I503/25.4)),2)</f>
        <v>8.75</v>
      </c>
      <c r="T503" s="15" t="n">
        <f aca="false">ROUND(IF(E503="I",0,IF(J503="po",K503,K503*3.280839895)),0)</f>
        <v>4800</v>
      </c>
      <c r="V503" s="46"/>
    </row>
    <row r="504" customFormat="false" ht="15" hidden="false" customHeight="false" outlineLevel="0" collapsed="false">
      <c r="A504" s="51" t="n">
        <v>30029</v>
      </c>
      <c r="B504" s="48" t="s">
        <v>482</v>
      </c>
      <c r="C504" s="37" t="n">
        <v>45628</v>
      </c>
      <c r="D504" s="38" t="s">
        <v>48</v>
      </c>
      <c r="E504" s="17" t="s">
        <v>49</v>
      </c>
      <c r="F504" s="49" t="n">
        <v>1</v>
      </c>
      <c r="G504" s="50" t="s">
        <v>487</v>
      </c>
      <c r="H504" s="40" t="s">
        <v>490</v>
      </c>
      <c r="I504" s="16" t="n">
        <v>8.75</v>
      </c>
      <c r="J504" s="42" t="s">
        <v>36</v>
      </c>
      <c r="K504" s="43" t="n">
        <v>4800</v>
      </c>
      <c r="L504" s="44" t="s">
        <v>47</v>
      </c>
      <c r="M504" s="15" t="n">
        <f aca="false">IF(J504="mm",F504*I504/1000*K504*1.55,F504*I504*12*K504/1000)</f>
        <v>504</v>
      </c>
      <c r="N504" s="5" t="n">
        <f aca="false">_xlfn.xlookup(A504,'[1]Prix MP'!$A$1:$A$1048576,'[1]Prix MP'!$T$1:$T$1048576)</f>
        <v>0.285235933537095</v>
      </c>
      <c r="O504" s="5" t="n">
        <f aca="false">_xlfn.xlookup(A504,'[1]Prix MP'!$A$1:$A$1048576,'[1]Prix MP'!$U$1:$U$1048576)</f>
        <v>0.285235933537095</v>
      </c>
      <c r="P504" s="6" t="n">
        <f aca="false">M504*N504</f>
        <v>143.758910502696</v>
      </c>
      <c r="Q504" s="45" t="n">
        <f aca="false">M504*O504</f>
        <v>143.758910502696</v>
      </c>
      <c r="R504" s="42" t="s">
        <v>65</v>
      </c>
      <c r="S504" s="6" t="n">
        <f aca="false">ROUND(IF(E504="I",0,IF(J504="po",I504,I504/25.4)),2)</f>
        <v>8.75</v>
      </c>
      <c r="T504" s="15" t="n">
        <f aca="false">ROUND(IF(E504="I",0,IF(J504="po",K504,K504*3.280839895)),0)</f>
        <v>4800</v>
      </c>
      <c r="V504" s="46"/>
    </row>
    <row r="505" customFormat="false" ht="15" hidden="false" customHeight="false" outlineLevel="0" collapsed="false">
      <c r="A505" s="51" t="n">
        <v>30029</v>
      </c>
      <c r="B505" s="48" t="s">
        <v>482</v>
      </c>
      <c r="C505" s="37" t="n">
        <v>45628</v>
      </c>
      <c r="D505" s="38" t="s">
        <v>48</v>
      </c>
      <c r="E505" s="17" t="s">
        <v>49</v>
      </c>
      <c r="F505" s="49" t="n">
        <v>1</v>
      </c>
      <c r="G505" s="50" t="s">
        <v>487</v>
      </c>
      <c r="H505" s="40" t="s">
        <v>491</v>
      </c>
      <c r="I505" s="16" t="n">
        <v>8.75</v>
      </c>
      <c r="J505" s="42" t="s">
        <v>36</v>
      </c>
      <c r="K505" s="43" t="n">
        <v>4800</v>
      </c>
      <c r="L505" s="44" t="s">
        <v>47</v>
      </c>
      <c r="M505" s="15" t="n">
        <f aca="false">IF(J505="mm",F505*I505/1000*K505*1.55,F505*I505*12*K505/1000)</f>
        <v>504</v>
      </c>
      <c r="N505" s="5" t="n">
        <f aca="false">_xlfn.xlookup(A505,'[1]Prix MP'!$A$1:$A$1048576,'[1]Prix MP'!$T$1:$T$1048576)</f>
        <v>0.285235933537095</v>
      </c>
      <c r="O505" s="5" t="n">
        <f aca="false">_xlfn.xlookup(A505,'[1]Prix MP'!$A$1:$A$1048576,'[1]Prix MP'!$U$1:$U$1048576)</f>
        <v>0.285235933537095</v>
      </c>
      <c r="P505" s="6" t="n">
        <f aca="false">M505*N505</f>
        <v>143.758910502696</v>
      </c>
      <c r="Q505" s="45" t="n">
        <f aca="false">M505*O505</f>
        <v>143.758910502696</v>
      </c>
      <c r="R505" s="42" t="s">
        <v>65</v>
      </c>
      <c r="S505" s="6" t="n">
        <f aca="false">ROUND(IF(E505="I",0,IF(J505="po",I505,I505/25.4)),2)</f>
        <v>8.75</v>
      </c>
      <c r="T505" s="15" t="n">
        <f aca="false">ROUND(IF(E505="I",0,IF(J505="po",K505,K505*3.280839895)),0)</f>
        <v>4800</v>
      </c>
      <c r="V505" s="46"/>
    </row>
    <row r="506" customFormat="false" ht="15" hidden="false" customHeight="false" outlineLevel="0" collapsed="false">
      <c r="A506" s="51" t="n">
        <v>30029</v>
      </c>
      <c r="B506" s="48" t="s">
        <v>482</v>
      </c>
      <c r="C506" s="37" t="n">
        <v>45628</v>
      </c>
      <c r="D506" s="38" t="s">
        <v>48</v>
      </c>
      <c r="E506" s="17" t="s">
        <v>49</v>
      </c>
      <c r="F506" s="49" t="n">
        <v>1</v>
      </c>
      <c r="G506" s="50" t="s">
        <v>487</v>
      </c>
      <c r="H506" s="40" t="s">
        <v>492</v>
      </c>
      <c r="I506" s="16" t="n">
        <v>8.75</v>
      </c>
      <c r="J506" s="42" t="s">
        <v>36</v>
      </c>
      <c r="K506" s="43" t="n">
        <v>4800</v>
      </c>
      <c r="L506" s="44" t="s">
        <v>47</v>
      </c>
      <c r="M506" s="15" t="n">
        <f aca="false">IF(J506="mm",F506*I506/1000*K506*1.55,F506*I506*12*K506/1000)</f>
        <v>504</v>
      </c>
      <c r="N506" s="5" t="n">
        <f aca="false">_xlfn.xlookup(A506,'[1]Prix MP'!$A$1:$A$1048576,'[1]Prix MP'!$T$1:$T$1048576)</f>
        <v>0.285235933537095</v>
      </c>
      <c r="O506" s="5" t="n">
        <f aca="false">_xlfn.xlookup(A506,'[1]Prix MP'!$A$1:$A$1048576,'[1]Prix MP'!$U$1:$U$1048576)</f>
        <v>0.285235933537095</v>
      </c>
      <c r="P506" s="6" t="n">
        <f aca="false">M506*N506</f>
        <v>143.758910502696</v>
      </c>
      <c r="Q506" s="45" t="n">
        <f aca="false">M506*O506</f>
        <v>143.758910502696</v>
      </c>
      <c r="R506" s="42" t="s">
        <v>65</v>
      </c>
      <c r="S506" s="6" t="n">
        <f aca="false">ROUND(IF(E506="I",0,IF(J506="po",I506,I506/25.4)),2)</f>
        <v>8.75</v>
      </c>
      <c r="T506" s="15" t="n">
        <f aca="false">ROUND(IF(E506="I",0,IF(J506="po",K506,K506*3.280839895)),0)</f>
        <v>4800</v>
      </c>
      <c r="V506" s="46"/>
    </row>
    <row r="507" customFormat="false" ht="15" hidden="false" customHeight="false" outlineLevel="0" collapsed="false">
      <c r="A507" s="51" t="n">
        <v>30029</v>
      </c>
      <c r="B507" s="48" t="s">
        <v>482</v>
      </c>
      <c r="C507" s="37" t="n">
        <v>45628</v>
      </c>
      <c r="D507" s="38" t="s">
        <v>48</v>
      </c>
      <c r="E507" s="17" t="s">
        <v>49</v>
      </c>
      <c r="F507" s="49" t="n">
        <v>1</v>
      </c>
      <c r="G507" s="50" t="s">
        <v>487</v>
      </c>
      <c r="H507" s="40" t="s">
        <v>493</v>
      </c>
      <c r="I507" s="16" t="n">
        <v>8.75</v>
      </c>
      <c r="J507" s="42" t="s">
        <v>36</v>
      </c>
      <c r="K507" s="43" t="n">
        <v>4800</v>
      </c>
      <c r="L507" s="44" t="s">
        <v>47</v>
      </c>
      <c r="M507" s="15" t="n">
        <f aca="false">IF(J507="mm",F507*I507/1000*K507*1.55,F507*I507*12*K507/1000)</f>
        <v>504</v>
      </c>
      <c r="N507" s="5" t="n">
        <f aca="false">_xlfn.xlookup(A507,'[1]Prix MP'!$A$1:$A$1048576,'[1]Prix MP'!$T$1:$T$1048576)</f>
        <v>0.285235933537095</v>
      </c>
      <c r="O507" s="5" t="n">
        <f aca="false">_xlfn.xlookup(A507,'[1]Prix MP'!$A$1:$A$1048576,'[1]Prix MP'!$U$1:$U$1048576)</f>
        <v>0.285235933537095</v>
      </c>
      <c r="P507" s="6" t="n">
        <f aca="false">M507*N507</f>
        <v>143.758910502696</v>
      </c>
      <c r="Q507" s="45" t="n">
        <f aca="false">M507*O507</f>
        <v>143.758910502696</v>
      </c>
      <c r="R507" s="42" t="s">
        <v>65</v>
      </c>
      <c r="S507" s="6" t="n">
        <f aca="false">ROUND(IF(E507="I",0,IF(J507="po",I507,I507/25.4)),2)</f>
        <v>8.75</v>
      </c>
      <c r="T507" s="15" t="n">
        <f aca="false">ROUND(IF(E507="I",0,IF(J507="po",K507,K507*3.280839895)),0)</f>
        <v>4800</v>
      </c>
      <c r="V507" s="46"/>
    </row>
    <row r="508" customFormat="false" ht="15" hidden="false" customHeight="false" outlineLevel="0" collapsed="false">
      <c r="A508" s="51" t="n">
        <v>30029</v>
      </c>
      <c r="B508" s="48" t="s">
        <v>482</v>
      </c>
      <c r="C508" s="37" t="n">
        <v>45628</v>
      </c>
      <c r="D508" s="38" t="s">
        <v>48</v>
      </c>
      <c r="E508" s="17" t="s">
        <v>49</v>
      </c>
      <c r="F508" s="49" t="n">
        <v>1</v>
      </c>
      <c r="G508" s="50" t="s">
        <v>487</v>
      </c>
      <c r="H508" s="40" t="s">
        <v>494</v>
      </c>
      <c r="I508" s="16" t="n">
        <v>8.75</v>
      </c>
      <c r="J508" s="42" t="s">
        <v>36</v>
      </c>
      <c r="K508" s="43" t="n">
        <v>4800</v>
      </c>
      <c r="L508" s="44" t="s">
        <v>47</v>
      </c>
      <c r="M508" s="15" t="n">
        <f aca="false">IF(J508="mm",F508*I508/1000*K508*1.55,F508*I508*12*K508/1000)</f>
        <v>504</v>
      </c>
      <c r="N508" s="5" t="n">
        <f aca="false">_xlfn.xlookup(A508,'[1]Prix MP'!$A$1:$A$1048576,'[1]Prix MP'!$T$1:$T$1048576)</f>
        <v>0.285235933537095</v>
      </c>
      <c r="O508" s="5" t="n">
        <f aca="false">_xlfn.xlookup(A508,'[1]Prix MP'!$A$1:$A$1048576,'[1]Prix MP'!$U$1:$U$1048576)</f>
        <v>0.285235933537095</v>
      </c>
      <c r="P508" s="6" t="n">
        <f aca="false">M508*N508</f>
        <v>143.758910502696</v>
      </c>
      <c r="Q508" s="45" t="n">
        <f aca="false">M508*O508</f>
        <v>143.758910502696</v>
      </c>
      <c r="R508" s="42" t="s">
        <v>65</v>
      </c>
      <c r="S508" s="6" t="n">
        <f aca="false">ROUND(IF(E508="I",0,IF(J508="po",I508,I508/25.4)),2)</f>
        <v>8.75</v>
      </c>
      <c r="T508" s="15" t="n">
        <f aca="false">ROUND(IF(E508="I",0,IF(J508="po",K508,K508*3.280839895)),0)</f>
        <v>4800</v>
      </c>
      <c r="V508" s="46"/>
    </row>
    <row r="509" customFormat="false" ht="15" hidden="false" customHeight="false" outlineLevel="0" collapsed="false">
      <c r="A509" s="51" t="n">
        <v>30029</v>
      </c>
      <c r="B509" s="48" t="s">
        <v>482</v>
      </c>
      <c r="C509" s="37" t="n">
        <v>45628</v>
      </c>
      <c r="D509" s="38" t="s">
        <v>48</v>
      </c>
      <c r="E509" s="17" t="s">
        <v>33</v>
      </c>
      <c r="F509" s="49" t="n">
        <v>1</v>
      </c>
      <c r="G509" s="50" t="s">
        <v>487</v>
      </c>
      <c r="H509" s="40" t="s">
        <v>495</v>
      </c>
      <c r="I509" s="16" t="n">
        <v>24.4</v>
      </c>
      <c r="J509" s="42" t="s">
        <v>36</v>
      </c>
      <c r="K509" s="43" t="n">
        <v>4800</v>
      </c>
      <c r="L509" s="44" t="s">
        <v>47</v>
      </c>
      <c r="M509" s="15" t="n">
        <f aca="false">IF(J509="mm",F509*I509/1000*K509*1.55,F509*I509*12*K509/1000)</f>
        <v>1405.44</v>
      </c>
      <c r="N509" s="5" t="n">
        <f aca="false">_xlfn.xlookup(A509,'[1]Prix MP'!$A$1:$A$1048576,'[1]Prix MP'!$T$1:$T$1048576)</f>
        <v>0.285235933537095</v>
      </c>
      <c r="O509" s="5" t="n">
        <f aca="false">_xlfn.xlookup(A509,'[1]Prix MP'!$A$1:$A$1048576,'[1]Prix MP'!$U$1:$U$1048576)</f>
        <v>0.285235933537095</v>
      </c>
      <c r="P509" s="6" t="n">
        <f aca="false">M509*N509</f>
        <v>400.881990430374</v>
      </c>
      <c r="Q509" s="45" t="n">
        <f aca="false">M509*O509</f>
        <v>400.881990430374</v>
      </c>
      <c r="R509" s="42" t="s">
        <v>65</v>
      </c>
      <c r="S509" s="6" t="n">
        <f aca="false">ROUND(IF(E509="I",0,IF(J509="po",I509,I509/25.4)),2)</f>
        <v>0</v>
      </c>
      <c r="T509" s="15" t="n">
        <f aca="false">ROUND(IF(E509="I",0,IF(J509="po",K509,K509*3.280839895)),0)</f>
        <v>0</v>
      </c>
      <c r="V509" s="46"/>
    </row>
    <row r="510" customFormat="false" ht="15" hidden="false" customHeight="false" outlineLevel="0" collapsed="false">
      <c r="A510" s="51" t="n">
        <v>30029</v>
      </c>
      <c r="B510" s="48" t="s">
        <v>482</v>
      </c>
      <c r="C510" s="37" t="n">
        <v>45628</v>
      </c>
      <c r="D510" s="38" t="s">
        <v>44</v>
      </c>
      <c r="E510" s="17" t="s">
        <v>33</v>
      </c>
      <c r="F510" s="49" t="n">
        <v>-1</v>
      </c>
      <c r="G510" s="50" t="s">
        <v>487</v>
      </c>
      <c r="H510" s="40" t="s">
        <v>495</v>
      </c>
      <c r="I510" s="16" t="n">
        <v>24.4</v>
      </c>
      <c r="J510" s="42" t="s">
        <v>36</v>
      </c>
      <c r="K510" s="43" t="n">
        <v>4800</v>
      </c>
      <c r="L510" s="44" t="s">
        <v>47</v>
      </c>
      <c r="M510" s="15" t="n">
        <f aca="false">IF(J510="mm",F510*I510/1000*K510*1.55,F510*I510*12*K510/1000)</f>
        <v>-1405.44</v>
      </c>
      <c r="N510" s="5" t="n">
        <f aca="false">_xlfn.xlookup(A510,'[1]Prix MP'!$A$1:$A$1048576,'[1]Prix MP'!$T$1:$T$1048576)</f>
        <v>0.285235933537095</v>
      </c>
      <c r="O510" s="5" t="n">
        <f aca="false">_xlfn.xlookup(A510,'[1]Prix MP'!$A$1:$A$1048576,'[1]Prix MP'!$U$1:$U$1048576)</f>
        <v>0.285235933537095</v>
      </c>
      <c r="P510" s="6" t="n">
        <f aca="false">M510*N510</f>
        <v>-400.881990430374</v>
      </c>
      <c r="Q510" s="45" t="n">
        <f aca="false">M510*O510</f>
        <v>-400.881990430374</v>
      </c>
      <c r="R510" s="42" t="s">
        <v>65</v>
      </c>
      <c r="S510" s="6" t="n">
        <f aca="false">ROUND(IF(E510="I",0,IF(J510="po",I510,I510/25.4)),2)</f>
        <v>0</v>
      </c>
      <c r="T510" s="15" t="n">
        <f aca="false">ROUND(IF(E510="I",0,IF(J510="po",K510,K510*3.280839895)),0)</f>
        <v>0</v>
      </c>
      <c r="V510" s="46"/>
    </row>
    <row r="511" customFormat="false" ht="15" hidden="false" customHeight="false" outlineLevel="0" collapsed="false">
      <c r="A511" s="51" t="n">
        <v>30029</v>
      </c>
      <c r="B511" s="48" t="s">
        <v>482</v>
      </c>
      <c r="C511" s="37" t="n">
        <v>45628</v>
      </c>
      <c r="D511" s="38" t="s">
        <v>48</v>
      </c>
      <c r="E511" s="17" t="s">
        <v>49</v>
      </c>
      <c r="F511" s="49" t="n">
        <v>1</v>
      </c>
      <c r="G511" s="50" t="s">
        <v>487</v>
      </c>
      <c r="H511" s="40" t="s">
        <v>496</v>
      </c>
      <c r="I511" s="16" t="n">
        <v>8.75</v>
      </c>
      <c r="J511" s="42" t="s">
        <v>36</v>
      </c>
      <c r="K511" s="43" t="n">
        <v>4500</v>
      </c>
      <c r="L511" s="44" t="s">
        <v>47</v>
      </c>
      <c r="M511" s="15" t="n">
        <f aca="false">IF(J511="mm",F511*I511/1000*K511*1.55,F511*I511*12*K511/1000)</f>
        <v>472.5</v>
      </c>
      <c r="N511" s="5" t="n">
        <f aca="false">_xlfn.xlookup(A511,'[1]Prix MP'!$A$1:$A$1048576,'[1]Prix MP'!$T$1:$T$1048576)</f>
        <v>0.285235933537095</v>
      </c>
      <c r="O511" s="5" t="n">
        <f aca="false">_xlfn.xlookup(A511,'[1]Prix MP'!$A$1:$A$1048576,'[1]Prix MP'!$U$1:$U$1048576)</f>
        <v>0.285235933537095</v>
      </c>
      <c r="P511" s="6" t="n">
        <f aca="false">M511*N511</f>
        <v>134.773978596277</v>
      </c>
      <c r="Q511" s="45" t="n">
        <f aca="false">M511*O511</f>
        <v>134.773978596277</v>
      </c>
      <c r="R511" s="42" t="s">
        <v>65</v>
      </c>
      <c r="S511" s="6" t="n">
        <f aca="false">ROUND(IF(E511="I",0,IF(J511="po",I511,I511/25.4)),2)</f>
        <v>8.75</v>
      </c>
      <c r="T511" s="15" t="n">
        <f aca="false">ROUND(IF(E511="I",0,IF(J511="po",K511,K511*3.280839895)),0)</f>
        <v>4500</v>
      </c>
      <c r="V511" s="46"/>
    </row>
    <row r="512" customFormat="false" ht="15" hidden="false" customHeight="false" outlineLevel="0" collapsed="false">
      <c r="A512" s="51" t="n">
        <v>30029</v>
      </c>
      <c r="B512" s="48" t="s">
        <v>482</v>
      </c>
      <c r="C512" s="37" t="n">
        <v>45628</v>
      </c>
      <c r="D512" s="38" t="s">
        <v>48</v>
      </c>
      <c r="E512" s="17" t="s">
        <v>49</v>
      </c>
      <c r="F512" s="49" t="n">
        <v>1</v>
      </c>
      <c r="G512" s="50" t="s">
        <v>487</v>
      </c>
      <c r="H512" s="40" t="s">
        <v>497</v>
      </c>
      <c r="I512" s="16" t="n">
        <v>8.75</v>
      </c>
      <c r="J512" s="42" t="s">
        <v>36</v>
      </c>
      <c r="K512" s="43" t="n">
        <v>4800</v>
      </c>
      <c r="L512" s="44" t="s">
        <v>47</v>
      </c>
      <c r="M512" s="15" t="n">
        <f aca="false">IF(J512="mm",F512*I512/1000*K512*1.55,F512*I512*12*K512/1000)</f>
        <v>504</v>
      </c>
      <c r="N512" s="5" t="n">
        <f aca="false">_xlfn.xlookup(A512,'[1]Prix MP'!$A$1:$A$1048576,'[1]Prix MP'!$T$1:$T$1048576)</f>
        <v>0.285235933537095</v>
      </c>
      <c r="O512" s="5" t="n">
        <f aca="false">_xlfn.xlookup(A512,'[1]Prix MP'!$A$1:$A$1048576,'[1]Prix MP'!$U$1:$U$1048576)</f>
        <v>0.285235933537095</v>
      </c>
      <c r="P512" s="6" t="n">
        <f aca="false">M512*N512</f>
        <v>143.758910502696</v>
      </c>
      <c r="Q512" s="45" t="n">
        <f aca="false">M512*O512</f>
        <v>143.758910502696</v>
      </c>
      <c r="R512" s="42" t="s">
        <v>65</v>
      </c>
      <c r="S512" s="6" t="n">
        <f aca="false">ROUND(IF(E512="I",0,IF(J512="po",I512,I512/25.4)),2)</f>
        <v>8.75</v>
      </c>
      <c r="T512" s="15" t="n">
        <f aca="false">ROUND(IF(E512="I",0,IF(J512="po",K512,K512*3.280839895)),0)</f>
        <v>4800</v>
      </c>
      <c r="V512" s="46"/>
    </row>
    <row r="513" customFormat="false" ht="15" hidden="false" customHeight="false" outlineLevel="0" collapsed="false">
      <c r="A513" s="51" t="n">
        <v>30029</v>
      </c>
      <c r="B513" s="48" t="s">
        <v>482</v>
      </c>
      <c r="C513" s="37" t="n">
        <v>45628</v>
      </c>
      <c r="D513" s="38" t="s">
        <v>48</v>
      </c>
      <c r="E513" s="17" t="s">
        <v>33</v>
      </c>
      <c r="F513" s="49" t="n">
        <v>1</v>
      </c>
      <c r="G513" s="50" t="s">
        <v>487</v>
      </c>
      <c r="H513" s="40" t="s">
        <v>498</v>
      </c>
      <c r="I513" s="16" t="n">
        <v>17.125</v>
      </c>
      <c r="J513" s="42" t="s">
        <v>36</v>
      </c>
      <c r="K513" s="43" t="n">
        <v>4800</v>
      </c>
      <c r="L513" s="44" t="s">
        <v>47</v>
      </c>
      <c r="M513" s="15" t="n">
        <f aca="false">IF(J513="mm",F513*I513/1000*K513*1.55,F513*I513*12*K513/1000)</f>
        <v>986.4</v>
      </c>
      <c r="N513" s="5" t="n">
        <f aca="false">_xlfn.xlookup(A513,'[1]Prix MP'!$A$1:$A$1048576,'[1]Prix MP'!$T$1:$T$1048576)</f>
        <v>0.285235933537095</v>
      </c>
      <c r="O513" s="5" t="n">
        <f aca="false">_xlfn.xlookup(A513,'[1]Prix MP'!$A$1:$A$1048576,'[1]Prix MP'!$U$1:$U$1048576)</f>
        <v>0.285235933537095</v>
      </c>
      <c r="P513" s="6" t="n">
        <f aca="false">M513*N513</f>
        <v>281.35672484099</v>
      </c>
      <c r="Q513" s="45" t="n">
        <f aca="false">M513*O513</f>
        <v>281.35672484099</v>
      </c>
      <c r="R513" s="42" t="s">
        <v>65</v>
      </c>
      <c r="S513" s="6" t="n">
        <f aca="false">ROUND(IF(E513="I",0,IF(J513="po",I513,I513/25.4)),2)</f>
        <v>0</v>
      </c>
      <c r="T513" s="15" t="n">
        <f aca="false">ROUND(IF(E513="I",0,IF(J513="po",K513,K513*3.280839895)),0)</f>
        <v>0</v>
      </c>
      <c r="V513" s="46"/>
    </row>
    <row r="514" customFormat="false" ht="15" hidden="false" customHeight="false" outlineLevel="0" collapsed="false">
      <c r="A514" s="51" t="n">
        <v>30029</v>
      </c>
      <c r="B514" s="48" t="s">
        <v>482</v>
      </c>
      <c r="C514" s="37" t="n">
        <v>45645</v>
      </c>
      <c r="D514" s="38" t="s">
        <v>38</v>
      </c>
      <c r="E514" s="17" t="s">
        <v>33</v>
      </c>
      <c r="F514" s="49" t="n">
        <v>-1</v>
      </c>
      <c r="G514" s="50" t="s">
        <v>499</v>
      </c>
      <c r="H514" s="40" t="s">
        <v>498</v>
      </c>
      <c r="I514" s="16" t="n">
        <v>17.125</v>
      </c>
      <c r="J514" s="42" t="s">
        <v>36</v>
      </c>
      <c r="K514" s="43" t="n">
        <v>4800</v>
      </c>
      <c r="L514" s="44" t="s">
        <v>47</v>
      </c>
      <c r="M514" s="15" t="n">
        <f aca="false">IF(J514="mm",F514*I514/1000*K514*1.55,F514*I514*12*K514/1000)</f>
        <v>-986.4</v>
      </c>
      <c r="N514" s="5" t="n">
        <f aca="false">_xlfn.xlookup(A514,'[1]Prix MP'!$A$1:$A$1048576,'[1]Prix MP'!$T$1:$T$1048576)</f>
        <v>0.285235933537095</v>
      </c>
      <c r="O514" s="5" t="n">
        <f aca="false">_xlfn.xlookup(A514,'[1]Prix MP'!$A$1:$A$1048576,'[1]Prix MP'!$U$1:$U$1048576)</f>
        <v>0.285235933537095</v>
      </c>
      <c r="P514" s="6" t="n">
        <f aca="false">M514*N514</f>
        <v>-281.35672484099</v>
      </c>
      <c r="Q514" s="45" t="n">
        <f aca="false">M514*O514</f>
        <v>-281.35672484099</v>
      </c>
      <c r="R514" s="42" t="s">
        <v>65</v>
      </c>
      <c r="S514" s="6" t="n">
        <f aca="false">ROUND(IF(E514="I",0,IF(J514="po",I514,I514/25.4)),2)</f>
        <v>0</v>
      </c>
      <c r="T514" s="15" t="n">
        <f aca="false">ROUND(IF(E514="I",0,IF(J514="po",K514,K514*3.280839895)),0)</f>
        <v>0</v>
      </c>
      <c r="V514" s="46"/>
    </row>
    <row r="515" customFormat="false" ht="15" hidden="false" customHeight="false" outlineLevel="0" collapsed="false">
      <c r="A515" s="51" t="n">
        <v>30029</v>
      </c>
      <c r="B515" s="48" t="s">
        <v>482</v>
      </c>
      <c r="C515" s="37" t="n">
        <v>45628</v>
      </c>
      <c r="D515" s="38" t="s">
        <v>48</v>
      </c>
      <c r="E515" s="17" t="s">
        <v>49</v>
      </c>
      <c r="F515" s="49" t="n">
        <v>1</v>
      </c>
      <c r="G515" s="50" t="s">
        <v>487</v>
      </c>
      <c r="H515" s="40" t="s">
        <v>500</v>
      </c>
      <c r="I515" s="16" t="n">
        <v>7.275</v>
      </c>
      <c r="J515" s="42" t="s">
        <v>36</v>
      </c>
      <c r="K515" s="43" t="n">
        <v>4800</v>
      </c>
      <c r="L515" s="44" t="s">
        <v>47</v>
      </c>
      <c r="M515" s="15" t="n">
        <f aca="false">IF(J515="mm",F515*I515/1000*K515*1.55,F515*I515*12*K515/1000)</f>
        <v>419.04</v>
      </c>
      <c r="N515" s="5" t="n">
        <f aca="false">_xlfn.xlookup(A515,'[1]Prix MP'!$A$1:$A$1048576,'[1]Prix MP'!$T$1:$T$1048576)</f>
        <v>0.285235933537095</v>
      </c>
      <c r="O515" s="5" t="n">
        <f aca="false">_xlfn.xlookup(A515,'[1]Prix MP'!$A$1:$A$1048576,'[1]Prix MP'!$U$1:$U$1048576)</f>
        <v>0.285235933537095</v>
      </c>
      <c r="P515" s="6" t="n">
        <f aca="false">M515*N515</f>
        <v>119.525265589384</v>
      </c>
      <c r="Q515" s="45" t="n">
        <f aca="false">M515*O515</f>
        <v>119.525265589384</v>
      </c>
      <c r="R515" s="42" t="s">
        <v>65</v>
      </c>
      <c r="S515" s="6" t="n">
        <f aca="false">ROUND(IF(E515="I",0,IF(J515="po",I515,I515/25.4)),2)</f>
        <v>7.28</v>
      </c>
      <c r="T515" s="15" t="n">
        <f aca="false">ROUND(IF(E515="I",0,IF(J515="po",K515,K515*3.280839895)),0)</f>
        <v>4800</v>
      </c>
      <c r="V515" s="46"/>
    </row>
    <row r="516" customFormat="false" ht="15" hidden="false" customHeight="false" outlineLevel="0" collapsed="false">
      <c r="A516" s="51" t="n">
        <v>30029</v>
      </c>
      <c r="B516" s="48" t="s">
        <v>482</v>
      </c>
      <c r="C516" s="37" t="n">
        <v>45628</v>
      </c>
      <c r="D516" s="38" t="s">
        <v>48</v>
      </c>
      <c r="E516" s="17" t="s">
        <v>33</v>
      </c>
      <c r="F516" s="49" t="n">
        <v>1</v>
      </c>
      <c r="G516" s="50" t="s">
        <v>487</v>
      </c>
      <c r="H516" s="40" t="s">
        <v>501</v>
      </c>
      <c r="I516" s="16" t="n">
        <v>10</v>
      </c>
      <c r="J516" s="42" t="s">
        <v>36</v>
      </c>
      <c r="K516" s="43" t="n">
        <v>4800</v>
      </c>
      <c r="L516" s="44" t="s">
        <v>47</v>
      </c>
      <c r="M516" s="15" t="n">
        <f aca="false">IF(J516="mm",F516*I516/1000*K516*1.55,F516*I516*12*K516/1000)</f>
        <v>576</v>
      </c>
      <c r="N516" s="5" t="n">
        <f aca="false">_xlfn.xlookup(A516,'[1]Prix MP'!$A$1:$A$1048576,'[1]Prix MP'!$T$1:$T$1048576)</f>
        <v>0.285235933537095</v>
      </c>
      <c r="O516" s="5" t="n">
        <f aca="false">_xlfn.xlookup(A516,'[1]Prix MP'!$A$1:$A$1048576,'[1]Prix MP'!$U$1:$U$1048576)</f>
        <v>0.285235933537095</v>
      </c>
      <c r="P516" s="6" t="n">
        <f aca="false">M516*N516</f>
        <v>164.295897717367</v>
      </c>
      <c r="Q516" s="45" t="n">
        <f aca="false">M516*O516</f>
        <v>164.295897717367</v>
      </c>
      <c r="R516" s="42" t="s">
        <v>65</v>
      </c>
      <c r="S516" s="6" t="n">
        <f aca="false">ROUND(IF(E516="I",0,IF(J516="po",I516,I516/25.4)),2)</f>
        <v>0</v>
      </c>
      <c r="T516" s="15" t="n">
        <f aca="false">ROUND(IF(E516="I",0,IF(J516="po",K516,K516*3.280839895)),0)</f>
        <v>0</v>
      </c>
      <c r="V516" s="46"/>
    </row>
    <row r="517" customFormat="false" ht="15" hidden="false" customHeight="false" outlineLevel="0" collapsed="false">
      <c r="A517" s="51" t="n">
        <v>30029</v>
      </c>
      <c r="B517" s="48" t="s">
        <v>482</v>
      </c>
      <c r="C517" s="37" t="n">
        <v>45629</v>
      </c>
      <c r="D517" s="38" t="s">
        <v>44</v>
      </c>
      <c r="E517" s="17" t="s">
        <v>33</v>
      </c>
      <c r="F517" s="49" t="n">
        <v>-1</v>
      </c>
      <c r="G517" s="50" t="s">
        <v>502</v>
      </c>
      <c r="H517" s="40" t="s">
        <v>501</v>
      </c>
      <c r="I517" s="16" t="n">
        <v>10</v>
      </c>
      <c r="J517" s="42" t="s">
        <v>36</v>
      </c>
      <c r="K517" s="43" t="n">
        <v>4800</v>
      </c>
      <c r="L517" s="44" t="s">
        <v>47</v>
      </c>
      <c r="M517" s="15" t="n">
        <f aca="false">IF(J517="mm",F517*I517/1000*K517*1.55,F517*I517*12*K517/1000)</f>
        <v>-576</v>
      </c>
      <c r="N517" s="5" t="n">
        <f aca="false">_xlfn.xlookup(A517,'[1]Prix MP'!$A$1:$A$1048576,'[1]Prix MP'!$T$1:$T$1048576)</f>
        <v>0.285235933537095</v>
      </c>
      <c r="O517" s="5" t="n">
        <f aca="false">_xlfn.xlookup(A517,'[1]Prix MP'!$A$1:$A$1048576,'[1]Prix MP'!$U$1:$U$1048576)</f>
        <v>0.285235933537095</v>
      </c>
      <c r="P517" s="6" t="n">
        <f aca="false">M517*N517</f>
        <v>-164.295897717367</v>
      </c>
      <c r="Q517" s="45" t="n">
        <f aca="false">M517*O517</f>
        <v>-164.295897717367</v>
      </c>
      <c r="R517" s="42" t="s">
        <v>65</v>
      </c>
      <c r="S517" s="6" t="n">
        <f aca="false">ROUND(IF(E517="I",0,IF(J517="po",I517,I517/25.4)),2)</f>
        <v>0</v>
      </c>
      <c r="T517" s="15" t="n">
        <f aca="false">ROUND(IF(E517="I",0,IF(J517="po",K517,K517*3.280839895)),0)</f>
        <v>0</v>
      </c>
      <c r="V517" s="46"/>
    </row>
    <row r="518" customFormat="false" ht="15" hidden="false" customHeight="false" outlineLevel="0" collapsed="false">
      <c r="A518" s="51" t="n">
        <v>30029</v>
      </c>
      <c r="B518" s="48" t="s">
        <v>482</v>
      </c>
      <c r="C518" s="37" t="n">
        <v>45628</v>
      </c>
      <c r="D518" s="38" t="s">
        <v>48</v>
      </c>
      <c r="E518" s="17" t="s">
        <v>33</v>
      </c>
      <c r="F518" s="49" t="n">
        <v>1</v>
      </c>
      <c r="G518" s="50" t="s">
        <v>487</v>
      </c>
      <c r="H518" s="40" t="s">
        <v>503</v>
      </c>
      <c r="I518" s="16" t="n">
        <v>60.236</v>
      </c>
      <c r="J518" s="42" t="s">
        <v>36</v>
      </c>
      <c r="K518" s="43" t="n">
        <v>9850</v>
      </c>
      <c r="L518" s="44" t="s">
        <v>47</v>
      </c>
      <c r="M518" s="15" t="n">
        <f aca="false">IF(J518="mm",F518*I518/1000*K518*1.55,F518*I518*12*K518/1000)</f>
        <v>7119.8952</v>
      </c>
      <c r="N518" s="5" t="n">
        <f aca="false">_xlfn.xlookup(A518,'[1]Prix MP'!$A$1:$A$1048576,'[1]Prix MP'!$T$1:$T$1048576)</f>
        <v>0.285235933537095</v>
      </c>
      <c r="O518" s="5" t="n">
        <f aca="false">_xlfn.xlookup(A518,'[1]Prix MP'!$A$1:$A$1048576,'[1]Prix MP'!$U$1:$U$1048576)</f>
        <v>0.285235933537095</v>
      </c>
      <c r="P518" s="6" t="n">
        <f aca="false">M518*N518</f>
        <v>2030.84995405828</v>
      </c>
      <c r="Q518" s="45" t="n">
        <f aca="false">M518*O518</f>
        <v>2030.84995405828</v>
      </c>
      <c r="R518" s="42" t="s">
        <v>65</v>
      </c>
      <c r="S518" s="6" t="n">
        <f aca="false">ROUND(IF(E518="I",0,IF(J518="po",I518,I518/25.4)),2)</f>
        <v>0</v>
      </c>
      <c r="T518" s="15" t="n">
        <f aca="false">ROUND(IF(E518="I",0,IF(J518="po",K518,K518*3.280839895)),0)</f>
        <v>0</v>
      </c>
      <c r="V518" s="46"/>
    </row>
    <row r="519" customFormat="false" ht="15" hidden="false" customHeight="false" outlineLevel="0" collapsed="false">
      <c r="A519" s="51" t="n">
        <v>30029</v>
      </c>
      <c r="B519" s="48" t="s">
        <v>482</v>
      </c>
      <c r="C519" s="37" t="n">
        <v>45681</v>
      </c>
      <c r="D519" s="38" t="s">
        <v>44</v>
      </c>
      <c r="E519" s="17" t="s">
        <v>49</v>
      </c>
      <c r="F519" s="49" t="n">
        <v>-1</v>
      </c>
      <c r="G519" s="50" t="s">
        <v>484</v>
      </c>
      <c r="H519" s="40" t="s">
        <v>503</v>
      </c>
      <c r="I519" s="16" t="n">
        <v>60.236</v>
      </c>
      <c r="J519" s="42" t="s">
        <v>36</v>
      </c>
      <c r="K519" s="43" t="n">
        <v>9850</v>
      </c>
      <c r="L519" s="44" t="s">
        <v>47</v>
      </c>
      <c r="M519" s="15" t="n">
        <f aca="false">IF(J519="mm",F519*I519/1000*K519*1.55,F519*I519*12*K519/1000)</f>
        <v>-7119.8952</v>
      </c>
      <c r="N519" s="5" t="n">
        <f aca="false">_xlfn.xlookup(A519,'[1]Prix MP'!$A$1:$A$1048576,'[1]Prix MP'!$T$1:$T$1048576)</f>
        <v>0.285235933537095</v>
      </c>
      <c r="O519" s="5" t="n">
        <f aca="false">_xlfn.xlookup(A519,'[1]Prix MP'!$A$1:$A$1048576,'[1]Prix MP'!$U$1:$U$1048576)</f>
        <v>0.285235933537095</v>
      </c>
      <c r="P519" s="6" t="n">
        <f aca="false">M519*N519</f>
        <v>-2030.84995405828</v>
      </c>
      <c r="Q519" s="45" t="n">
        <f aca="false">M519*O519</f>
        <v>-2030.84995405828</v>
      </c>
      <c r="R519" s="42" t="s">
        <v>65</v>
      </c>
      <c r="S519" s="6" t="n">
        <f aca="false">ROUND(IF(E519="I",0,IF(J519="po",I519,I519/25.4)),2)</f>
        <v>60.24</v>
      </c>
      <c r="T519" s="15" t="n">
        <f aca="false">ROUND(IF(E519="I",0,IF(J519="po",K519,K519*3.280839895)),0)</f>
        <v>9850</v>
      </c>
      <c r="V519" s="46"/>
    </row>
    <row r="520" customFormat="false" ht="15" hidden="false" customHeight="false" outlineLevel="0" collapsed="false">
      <c r="A520" s="51" t="n">
        <v>30029</v>
      </c>
      <c r="B520" s="48" t="s">
        <v>482</v>
      </c>
      <c r="C520" s="37" t="n">
        <v>45597</v>
      </c>
      <c r="D520" s="38" t="s">
        <v>32</v>
      </c>
      <c r="E520" s="17" t="s">
        <v>33</v>
      </c>
      <c r="F520" s="49" t="n">
        <v>1</v>
      </c>
      <c r="G520" s="50"/>
      <c r="H520" s="40" t="s">
        <v>504</v>
      </c>
      <c r="I520" s="16" t="n">
        <v>1530</v>
      </c>
      <c r="J520" s="42" t="s">
        <v>2</v>
      </c>
      <c r="K520" s="43" t="n">
        <v>5980</v>
      </c>
      <c r="L520" s="44" t="s">
        <v>7</v>
      </c>
      <c r="M520" s="15" t="n">
        <f aca="false">IF(J520="mm",F520*I520/1000*K520*1.55,F520*I520*12*K520/1000)</f>
        <v>14181.57</v>
      </c>
      <c r="N520" s="5" t="n">
        <f aca="false">_xlfn.xlookup(A520,'[1]Prix MP'!$A$1:$A$1048576,'[1]Prix MP'!$T$1:$T$1048576)</f>
        <v>0.285235933537095</v>
      </c>
      <c r="O520" s="5" t="n">
        <f aca="false">_xlfn.xlookup(A520,'[1]Prix MP'!$A$1:$A$1048576,'[1]Prix MP'!$U$1:$U$1048576)</f>
        <v>0.285235933537095</v>
      </c>
      <c r="P520" s="6" t="n">
        <f aca="false">M520*N520</f>
        <v>4045.09335797166</v>
      </c>
      <c r="Q520" s="45" t="n">
        <f aca="false">M520*O520</f>
        <v>4045.09335797166</v>
      </c>
      <c r="R520" s="42" t="s">
        <v>65</v>
      </c>
      <c r="S520" s="6" t="n">
        <f aca="false">ROUND(IF(E520="I",0,IF(J520="po",I520,I520/25.4)),2)</f>
        <v>0</v>
      </c>
      <c r="T520" s="15" t="n">
        <f aca="false">ROUND(IF(E520="I",0,IF(J520="po",K520,K520*3.280839895)),0)</f>
        <v>0</v>
      </c>
      <c r="V520" s="46" t="n">
        <f aca="false">IF(J520="mm",I520*K520/1000,"")</f>
        <v>9149.4</v>
      </c>
    </row>
    <row r="521" customFormat="false" ht="15" hidden="false" customHeight="false" outlineLevel="0" collapsed="false">
      <c r="A521" s="51" t="n">
        <v>30029</v>
      </c>
      <c r="B521" s="48" t="s">
        <v>482</v>
      </c>
      <c r="C521" s="37" t="n">
        <v>45681</v>
      </c>
      <c r="D521" s="38" t="s">
        <v>44</v>
      </c>
      <c r="E521" s="17" t="s">
        <v>49</v>
      </c>
      <c r="F521" s="49" t="n">
        <v>-1</v>
      </c>
      <c r="G521" s="50" t="s">
        <v>484</v>
      </c>
      <c r="H521" s="40" t="s">
        <v>504</v>
      </c>
      <c r="I521" s="16" t="n">
        <v>1530</v>
      </c>
      <c r="J521" s="42" t="s">
        <v>2</v>
      </c>
      <c r="K521" s="43" t="n">
        <v>5980</v>
      </c>
      <c r="L521" s="44" t="s">
        <v>7</v>
      </c>
      <c r="M521" s="15" t="n">
        <v>14181.57</v>
      </c>
      <c r="N521" s="5" t="n">
        <v>0.285235933537095</v>
      </c>
      <c r="O521" s="5" t="n">
        <v>0.285235933537095</v>
      </c>
      <c r="P521" s="6" t="n">
        <v>4045.09335797166</v>
      </c>
      <c r="Q521" s="6" t="n">
        <v>4045.09335797166</v>
      </c>
      <c r="R521" s="42" t="s">
        <v>65</v>
      </c>
      <c r="S521" s="6" t="n">
        <f aca="false">ROUND(IF(E521="I",0,IF(J521="po",I521,I521/25.4)),2)</f>
        <v>60.24</v>
      </c>
      <c r="T521" s="15" t="n">
        <f aca="false">ROUND(IF(E521="I",0,IF(J521="po",K521,K521*3.280839895)),0)</f>
        <v>19619</v>
      </c>
      <c r="V521" s="46"/>
    </row>
    <row r="522" customFormat="false" ht="15" hidden="true" customHeight="false" outlineLevel="0" collapsed="false">
      <c r="A522" s="0" t="n">
        <v>30036</v>
      </c>
      <c r="B522" s="48" t="s">
        <v>185</v>
      </c>
      <c r="C522" s="37" t="n">
        <v>45646</v>
      </c>
      <c r="D522" s="38" t="s">
        <v>32</v>
      </c>
      <c r="E522" s="17" t="s">
        <v>33</v>
      </c>
      <c r="F522" s="49" t="n">
        <v>1</v>
      </c>
      <c r="G522" s="50"/>
      <c r="H522" s="40" t="s">
        <v>505</v>
      </c>
      <c r="I522" s="16" t="n">
        <v>1530</v>
      </c>
      <c r="J522" s="42" t="s">
        <v>2</v>
      </c>
      <c r="K522" s="43" t="n">
        <v>6000</v>
      </c>
      <c r="L522" s="44" t="s">
        <v>7</v>
      </c>
      <c r="M522" s="15" t="n">
        <f aca="false">IF(J522="mm",F522*I522/1000*K522*1.55,F522*I522*12*K522/1000)</f>
        <v>14229</v>
      </c>
      <c r="N522" s="5" t="n">
        <f aca="false">_xlfn.xlookup(A522,'[1]Prix MP'!$A$1:$A$1048576,'[1]Prix MP'!$T$1:$T$1048576)</f>
        <v>0.258256828537349</v>
      </c>
      <c r="O522" s="5" t="n">
        <f aca="false">_xlfn.xlookup(A522,'[1]Prix MP'!$A$1:$A$1048576,'[1]Prix MP'!$U$1:$U$1048576)</f>
        <v>0.258256828537349</v>
      </c>
      <c r="P522" s="6" t="n">
        <f aca="false">M522*N522</f>
        <v>3674.73641325793</v>
      </c>
      <c r="Q522" s="45" t="n">
        <f aca="false">M522*O522</f>
        <v>3674.73641325793</v>
      </c>
      <c r="R522" s="42" t="s">
        <v>65</v>
      </c>
      <c r="S522" s="6" t="n">
        <f aca="false">ROUND(IF(E522="I",0,IF(J522="po",I522,I522/25.4)),2)</f>
        <v>0</v>
      </c>
      <c r="T522" s="15" t="n">
        <f aca="false">ROUND(IF(E522="I",0,IF(J522="po",K522,K522*3.280839895)),0)</f>
        <v>0</v>
      </c>
    </row>
    <row r="523" customFormat="false" ht="15" hidden="true" customHeight="false" outlineLevel="0" collapsed="false">
      <c r="A523" s="0" t="n">
        <v>30036</v>
      </c>
      <c r="B523" s="48" t="s">
        <v>185</v>
      </c>
      <c r="C523" s="37" t="n">
        <v>45667</v>
      </c>
      <c r="D523" s="38" t="s">
        <v>44</v>
      </c>
      <c r="E523" s="17" t="s">
        <v>33</v>
      </c>
      <c r="F523" s="49" t="n">
        <v>-1</v>
      </c>
      <c r="G523" s="50" t="s">
        <v>506</v>
      </c>
      <c r="H523" s="40" t="s">
        <v>505</v>
      </c>
      <c r="I523" s="16" t="n">
        <v>1530</v>
      </c>
      <c r="J523" s="42" t="s">
        <v>2</v>
      </c>
      <c r="K523" s="43" t="n">
        <v>6000</v>
      </c>
      <c r="L523" s="44" t="s">
        <v>7</v>
      </c>
      <c r="M523" s="15" t="n">
        <f aca="false">IF(J523="mm",F523*I523/1000*K523*1.55,F523*I523*12*K523/1000)</f>
        <v>-14229</v>
      </c>
      <c r="N523" s="5" t="n">
        <f aca="false">_xlfn.xlookup(A523,'[1]Prix MP'!$A$1:$A$1048576,'[1]Prix MP'!$T$1:$T$1048576)</f>
        <v>0.258256828537349</v>
      </c>
      <c r="O523" s="5" t="n">
        <f aca="false">_xlfn.xlookup(A523,'[1]Prix MP'!$A$1:$A$1048576,'[1]Prix MP'!$U$1:$U$1048576)</f>
        <v>0.258256828537349</v>
      </c>
      <c r="P523" s="6" t="n">
        <f aca="false">M523*N523</f>
        <v>-3674.73641325793</v>
      </c>
      <c r="Q523" s="45" t="n">
        <f aca="false">M523*O523</f>
        <v>-3674.73641325793</v>
      </c>
      <c r="R523" s="42" t="s">
        <v>65</v>
      </c>
      <c r="S523" s="6" t="n">
        <f aca="false">ROUND(IF(E523="I",0,IF(J523="po",I523,I523/25.4)),2)</f>
        <v>0</v>
      </c>
      <c r="T523" s="15" t="n">
        <f aca="false">ROUND(IF(E523="I",0,IF(J523="po",K523,K523*3.280839895)),0)</f>
        <v>0</v>
      </c>
    </row>
    <row r="524" customFormat="false" ht="15" hidden="true" customHeight="false" outlineLevel="0" collapsed="false">
      <c r="A524" s="0" t="n">
        <v>30036</v>
      </c>
      <c r="B524" s="48" t="s">
        <v>185</v>
      </c>
      <c r="C524" s="37" t="n">
        <v>45667</v>
      </c>
      <c r="D524" s="38" t="s">
        <v>48</v>
      </c>
      <c r="E524" s="17" t="s">
        <v>33</v>
      </c>
      <c r="F524" s="49" t="n">
        <v>1</v>
      </c>
      <c r="G524" s="50" t="s">
        <v>506</v>
      </c>
      <c r="H524" s="40" t="s">
        <v>507</v>
      </c>
      <c r="I524" s="16" t="n">
        <v>60.236</v>
      </c>
      <c r="J524" s="42" t="s">
        <v>36</v>
      </c>
      <c r="K524" s="43" t="n">
        <v>14700</v>
      </c>
      <c r="L524" s="44" t="s">
        <v>47</v>
      </c>
      <c r="M524" s="15" t="n">
        <f aca="false">IF(J524="mm",F524*I524/1000*K524*1.55,F524*I524*12*K524/1000)</f>
        <v>10625.6304</v>
      </c>
      <c r="N524" s="5" t="n">
        <f aca="false">_xlfn.xlookup(A524,'[1]Prix MP'!$A$1:$A$1048576,'[1]Prix MP'!$T$1:$T$1048576)</f>
        <v>0.258256828537349</v>
      </c>
      <c r="O524" s="5" t="n">
        <f aca="false">_xlfn.xlookup(A524,'[1]Prix MP'!$A$1:$A$1048576,'[1]Prix MP'!$U$1:$U$1048576)</f>
        <v>0.258256828537349</v>
      </c>
      <c r="P524" s="6" t="n">
        <f aca="false">M524*N524</f>
        <v>2744.14160831404</v>
      </c>
      <c r="Q524" s="45" t="n">
        <f aca="false">M524*O524</f>
        <v>2744.14160831404</v>
      </c>
      <c r="R524" s="42" t="s">
        <v>65</v>
      </c>
      <c r="S524" s="6" t="n">
        <f aca="false">ROUND(IF(E524="I",0,IF(J524="po",I524,I524/25.4)),2)</f>
        <v>0</v>
      </c>
      <c r="T524" s="15" t="n">
        <f aca="false">ROUND(IF(E524="I",0,IF(J524="po",K524,K524*3.280839895)),0)</f>
        <v>0</v>
      </c>
    </row>
    <row r="525" customFormat="false" ht="15" hidden="true" customHeight="false" outlineLevel="0" collapsed="false">
      <c r="A525" s="0" t="n">
        <v>30036</v>
      </c>
      <c r="B525" s="48" t="s">
        <v>185</v>
      </c>
      <c r="C525" s="37" t="n">
        <v>45670</v>
      </c>
      <c r="D525" s="38" t="s">
        <v>44</v>
      </c>
      <c r="E525" s="17" t="s">
        <v>33</v>
      </c>
      <c r="F525" s="49" t="n">
        <v>-1</v>
      </c>
      <c r="G525" s="50" t="s">
        <v>508</v>
      </c>
      <c r="H525" s="40" t="s">
        <v>507</v>
      </c>
      <c r="I525" s="16" t="n">
        <v>60.236</v>
      </c>
      <c r="J525" s="42" t="s">
        <v>36</v>
      </c>
      <c r="K525" s="43" t="n">
        <v>14700</v>
      </c>
      <c r="L525" s="44" t="s">
        <v>47</v>
      </c>
      <c r="M525" s="15" t="n">
        <f aca="false">IF(J525="mm",F525*I525/1000*K525*1.55,F525*I525*12*K525/1000)</f>
        <v>-10625.6304</v>
      </c>
      <c r="N525" s="5" t="n">
        <f aca="false">_xlfn.xlookup(A525,'[1]Prix MP'!$A$1:$A$1048576,'[1]Prix MP'!$T$1:$T$1048576)</f>
        <v>0.258256828537349</v>
      </c>
      <c r="O525" s="5" t="n">
        <f aca="false">_xlfn.xlookup(A525,'[1]Prix MP'!$A$1:$A$1048576,'[1]Prix MP'!$U$1:$U$1048576)</f>
        <v>0.258256828537349</v>
      </c>
      <c r="P525" s="6" t="n">
        <f aca="false">M525*N525</f>
        <v>-2744.14160831404</v>
      </c>
      <c r="Q525" s="45" t="n">
        <f aca="false">M525*O525</f>
        <v>-2744.14160831404</v>
      </c>
      <c r="R525" s="42" t="s">
        <v>65</v>
      </c>
      <c r="S525" s="6" t="n">
        <f aca="false">ROUND(IF(E525="I",0,IF(J525="po",I525,I525/25.4)),2)</f>
        <v>0</v>
      </c>
      <c r="T525" s="15" t="n">
        <f aca="false">ROUND(IF(E525="I",0,IF(J525="po",K525,K525*3.280839895)),0)</f>
        <v>0</v>
      </c>
    </row>
    <row r="526" customFormat="false" ht="15" hidden="true" customHeight="false" outlineLevel="0" collapsed="false">
      <c r="A526" s="0" t="n">
        <v>30036</v>
      </c>
      <c r="B526" s="48" t="s">
        <v>185</v>
      </c>
      <c r="C526" s="37" t="n">
        <v>45670</v>
      </c>
      <c r="D526" s="38" t="s">
        <v>48</v>
      </c>
      <c r="E526" s="17" t="s">
        <v>33</v>
      </c>
      <c r="F526" s="49" t="n">
        <v>1</v>
      </c>
      <c r="G526" s="50" t="s">
        <v>508</v>
      </c>
      <c r="H526" s="40" t="s">
        <v>509</v>
      </c>
      <c r="I526" s="16" t="n">
        <v>60.236</v>
      </c>
      <c r="J526" s="42" t="s">
        <v>36</v>
      </c>
      <c r="K526" s="43" t="n">
        <v>5000</v>
      </c>
      <c r="L526" s="44" t="s">
        <v>47</v>
      </c>
      <c r="M526" s="15" t="n">
        <f aca="false">IF(J526="mm",F526*I526/1000*K526*1.55,F526*I526*12*K526/1000)</f>
        <v>3614.16</v>
      </c>
      <c r="N526" s="5" t="n">
        <f aca="false">_xlfn.xlookup(A526,'[1]Prix MP'!$A$1:$A$1048576,'[1]Prix MP'!$T$1:$T$1048576)</f>
        <v>0.258256828537349</v>
      </c>
      <c r="O526" s="5" t="n">
        <f aca="false">_xlfn.xlookup(A526,'[1]Prix MP'!$A$1:$A$1048576,'[1]Prix MP'!$U$1:$U$1048576)</f>
        <v>0.258256828537349</v>
      </c>
      <c r="P526" s="6" t="n">
        <f aca="false">M526*N526</f>
        <v>933.381499426544</v>
      </c>
      <c r="Q526" s="45" t="n">
        <f aca="false">M526*O526</f>
        <v>933.381499426544</v>
      </c>
      <c r="R526" s="42" t="s">
        <v>65</v>
      </c>
      <c r="S526" s="6" t="n">
        <f aca="false">ROUND(IF(E526="I",0,IF(J526="po",I526,I526/25.4)),2)</f>
        <v>0</v>
      </c>
      <c r="T526" s="15" t="n">
        <f aca="false">ROUND(IF(E526="I",0,IF(J526="po",K526,K526*3.280839895)),0)</f>
        <v>0</v>
      </c>
    </row>
    <row r="527" customFormat="false" ht="15" hidden="true" customHeight="false" outlineLevel="0" collapsed="false">
      <c r="A527" s="0" t="n">
        <v>30036</v>
      </c>
      <c r="B527" s="48" t="s">
        <v>185</v>
      </c>
      <c r="C527" s="37" t="n">
        <v>45678</v>
      </c>
      <c r="D527" s="38" t="s">
        <v>44</v>
      </c>
      <c r="E527" s="17" t="s">
        <v>33</v>
      </c>
      <c r="F527" s="49" t="n">
        <v>-1</v>
      </c>
      <c r="G527" s="50" t="s">
        <v>510</v>
      </c>
      <c r="H527" s="40" t="s">
        <v>509</v>
      </c>
      <c r="I527" s="16" t="n">
        <v>60.236</v>
      </c>
      <c r="J527" s="42" t="s">
        <v>36</v>
      </c>
      <c r="K527" s="43" t="n">
        <v>5000</v>
      </c>
      <c r="L527" s="44" t="s">
        <v>47</v>
      </c>
      <c r="M527" s="15" t="n">
        <f aca="false">IF(J527="mm",F527*I527/1000*K527*1.55,F527*I527*12*K527/1000)</f>
        <v>-3614.16</v>
      </c>
      <c r="N527" s="5" t="n">
        <f aca="false">_xlfn.xlookup(A527,'[1]Prix MP'!$A$1:$A$1048576,'[1]Prix MP'!$T$1:$T$1048576)</f>
        <v>0.258256828537349</v>
      </c>
      <c r="O527" s="5" t="n">
        <f aca="false">_xlfn.xlookup(A527,'[1]Prix MP'!$A$1:$A$1048576,'[1]Prix MP'!$U$1:$U$1048576)</f>
        <v>0.258256828537349</v>
      </c>
      <c r="P527" s="6" t="n">
        <f aca="false">M527*N527</f>
        <v>-933.381499426544</v>
      </c>
      <c r="Q527" s="45" t="n">
        <f aca="false">M527*O527</f>
        <v>-933.381499426544</v>
      </c>
      <c r="R527" s="42" t="s">
        <v>65</v>
      </c>
      <c r="S527" s="6" t="n">
        <f aca="false">ROUND(IF(E527="I",0,IF(J527="po",I527,I527/25.4)),2)</f>
        <v>0</v>
      </c>
      <c r="T527" s="15" t="n">
        <f aca="false">ROUND(IF(E527="I",0,IF(J527="po",K527,K527*3.280839895)),0)</f>
        <v>0</v>
      </c>
    </row>
    <row r="528" customFormat="false" ht="15" hidden="true" customHeight="false" outlineLevel="0" collapsed="false">
      <c r="A528" s="57" t="n">
        <v>30036</v>
      </c>
      <c r="B528" s="48" t="s">
        <v>185</v>
      </c>
      <c r="C528" s="37" t="n">
        <v>45646</v>
      </c>
      <c r="D528" s="38" t="s">
        <v>32</v>
      </c>
      <c r="E528" s="17" t="s">
        <v>49</v>
      </c>
      <c r="F528" s="49" t="n">
        <v>1</v>
      </c>
      <c r="G528" s="50"/>
      <c r="H528" s="40" t="s">
        <v>511</v>
      </c>
      <c r="I528" s="16" t="n">
        <v>1530</v>
      </c>
      <c r="J528" s="42" t="s">
        <v>2</v>
      </c>
      <c r="K528" s="43" t="n">
        <v>5990</v>
      </c>
      <c r="L528" s="44" t="s">
        <v>7</v>
      </c>
      <c r="M528" s="15" t="n">
        <f aca="false">IF(J528="mm",F528*I528/1000*K528*1.55,F528*I528*12*K528/1000)</f>
        <v>14205.285</v>
      </c>
      <c r="N528" s="5" t="n">
        <f aca="false">_xlfn.xlookup(A528,'[1]Prix MP'!$A$1:$A$1048576,'[1]Prix MP'!$T$1:$T$1048576)</f>
        <v>0.258256828537349</v>
      </c>
      <c r="O528" s="5" t="n">
        <f aca="false">_xlfn.xlookup(A528,'[1]Prix MP'!$A$1:$A$1048576,'[1]Prix MP'!$U$1:$U$1048576)</f>
        <v>0.258256828537349</v>
      </c>
      <c r="P528" s="6" t="n">
        <f aca="false">M528*N528</f>
        <v>3668.61185256917</v>
      </c>
      <c r="Q528" s="45" t="n">
        <f aca="false">M528*O528</f>
        <v>3668.61185256917</v>
      </c>
      <c r="R528" s="42" t="s">
        <v>65</v>
      </c>
      <c r="S528" s="6" t="n">
        <f aca="false">ROUND(IF(E528="I",0,IF(J528="po",I528,I528/25.4)),2)</f>
        <v>60.24</v>
      </c>
      <c r="T528" s="15" t="n">
        <f aca="false">ROUND(IF(E528="I",0,IF(J528="po",K528,K528*3.280839895)),0)</f>
        <v>19652</v>
      </c>
    </row>
    <row r="529" customFormat="false" ht="15" hidden="true" customHeight="false" outlineLevel="0" collapsed="false">
      <c r="A529" s="0" t="n">
        <v>30036</v>
      </c>
      <c r="B529" s="48" t="s">
        <v>185</v>
      </c>
      <c r="C529" s="37" t="n">
        <v>45646</v>
      </c>
      <c r="D529" s="38" t="s">
        <v>32</v>
      </c>
      <c r="E529" s="17" t="s">
        <v>33</v>
      </c>
      <c r="F529" s="49" t="n">
        <v>1</v>
      </c>
      <c r="G529" s="50"/>
      <c r="H529" s="40" t="s">
        <v>512</v>
      </c>
      <c r="I529" s="16" t="n">
        <v>1530</v>
      </c>
      <c r="J529" s="42" t="s">
        <v>2</v>
      </c>
      <c r="K529" s="43" t="n">
        <v>6050</v>
      </c>
      <c r="L529" s="44" t="s">
        <v>7</v>
      </c>
      <c r="M529" s="15" t="n">
        <f aca="false">IF(J529="mm",F529*I529/1000*K529*1.55,F529*I529*12*K529/1000)</f>
        <v>14347.575</v>
      </c>
      <c r="N529" s="5" t="n">
        <f aca="false">_xlfn.xlookup(A529,'[1]Prix MP'!$A$1:$A$1048576,'[1]Prix MP'!$T$1:$T$1048576)</f>
        <v>0.258256828537349</v>
      </c>
      <c r="O529" s="5" t="n">
        <f aca="false">_xlfn.xlookup(A529,'[1]Prix MP'!$A$1:$A$1048576,'[1]Prix MP'!$U$1:$U$1048576)</f>
        <v>0.258256828537349</v>
      </c>
      <c r="P529" s="6" t="n">
        <f aca="false">M529*N529</f>
        <v>3705.35921670175</v>
      </c>
      <c r="Q529" s="45" t="n">
        <f aca="false">M529*O529</f>
        <v>3705.35921670175</v>
      </c>
      <c r="R529" s="42" t="s">
        <v>65</v>
      </c>
      <c r="S529" s="6" t="n">
        <f aca="false">ROUND(IF(E529="I",0,IF(J529="po",I529,I529/25.4)),2)</f>
        <v>0</v>
      </c>
      <c r="T529" s="15" t="n">
        <f aca="false">ROUND(IF(E529="I",0,IF(J529="po",K529,K529*3.280839895)),0)</f>
        <v>0</v>
      </c>
    </row>
    <row r="530" customFormat="false" ht="15" hidden="true" customHeight="false" outlineLevel="0" collapsed="false">
      <c r="A530" s="0" t="n">
        <v>30036</v>
      </c>
      <c r="B530" s="48" t="s">
        <v>185</v>
      </c>
      <c r="C530" s="37" t="n">
        <v>45674</v>
      </c>
      <c r="D530" s="38" t="s">
        <v>44</v>
      </c>
      <c r="E530" s="17" t="s">
        <v>33</v>
      </c>
      <c r="F530" s="49" t="n">
        <v>-1</v>
      </c>
      <c r="G530" s="50" t="s">
        <v>513</v>
      </c>
      <c r="H530" s="40" t="s">
        <v>512</v>
      </c>
      <c r="I530" s="16" t="n">
        <v>1530</v>
      </c>
      <c r="J530" s="42" t="s">
        <v>2</v>
      </c>
      <c r="K530" s="43" t="n">
        <v>6050</v>
      </c>
      <c r="L530" s="44" t="s">
        <v>7</v>
      </c>
      <c r="M530" s="15" t="n">
        <f aca="false">IF(J530="mm",F530*I530/1000*K530*1.55,F530*I530*12*K530/1000)</f>
        <v>-14347.575</v>
      </c>
      <c r="N530" s="5" t="n">
        <f aca="false">_xlfn.xlookup(A530,'[1]Prix MP'!$A$1:$A$1048576,'[1]Prix MP'!$T$1:$T$1048576)</f>
        <v>0.258256828537349</v>
      </c>
      <c r="O530" s="5" t="n">
        <f aca="false">_xlfn.xlookup(A530,'[1]Prix MP'!$A$1:$A$1048576,'[1]Prix MP'!$U$1:$U$1048576)</f>
        <v>0.258256828537349</v>
      </c>
      <c r="P530" s="6" t="n">
        <f aca="false">M530*N530</f>
        <v>-3705.35921670175</v>
      </c>
      <c r="Q530" s="45" t="n">
        <f aca="false">M530*O530</f>
        <v>-3705.35921670175</v>
      </c>
      <c r="R530" s="42" t="s">
        <v>65</v>
      </c>
      <c r="S530" s="6" t="n">
        <f aca="false">ROUND(IF(E530="I",0,IF(J530="po",I530,I530/25.4)),2)</f>
        <v>0</v>
      </c>
      <c r="T530" s="15" t="n">
        <f aca="false">ROUND(IF(E530="I",0,IF(J530="po",K530,K530*3.280839895)),0)</f>
        <v>0</v>
      </c>
    </row>
    <row r="531" customFormat="false" ht="15" hidden="true" customHeight="false" outlineLevel="0" collapsed="false">
      <c r="A531" s="57" t="n">
        <v>30036</v>
      </c>
      <c r="B531" s="48" t="s">
        <v>185</v>
      </c>
      <c r="C531" s="37" t="n">
        <v>45646</v>
      </c>
      <c r="D531" s="38" t="s">
        <v>32</v>
      </c>
      <c r="E531" s="17" t="s">
        <v>49</v>
      </c>
      <c r="F531" s="49" t="n">
        <v>1</v>
      </c>
      <c r="G531" s="50"/>
      <c r="H531" s="40" t="s">
        <v>514</v>
      </c>
      <c r="I531" s="16" t="n">
        <v>1530</v>
      </c>
      <c r="J531" s="42" t="s">
        <v>2</v>
      </c>
      <c r="K531" s="43" t="n">
        <v>5740</v>
      </c>
      <c r="L531" s="44" t="s">
        <v>7</v>
      </c>
      <c r="M531" s="15" t="n">
        <f aca="false">IF(J531="mm",F531*I531/1000*K531*1.55,F531*I531*12*K531/1000)</f>
        <v>13612.41</v>
      </c>
      <c r="N531" s="5" t="n">
        <f aca="false">_xlfn.xlookup(A531,'[1]Prix MP'!$A$1:$A$1048576,'[1]Prix MP'!$T$1:$T$1048576)</f>
        <v>0.258256828537349</v>
      </c>
      <c r="O531" s="5" t="n">
        <f aca="false">_xlfn.xlookup(A531,'[1]Prix MP'!$A$1:$A$1048576,'[1]Prix MP'!$U$1:$U$1048576)</f>
        <v>0.258256828537349</v>
      </c>
      <c r="P531" s="6" t="n">
        <f aca="false">M531*N531</f>
        <v>3515.49783535009</v>
      </c>
      <c r="Q531" s="45" t="n">
        <f aca="false">M531*O531</f>
        <v>3515.49783535009</v>
      </c>
      <c r="R531" s="42" t="s">
        <v>65</v>
      </c>
      <c r="S531" s="6" t="n">
        <f aca="false">ROUND(IF(E531="I",0,IF(J531="po",I531,I531/25.4)),2)</f>
        <v>60.24</v>
      </c>
      <c r="T531" s="15" t="n">
        <f aca="false">ROUND(IF(E531="I",0,IF(J531="po",K531,K531*3.280839895)),0)</f>
        <v>18832</v>
      </c>
    </row>
    <row r="532" customFormat="false" ht="15" hidden="true" customHeight="false" outlineLevel="0" collapsed="false">
      <c r="A532" s="0" t="n">
        <v>30036</v>
      </c>
      <c r="B532" s="48" t="s">
        <v>185</v>
      </c>
      <c r="C532" s="37" t="n">
        <v>45646</v>
      </c>
      <c r="D532" s="38" t="s">
        <v>32</v>
      </c>
      <c r="E532" s="17" t="s">
        <v>49</v>
      </c>
      <c r="F532" s="49" t="n">
        <v>1</v>
      </c>
      <c r="G532" s="50"/>
      <c r="H532" s="40" t="s">
        <v>515</v>
      </c>
      <c r="I532" s="16" t="n">
        <v>1530</v>
      </c>
      <c r="J532" s="42" t="s">
        <v>2</v>
      </c>
      <c r="K532" s="43" t="n">
        <v>6020</v>
      </c>
      <c r="L532" s="44" t="s">
        <v>7</v>
      </c>
      <c r="M532" s="15" t="n">
        <f aca="false">IF(J532="mm",F532*I532/1000*K532*1.55,F532*I532*12*K532/1000)</f>
        <v>14276.43</v>
      </c>
      <c r="N532" s="5" t="n">
        <f aca="false">_xlfn.xlookup(A532,'[1]Prix MP'!$A$1:$A$1048576,'[1]Prix MP'!$T$1:$T$1048576)</f>
        <v>0.258256828537349</v>
      </c>
      <c r="O532" s="5" t="n">
        <f aca="false">_xlfn.xlookup(A532,'[1]Prix MP'!$A$1:$A$1048576,'[1]Prix MP'!$U$1:$U$1048576)</f>
        <v>0.258256828537349</v>
      </c>
      <c r="P532" s="6" t="n">
        <f aca="false">M532*N532</f>
        <v>3686.98553463546</v>
      </c>
      <c r="Q532" s="45" t="n">
        <f aca="false">M532*O532</f>
        <v>3686.98553463546</v>
      </c>
      <c r="R532" s="42" t="s">
        <v>65</v>
      </c>
      <c r="S532" s="6" t="n">
        <f aca="false">ROUND(IF(E532="I",0,IF(J532="po",I532,I532/25.4)),2)</f>
        <v>60.24</v>
      </c>
      <c r="T532" s="15" t="n">
        <f aca="false">ROUND(IF(E532="I",0,IF(J532="po",K532,K532*3.280839895)),0)</f>
        <v>19751</v>
      </c>
    </row>
    <row r="533" customFormat="false" ht="15" hidden="true" customHeight="false" outlineLevel="0" collapsed="false">
      <c r="A533" s="0" t="n">
        <v>30037</v>
      </c>
      <c r="B533" s="48" t="s">
        <v>516</v>
      </c>
      <c r="C533" s="37" t="n">
        <v>45646</v>
      </c>
      <c r="D533" s="38" t="s">
        <v>32</v>
      </c>
      <c r="E533" s="17" t="s">
        <v>49</v>
      </c>
      <c r="F533" s="49" t="n">
        <v>1</v>
      </c>
      <c r="G533" s="50"/>
      <c r="H533" s="40" t="s">
        <v>517</v>
      </c>
      <c r="I533" s="16" t="n">
        <v>1520</v>
      </c>
      <c r="J533" s="42" t="s">
        <v>2</v>
      </c>
      <c r="K533" s="43" t="n">
        <v>6000</v>
      </c>
      <c r="L533" s="44" t="s">
        <v>7</v>
      </c>
      <c r="M533" s="15" t="n">
        <f aca="false">IF(J533="mm",F533*I533/1000*K533*1.55,F533*I533*12*K533/1000)</f>
        <v>14136</v>
      </c>
      <c r="N533" s="5" t="n">
        <f aca="false">_xlfn.xlookup(A533,'[1]Prix MP'!$A$1:$A$1048576,'[1]Prix MP'!$T$1:$T$1048576)</f>
        <v>0.475309731763155</v>
      </c>
      <c r="O533" s="5" t="n">
        <f aca="false">_xlfn.xlookup(A533,'[1]Prix MP'!$A$1:$A$1048576,'[1]Prix MP'!$U$1:$U$1048576)</f>
        <v>0.475309731763155</v>
      </c>
      <c r="P533" s="6" t="n">
        <f aca="false">M533*N533</f>
        <v>6718.97836820396</v>
      </c>
      <c r="Q533" s="45" t="n">
        <f aca="false">M533*O533</f>
        <v>6718.97836820396</v>
      </c>
      <c r="R533" s="42" t="s">
        <v>65</v>
      </c>
      <c r="S533" s="6" t="n">
        <f aca="false">ROUND(IF(E533="I",0,IF(J533="po",I533,I533/25.4)),2)</f>
        <v>59.84</v>
      </c>
      <c r="T533" s="15" t="n">
        <f aca="false">ROUND(IF(E533="I",0,IF(J533="po",K533,K533*3.280839895)),0)</f>
        <v>19685</v>
      </c>
    </row>
    <row r="534" customFormat="false" ht="15" hidden="true" customHeight="false" outlineLevel="0" collapsed="false">
      <c r="A534" s="0" t="n">
        <v>30038</v>
      </c>
      <c r="B534" s="48" t="s">
        <v>31</v>
      </c>
      <c r="C534" s="37" t="n">
        <v>45646</v>
      </c>
      <c r="D534" s="38" t="s">
        <v>32</v>
      </c>
      <c r="E534" s="17" t="s">
        <v>49</v>
      </c>
      <c r="F534" s="49" t="n">
        <v>1</v>
      </c>
      <c r="G534" s="50"/>
      <c r="H534" s="40" t="s">
        <v>518</v>
      </c>
      <c r="I534" s="16" t="n">
        <v>1530</v>
      </c>
      <c r="J534" s="42" t="s">
        <v>2</v>
      </c>
      <c r="K534" s="43" t="n">
        <v>5930</v>
      </c>
      <c r="L534" s="44" t="s">
        <v>7</v>
      </c>
      <c r="M534" s="15" t="n">
        <f aca="false">IF(J534="mm",F534*I534/1000*K534*1.55,F534*I534*12*K534/1000)</f>
        <v>14062.995</v>
      </c>
      <c r="N534" s="5" t="n">
        <f aca="false">_xlfn.xlookup(A534,'[1]Prix MP'!$A$1:$A$1048576,'[1]Prix MP'!$T$1:$T$1048576)</f>
        <v>0.289910376924445</v>
      </c>
      <c r="O534" s="5" t="n">
        <f aca="false">_xlfn.xlookup(A534,'[1]Prix MP'!$A$1:$A$1048576,'[1]Prix MP'!$U$1:$U$1048576)</f>
        <v>0.289910376924445</v>
      </c>
      <c r="P534" s="6" t="n">
        <f aca="false">M534*N534</f>
        <v>4077.00818113659</v>
      </c>
      <c r="Q534" s="45" t="n">
        <f aca="false">M534*O534</f>
        <v>4077.00818113659</v>
      </c>
      <c r="R534" s="42" t="s">
        <v>65</v>
      </c>
      <c r="S534" s="6" t="n">
        <f aca="false">ROUND(IF(E534="I",0,IF(J534="po",I534,I534/25.4)),2)</f>
        <v>60.24</v>
      </c>
      <c r="T534" s="15" t="n">
        <f aca="false">ROUND(IF(E534="I",0,IF(J534="po",K534,K534*3.280839895)),0)</f>
        <v>19455</v>
      </c>
    </row>
    <row r="535" customFormat="false" ht="15" hidden="true" customHeight="false" outlineLevel="0" collapsed="false">
      <c r="A535" s="0" t="n">
        <v>30038</v>
      </c>
      <c r="B535" s="48" t="s">
        <v>31</v>
      </c>
      <c r="C535" s="37" t="n">
        <v>45646</v>
      </c>
      <c r="D535" s="38" t="s">
        <v>32</v>
      </c>
      <c r="E535" s="17" t="s">
        <v>49</v>
      </c>
      <c r="F535" s="49" t="n">
        <v>1</v>
      </c>
      <c r="G535" s="50"/>
      <c r="H535" s="40" t="s">
        <v>519</v>
      </c>
      <c r="I535" s="16" t="n">
        <v>1530</v>
      </c>
      <c r="J535" s="42" t="s">
        <v>2</v>
      </c>
      <c r="K535" s="43" t="n">
        <v>6000</v>
      </c>
      <c r="L535" s="44" t="s">
        <v>7</v>
      </c>
      <c r="M535" s="15" t="n">
        <f aca="false">IF(J535="mm",F535*I535/1000*K535*1.55,F535*I535*12*K535/1000)</f>
        <v>14229</v>
      </c>
      <c r="N535" s="5" t="n">
        <f aca="false">_xlfn.xlookup(A535,'[1]Prix MP'!$A$1:$A$1048576,'[1]Prix MP'!$T$1:$T$1048576)</f>
        <v>0.289910376924445</v>
      </c>
      <c r="O535" s="5" t="n">
        <f aca="false">_xlfn.xlookup(A535,'[1]Prix MP'!$A$1:$A$1048576,'[1]Prix MP'!$U$1:$U$1048576)</f>
        <v>0.289910376924445</v>
      </c>
      <c r="P535" s="6" t="n">
        <f aca="false">M535*N535</f>
        <v>4125.13475325793</v>
      </c>
      <c r="Q535" s="45" t="n">
        <f aca="false">M535*O535</f>
        <v>4125.13475325793</v>
      </c>
      <c r="R535" s="42" t="s">
        <v>65</v>
      </c>
      <c r="S535" s="6" t="n">
        <f aca="false">ROUND(IF(E535="I",0,IF(J535="po",I535,I535/25.4)),2)</f>
        <v>60.24</v>
      </c>
      <c r="T535" s="15" t="n">
        <f aca="false">ROUND(IF(E535="I",0,IF(J535="po",K535,K535*3.280839895)),0)</f>
        <v>19685</v>
      </c>
    </row>
    <row r="536" customFormat="false" ht="15" hidden="true" customHeight="false" outlineLevel="0" collapsed="false">
      <c r="A536" s="0" t="n">
        <v>30039</v>
      </c>
      <c r="B536" s="48" t="s">
        <v>56</v>
      </c>
      <c r="C536" s="37" t="n">
        <v>45646</v>
      </c>
      <c r="D536" s="38" t="s">
        <v>32</v>
      </c>
      <c r="E536" s="17" t="s">
        <v>49</v>
      </c>
      <c r="F536" s="49" t="n">
        <v>1</v>
      </c>
      <c r="G536" s="50"/>
      <c r="H536" s="40" t="s">
        <v>520</v>
      </c>
      <c r="I536" s="16" t="n">
        <v>1530</v>
      </c>
      <c r="J536" s="42" t="s">
        <v>2</v>
      </c>
      <c r="K536" s="43" t="n">
        <v>6000</v>
      </c>
      <c r="L536" s="44" t="s">
        <v>7</v>
      </c>
      <c r="M536" s="15" t="n">
        <f aca="false">IF(J536="mm",F536*I536/1000*K536*1.55,F536*I536*12*K536/1000)</f>
        <v>14229</v>
      </c>
      <c r="N536" s="5" t="n">
        <f aca="false">_xlfn.xlookup(A536,'[1]Prix MP'!$A$1:$A$1048576,'[1]Prix MP'!$T$1:$T$1048576)</f>
        <v>0.289910376924445</v>
      </c>
      <c r="O536" s="5" t="n">
        <f aca="false">_xlfn.xlookup(A536,'[1]Prix MP'!$A$1:$A$1048576,'[1]Prix MP'!$U$1:$U$1048576)</f>
        <v>0.289910376924445</v>
      </c>
      <c r="P536" s="6" t="n">
        <f aca="false">M536*N536</f>
        <v>4125.13475325793</v>
      </c>
      <c r="Q536" s="45" t="n">
        <f aca="false">M536*O536</f>
        <v>4125.13475325793</v>
      </c>
      <c r="R536" s="42" t="s">
        <v>65</v>
      </c>
      <c r="S536" s="6" t="n">
        <f aca="false">ROUND(IF(E536="I",0,IF(J536="po",I536,I536/25.4)),2)</f>
        <v>60.24</v>
      </c>
      <c r="T536" s="15" t="n">
        <f aca="false">ROUND(IF(E536="I",0,IF(J536="po",K536,K536*3.280839895)),0)</f>
        <v>19685</v>
      </c>
    </row>
    <row r="537" customFormat="false" ht="15" hidden="true" customHeight="false" outlineLevel="0" collapsed="false">
      <c r="A537" s="0" t="n">
        <v>30039</v>
      </c>
      <c r="B537" s="48" t="s">
        <v>56</v>
      </c>
      <c r="C537" s="37" t="n">
        <v>45646</v>
      </c>
      <c r="D537" s="38" t="s">
        <v>32</v>
      </c>
      <c r="E537" s="17" t="s">
        <v>33</v>
      </c>
      <c r="F537" s="49" t="n">
        <v>1</v>
      </c>
      <c r="G537" s="50"/>
      <c r="H537" s="40" t="s">
        <v>521</v>
      </c>
      <c r="I537" s="16" t="n">
        <v>1530</v>
      </c>
      <c r="J537" s="42" t="s">
        <v>2</v>
      </c>
      <c r="K537" s="43" t="n">
        <v>6000</v>
      </c>
      <c r="L537" s="44" t="s">
        <v>7</v>
      </c>
      <c r="M537" s="15" t="n">
        <f aca="false">IF(J537="mm",F537*I537/1000*K537*1.55,F537*I537*12*K537/1000)</f>
        <v>14229</v>
      </c>
      <c r="N537" s="5" t="n">
        <f aca="false">_xlfn.xlookup(A537,'[1]Prix MP'!$A$1:$A$1048576,'[1]Prix MP'!$T$1:$T$1048576)</f>
        <v>0.289910376924445</v>
      </c>
      <c r="O537" s="5" t="n">
        <f aca="false">_xlfn.xlookup(A537,'[1]Prix MP'!$A$1:$A$1048576,'[1]Prix MP'!$U$1:$U$1048576)</f>
        <v>0.289910376924445</v>
      </c>
      <c r="P537" s="6" t="n">
        <f aca="false">M537*N537</f>
        <v>4125.13475325793</v>
      </c>
      <c r="Q537" s="45" t="n">
        <f aca="false">M537*O537</f>
        <v>4125.13475325793</v>
      </c>
      <c r="R537" s="42" t="s">
        <v>65</v>
      </c>
      <c r="S537" s="6" t="n">
        <f aca="false">ROUND(IF(E537="I",0,IF(J537="po",I537,I537/25.4)),2)</f>
        <v>0</v>
      </c>
      <c r="T537" s="15" t="n">
        <f aca="false">ROUND(IF(E537="I",0,IF(J537="po",K537,K537*3.280839895)),0)</f>
        <v>0</v>
      </c>
    </row>
    <row r="538" customFormat="false" ht="15" hidden="true" customHeight="false" outlineLevel="0" collapsed="false">
      <c r="A538" s="0" t="n">
        <v>30039</v>
      </c>
      <c r="B538" s="48" t="s">
        <v>56</v>
      </c>
      <c r="C538" s="37" t="n">
        <v>45678</v>
      </c>
      <c r="D538" s="38" t="s">
        <v>44</v>
      </c>
      <c r="E538" s="17" t="s">
        <v>33</v>
      </c>
      <c r="F538" s="49" t="n">
        <v>-1</v>
      </c>
      <c r="G538" s="50" t="s">
        <v>522</v>
      </c>
      <c r="H538" s="40" t="s">
        <v>521</v>
      </c>
      <c r="I538" s="16" t="n">
        <v>1530</v>
      </c>
      <c r="J538" s="42" t="s">
        <v>2</v>
      </c>
      <c r="K538" s="43" t="n">
        <v>6000</v>
      </c>
      <c r="L538" s="44" t="s">
        <v>7</v>
      </c>
      <c r="M538" s="15" t="n">
        <f aca="false">IF(J538="mm",F538*I538/1000*K538*1.55,F538*I538*12*K538/1000)</f>
        <v>-14229</v>
      </c>
      <c r="N538" s="5" t="n">
        <f aca="false">_xlfn.xlookup(A538,'[1]Prix MP'!$A$1:$A$1048576,'[1]Prix MP'!$T$1:$T$1048576)</f>
        <v>0.289910376924445</v>
      </c>
      <c r="O538" s="5" t="n">
        <f aca="false">_xlfn.xlookup(A538,'[1]Prix MP'!$A$1:$A$1048576,'[1]Prix MP'!$U$1:$U$1048576)</f>
        <v>0.289910376924445</v>
      </c>
      <c r="P538" s="6" t="n">
        <f aca="false">M538*N538</f>
        <v>-4125.13475325793</v>
      </c>
      <c r="Q538" s="45" t="n">
        <f aca="false">M538*O538</f>
        <v>-4125.13475325793</v>
      </c>
      <c r="R538" s="42" t="s">
        <v>65</v>
      </c>
      <c r="S538" s="6" t="n">
        <f aca="false">ROUND(IF(E538="I",0,IF(J538="po",I538,I538/25.4)),2)</f>
        <v>0</v>
      </c>
      <c r="T538" s="15" t="n">
        <f aca="false">ROUND(IF(E538="I",0,IF(J538="po",K538,K538*3.280839895)),0)</f>
        <v>0</v>
      </c>
    </row>
    <row r="539" customFormat="false" ht="15" hidden="true" customHeight="false" outlineLevel="0" collapsed="false">
      <c r="A539" s="0" t="n">
        <v>30039</v>
      </c>
      <c r="B539" s="48" t="s">
        <v>56</v>
      </c>
      <c r="C539" s="37" t="n">
        <v>45646</v>
      </c>
      <c r="D539" s="38" t="s">
        <v>32</v>
      </c>
      <c r="E539" s="17" t="s">
        <v>49</v>
      </c>
      <c r="F539" s="49" t="n">
        <v>1</v>
      </c>
      <c r="G539" s="50"/>
      <c r="H539" s="40" t="s">
        <v>523</v>
      </c>
      <c r="I539" s="16" t="n">
        <v>1530</v>
      </c>
      <c r="J539" s="42" t="s">
        <v>2</v>
      </c>
      <c r="K539" s="43" t="n">
        <v>6000</v>
      </c>
      <c r="L539" s="44" t="s">
        <v>7</v>
      </c>
      <c r="M539" s="15" t="n">
        <f aca="false">IF(J539="mm",F539*I539/1000*K539*1.55,F539*I539*12*K539/1000)</f>
        <v>14229</v>
      </c>
      <c r="N539" s="5" t="n">
        <f aca="false">_xlfn.xlookup(A539,'[1]Prix MP'!$A$1:$A$1048576,'[1]Prix MP'!$T$1:$T$1048576)</f>
        <v>0.289910376924445</v>
      </c>
      <c r="O539" s="5" t="n">
        <f aca="false">_xlfn.xlookup(A539,'[1]Prix MP'!$A$1:$A$1048576,'[1]Prix MP'!$U$1:$U$1048576)</f>
        <v>0.289910376924445</v>
      </c>
      <c r="P539" s="6" t="n">
        <f aca="false">M539*N539</f>
        <v>4125.13475325793</v>
      </c>
      <c r="Q539" s="45" t="n">
        <f aca="false">M539*O539</f>
        <v>4125.13475325793</v>
      </c>
      <c r="R539" s="42" t="s">
        <v>65</v>
      </c>
      <c r="S539" s="6" t="n">
        <f aca="false">ROUND(IF(E539="I",0,IF(J539="po",I539,I539/25.4)),2)</f>
        <v>60.24</v>
      </c>
      <c r="T539" s="15" t="n">
        <f aca="false">ROUND(IF(E539="I",0,IF(J539="po",K539,K539*3.280839895)),0)</f>
        <v>19685</v>
      </c>
    </row>
    <row r="540" customFormat="false" ht="15" hidden="true" customHeight="false" outlineLevel="0" collapsed="false">
      <c r="A540" s="0" t="n">
        <v>30039</v>
      </c>
      <c r="B540" s="48" t="s">
        <v>56</v>
      </c>
      <c r="C540" s="37" t="n">
        <v>45646</v>
      </c>
      <c r="D540" s="38" t="s">
        <v>32</v>
      </c>
      <c r="E540" s="17" t="s">
        <v>49</v>
      </c>
      <c r="F540" s="49" t="n">
        <v>1</v>
      </c>
      <c r="G540" s="50"/>
      <c r="H540" s="40" t="s">
        <v>524</v>
      </c>
      <c r="I540" s="16" t="n">
        <v>1530</v>
      </c>
      <c r="J540" s="42" t="s">
        <v>2</v>
      </c>
      <c r="K540" s="43" t="n">
        <v>6000</v>
      </c>
      <c r="L540" s="44" t="s">
        <v>7</v>
      </c>
      <c r="M540" s="15" t="n">
        <f aca="false">IF(J540="mm",F540*I540/1000*K540*1.55,F540*I540*12*K540/1000)</f>
        <v>14229</v>
      </c>
      <c r="N540" s="5" t="n">
        <f aca="false">_xlfn.xlookup(A540,'[1]Prix MP'!$A$1:$A$1048576,'[1]Prix MP'!$T$1:$T$1048576)</f>
        <v>0.289910376924445</v>
      </c>
      <c r="O540" s="5" t="n">
        <f aca="false">_xlfn.xlookup(A540,'[1]Prix MP'!$A$1:$A$1048576,'[1]Prix MP'!$U$1:$U$1048576)</f>
        <v>0.289910376924445</v>
      </c>
      <c r="P540" s="6" t="n">
        <f aca="false">M540*N540</f>
        <v>4125.13475325793</v>
      </c>
      <c r="Q540" s="45" t="n">
        <f aca="false">M540*O540</f>
        <v>4125.13475325793</v>
      </c>
      <c r="R540" s="42" t="s">
        <v>65</v>
      </c>
      <c r="S540" s="6" t="n">
        <f aca="false">ROUND(IF(E540="I",0,IF(J540="po",I540,I540/25.4)),2)</f>
        <v>60.24</v>
      </c>
      <c r="T540" s="15" t="n">
        <f aca="false">ROUND(IF(E540="I",0,IF(J540="po",K540,K540*3.280839895)),0)</f>
        <v>19685</v>
      </c>
    </row>
    <row r="541" customFormat="false" ht="15" hidden="true" customHeight="false" outlineLevel="0" collapsed="false">
      <c r="A541" s="0" t="n">
        <v>30039</v>
      </c>
      <c r="B541" s="48" t="s">
        <v>56</v>
      </c>
      <c r="C541" s="37" t="n">
        <v>45646</v>
      </c>
      <c r="D541" s="38" t="s">
        <v>32</v>
      </c>
      <c r="E541" s="17" t="s">
        <v>49</v>
      </c>
      <c r="F541" s="49" t="n">
        <v>1</v>
      </c>
      <c r="G541" s="50"/>
      <c r="H541" s="40" t="s">
        <v>525</v>
      </c>
      <c r="I541" s="16" t="n">
        <v>1530</v>
      </c>
      <c r="J541" s="42" t="s">
        <v>2</v>
      </c>
      <c r="K541" s="43" t="n">
        <v>6080</v>
      </c>
      <c r="L541" s="44" t="s">
        <v>7</v>
      </c>
      <c r="M541" s="15" t="n">
        <f aca="false">IF(J541="mm",F541*I541/1000*K541*1.55,F541*I541*12*K541/1000)</f>
        <v>14418.72</v>
      </c>
      <c r="N541" s="5" t="n">
        <f aca="false">_xlfn.xlookup(A541,'[1]Prix MP'!$A$1:$A$1048576,'[1]Prix MP'!$T$1:$T$1048576)</f>
        <v>0.289910376924445</v>
      </c>
      <c r="O541" s="5" t="n">
        <f aca="false">_xlfn.xlookup(A541,'[1]Prix MP'!$A$1:$A$1048576,'[1]Prix MP'!$U$1:$U$1048576)</f>
        <v>0.289910376924445</v>
      </c>
      <c r="P541" s="6" t="n">
        <f aca="false">M541*N541</f>
        <v>4180.13654996804</v>
      </c>
      <c r="Q541" s="45" t="n">
        <f aca="false">M541*O541</f>
        <v>4180.13654996804</v>
      </c>
      <c r="R541" s="42" t="s">
        <v>65</v>
      </c>
      <c r="S541" s="6" t="n">
        <f aca="false">ROUND(IF(E541="I",0,IF(J541="po",I541,I541/25.4)),2)</f>
        <v>60.24</v>
      </c>
      <c r="T541" s="15" t="n">
        <f aca="false">ROUND(IF(E541="I",0,IF(J541="po",K541,K541*3.280839895)),0)</f>
        <v>19948</v>
      </c>
    </row>
    <row r="542" customFormat="false" ht="15" hidden="true" customHeight="false" outlineLevel="0" collapsed="false">
      <c r="A542" s="0" t="n">
        <v>30039</v>
      </c>
      <c r="B542" s="48" t="s">
        <v>56</v>
      </c>
      <c r="C542" s="37" t="n">
        <v>45646</v>
      </c>
      <c r="D542" s="38" t="s">
        <v>32</v>
      </c>
      <c r="E542" s="17" t="s">
        <v>49</v>
      </c>
      <c r="F542" s="49" t="n">
        <v>1</v>
      </c>
      <c r="G542" s="50"/>
      <c r="H542" s="40" t="s">
        <v>526</v>
      </c>
      <c r="I542" s="16" t="n">
        <v>1530</v>
      </c>
      <c r="J542" s="42" t="s">
        <v>2</v>
      </c>
      <c r="K542" s="43" t="n">
        <v>6080</v>
      </c>
      <c r="L542" s="44" t="s">
        <v>7</v>
      </c>
      <c r="M542" s="15" t="n">
        <f aca="false">IF(J542="mm",F542*I542/1000*K542*1.55,F542*I542*12*K542/1000)</f>
        <v>14418.72</v>
      </c>
      <c r="N542" s="5" t="n">
        <f aca="false">_xlfn.xlookup(A542,'[1]Prix MP'!$A$1:$A$1048576,'[1]Prix MP'!$T$1:$T$1048576)</f>
        <v>0.289910376924445</v>
      </c>
      <c r="O542" s="5" t="n">
        <f aca="false">_xlfn.xlookup(A542,'[1]Prix MP'!$A$1:$A$1048576,'[1]Prix MP'!$U$1:$U$1048576)</f>
        <v>0.289910376924445</v>
      </c>
      <c r="P542" s="6" t="n">
        <f aca="false">M542*N542</f>
        <v>4180.13654996804</v>
      </c>
      <c r="Q542" s="45" t="n">
        <f aca="false">M542*O542</f>
        <v>4180.13654996804</v>
      </c>
      <c r="R542" s="42" t="s">
        <v>65</v>
      </c>
      <c r="S542" s="6" t="n">
        <f aca="false">ROUND(IF(E542="I",0,IF(J542="po",I542,I542/25.4)),2)</f>
        <v>60.24</v>
      </c>
      <c r="T542" s="15" t="n">
        <f aca="false">ROUND(IF(E542="I",0,IF(J542="po",K542,K542*3.280839895)),0)</f>
        <v>19948</v>
      </c>
    </row>
    <row r="543" customFormat="false" ht="15" hidden="true" customHeight="false" outlineLevel="0" collapsed="false">
      <c r="A543" s="0" t="n">
        <v>30039</v>
      </c>
      <c r="B543" s="48" t="s">
        <v>56</v>
      </c>
      <c r="C543" s="37" t="n">
        <v>45646</v>
      </c>
      <c r="D543" s="38" t="s">
        <v>32</v>
      </c>
      <c r="E543" s="17" t="s">
        <v>49</v>
      </c>
      <c r="F543" s="49" t="n">
        <v>1</v>
      </c>
      <c r="G543" s="50"/>
      <c r="H543" s="40" t="s">
        <v>527</v>
      </c>
      <c r="I543" s="16" t="n">
        <v>1530</v>
      </c>
      <c r="J543" s="42" t="s">
        <v>2</v>
      </c>
      <c r="K543" s="43" t="n">
        <v>5980</v>
      </c>
      <c r="L543" s="44" t="s">
        <v>7</v>
      </c>
      <c r="M543" s="15" t="n">
        <f aca="false">IF(J543="mm",F543*I543/1000*K543*1.55,F543*I543*12*K543/1000)</f>
        <v>14181.57</v>
      </c>
      <c r="N543" s="5" t="n">
        <f aca="false">_xlfn.xlookup(A543,'[1]Prix MP'!$A$1:$A$1048576,'[1]Prix MP'!$T$1:$T$1048576)</f>
        <v>0.289910376924445</v>
      </c>
      <c r="O543" s="5" t="n">
        <f aca="false">_xlfn.xlookup(A543,'[1]Prix MP'!$A$1:$A$1048576,'[1]Prix MP'!$U$1:$U$1048576)</f>
        <v>0.289910376924445</v>
      </c>
      <c r="P543" s="6" t="n">
        <f aca="false">M543*N543</f>
        <v>4111.38430408041</v>
      </c>
      <c r="Q543" s="45" t="n">
        <f aca="false">M543*O543</f>
        <v>4111.38430408041</v>
      </c>
      <c r="R543" s="42" t="s">
        <v>65</v>
      </c>
      <c r="S543" s="6" t="n">
        <f aca="false">ROUND(IF(E543="I",0,IF(J543="po",I543,I543/25.4)),2)</f>
        <v>60.24</v>
      </c>
      <c r="T543" s="15" t="n">
        <f aca="false">ROUND(IF(E543="I",0,IF(J543="po",K543,K543*3.280839895)),0)</f>
        <v>19619</v>
      </c>
    </row>
    <row r="544" customFormat="false" ht="15" hidden="true" customHeight="false" outlineLevel="0" collapsed="false">
      <c r="A544" s="0" t="n">
        <v>30039</v>
      </c>
      <c r="B544" s="48" t="s">
        <v>56</v>
      </c>
      <c r="C544" s="37" t="n">
        <v>45646</v>
      </c>
      <c r="D544" s="38" t="s">
        <v>32</v>
      </c>
      <c r="E544" s="17" t="s">
        <v>49</v>
      </c>
      <c r="F544" s="49" t="n">
        <v>1</v>
      </c>
      <c r="G544" s="50"/>
      <c r="H544" s="40" t="s">
        <v>528</v>
      </c>
      <c r="I544" s="16" t="n">
        <v>1530</v>
      </c>
      <c r="J544" s="42" t="s">
        <v>2</v>
      </c>
      <c r="K544" s="43" t="n">
        <v>6050</v>
      </c>
      <c r="L544" s="44" t="s">
        <v>7</v>
      </c>
      <c r="M544" s="15" t="n">
        <f aca="false">IF(J544="mm",F544*I544/1000*K544*1.55,F544*I544*12*K544/1000)</f>
        <v>14347.575</v>
      </c>
      <c r="N544" s="5" t="n">
        <f aca="false">_xlfn.xlookup(A544,'[1]Prix MP'!$A$1:$A$1048576,'[1]Prix MP'!$T$1:$T$1048576)</f>
        <v>0.289910376924445</v>
      </c>
      <c r="O544" s="5" t="n">
        <f aca="false">_xlfn.xlookup(A544,'[1]Prix MP'!$A$1:$A$1048576,'[1]Prix MP'!$U$1:$U$1048576)</f>
        <v>0.289910376924445</v>
      </c>
      <c r="P544" s="6" t="n">
        <f aca="false">M544*N544</f>
        <v>4159.51087620175</v>
      </c>
      <c r="Q544" s="45" t="n">
        <f aca="false">M544*O544</f>
        <v>4159.51087620175</v>
      </c>
      <c r="R544" s="42" t="s">
        <v>65</v>
      </c>
      <c r="S544" s="6" t="n">
        <f aca="false">ROUND(IF(E544="I",0,IF(J544="po",I544,I544/25.4)),2)</f>
        <v>60.24</v>
      </c>
      <c r="T544" s="15" t="n">
        <f aca="false">ROUND(IF(E544="I",0,IF(J544="po",K544,K544*3.280839895)),0)</f>
        <v>19849</v>
      </c>
    </row>
    <row r="545" customFormat="false" ht="15" hidden="true" customHeight="false" outlineLevel="0" collapsed="false">
      <c r="A545" s="0" t="n">
        <v>30039</v>
      </c>
      <c r="B545" s="48" t="s">
        <v>56</v>
      </c>
      <c r="C545" s="37" t="n">
        <v>45646</v>
      </c>
      <c r="D545" s="38" t="s">
        <v>32</v>
      </c>
      <c r="E545" s="17" t="s">
        <v>49</v>
      </c>
      <c r="F545" s="49" t="n">
        <v>1</v>
      </c>
      <c r="G545" s="50"/>
      <c r="H545" s="40" t="s">
        <v>529</v>
      </c>
      <c r="I545" s="16" t="n">
        <v>1530</v>
      </c>
      <c r="J545" s="42" t="s">
        <v>2</v>
      </c>
      <c r="K545" s="43" t="n">
        <v>5730</v>
      </c>
      <c r="L545" s="44" t="s">
        <v>7</v>
      </c>
      <c r="M545" s="15" t="n">
        <f aca="false">IF(J545="mm",F545*I545/1000*K545*1.55,F545*I545*12*K545/1000)</f>
        <v>13588.695</v>
      </c>
      <c r="N545" s="5" t="n">
        <f aca="false">_xlfn.xlookup(A545,'[1]Prix MP'!$A$1:$A$1048576,'[1]Prix MP'!$T$1:$T$1048576)</f>
        <v>0.289910376924445</v>
      </c>
      <c r="O545" s="5" t="n">
        <f aca="false">_xlfn.xlookup(A545,'[1]Prix MP'!$A$1:$A$1048576,'[1]Prix MP'!$U$1:$U$1048576)</f>
        <v>0.289910376924445</v>
      </c>
      <c r="P545" s="6" t="n">
        <f aca="false">M545*N545</f>
        <v>3939.50368936133</v>
      </c>
      <c r="Q545" s="45" t="n">
        <f aca="false">M545*O545</f>
        <v>3939.50368936133</v>
      </c>
      <c r="R545" s="42" t="s">
        <v>65</v>
      </c>
      <c r="S545" s="6" t="n">
        <f aca="false">ROUND(IF(E545="I",0,IF(J545="po",I545,I545/25.4)),2)</f>
        <v>60.24</v>
      </c>
      <c r="T545" s="15" t="n">
        <f aca="false">ROUND(IF(E545="I",0,IF(J545="po",K545,K545*3.280839895)),0)</f>
        <v>18799</v>
      </c>
    </row>
    <row r="546" customFormat="false" ht="15" hidden="true" customHeight="false" outlineLevel="0" collapsed="false">
      <c r="A546" s="0" t="n">
        <v>30039</v>
      </c>
      <c r="B546" s="48" t="s">
        <v>56</v>
      </c>
      <c r="C546" s="37" t="n">
        <v>45646</v>
      </c>
      <c r="D546" s="38" t="s">
        <v>32</v>
      </c>
      <c r="E546" s="17" t="s">
        <v>49</v>
      </c>
      <c r="F546" s="49" t="n">
        <v>1</v>
      </c>
      <c r="G546" s="50"/>
      <c r="H546" s="40" t="s">
        <v>530</v>
      </c>
      <c r="I546" s="16" t="n">
        <v>1530</v>
      </c>
      <c r="J546" s="42" t="s">
        <v>2</v>
      </c>
      <c r="K546" s="43" t="n">
        <v>6060</v>
      </c>
      <c r="L546" s="44" t="s">
        <v>7</v>
      </c>
      <c r="M546" s="15" t="n">
        <f aca="false">IF(J546="mm",F546*I546/1000*K546*1.55,F546*I546*12*K546/1000)</f>
        <v>14371.29</v>
      </c>
      <c r="N546" s="5" t="n">
        <f aca="false">_xlfn.xlookup(A546,'[1]Prix MP'!$A$1:$A$1048576,'[1]Prix MP'!$T$1:$T$1048576)</f>
        <v>0.289910376924445</v>
      </c>
      <c r="O546" s="5" t="n">
        <f aca="false">_xlfn.xlookup(A546,'[1]Prix MP'!$A$1:$A$1048576,'[1]Prix MP'!$U$1:$U$1048576)</f>
        <v>0.289910376924445</v>
      </c>
      <c r="P546" s="6" t="n">
        <f aca="false">M546*N546</f>
        <v>4166.38610079051</v>
      </c>
      <c r="Q546" s="45" t="n">
        <f aca="false">M546*O546</f>
        <v>4166.38610079051</v>
      </c>
      <c r="R546" s="42" t="s">
        <v>65</v>
      </c>
      <c r="S546" s="6" t="n">
        <f aca="false">ROUND(IF(E546="I",0,IF(J546="po",I546,I546/25.4)),2)</f>
        <v>60.24</v>
      </c>
      <c r="T546" s="15" t="n">
        <f aca="false">ROUND(IF(E546="I",0,IF(J546="po",K546,K546*3.280839895)),0)</f>
        <v>19882</v>
      </c>
    </row>
    <row r="547" customFormat="false" ht="15" hidden="true" customHeight="false" outlineLevel="0" collapsed="false">
      <c r="A547" s="0" t="n">
        <v>30042</v>
      </c>
      <c r="B547" s="48" t="s">
        <v>314</v>
      </c>
      <c r="C547" s="37" t="n">
        <v>45672</v>
      </c>
      <c r="D547" s="38" t="s">
        <v>32</v>
      </c>
      <c r="E547" s="17" t="s">
        <v>49</v>
      </c>
      <c r="F547" s="49" t="n">
        <v>1</v>
      </c>
      <c r="G547" s="50"/>
      <c r="H547" s="40" t="s">
        <v>531</v>
      </c>
      <c r="I547" s="16" t="n">
        <v>1540</v>
      </c>
      <c r="J547" s="42" t="s">
        <v>2</v>
      </c>
      <c r="K547" s="43" t="n">
        <v>3200</v>
      </c>
      <c r="L547" s="44" t="s">
        <v>7</v>
      </c>
      <c r="M547" s="15" t="n">
        <f aca="false">IF(J547="mm",F547*I547/1000*K547*1.55,F547*I547*12*K547/1000)</f>
        <v>7638.4</v>
      </c>
      <c r="N547" s="5" t="n">
        <f aca="false">_xlfn.xlookup(A547,'[1]Prix MP'!$A$1:$A$1048576,'[1]Prix MP'!$T$1:$T$1048576)</f>
        <v>0.273486093127953</v>
      </c>
      <c r="O547" s="5" t="n">
        <f aca="false">_xlfn.xlookup(A547,'[1]Prix MP'!$A$1:$A$1048576,'[1]Prix MP'!$U$1:$U$1048576)</f>
        <v>0.273486093127953</v>
      </c>
      <c r="P547" s="6" t="n">
        <f aca="false">M547*N547</f>
        <v>2088.99617374856</v>
      </c>
      <c r="Q547" s="45" t="n">
        <f aca="false">M547*O547</f>
        <v>2088.99617374856</v>
      </c>
      <c r="R547" s="42" t="s">
        <v>316</v>
      </c>
      <c r="S547" s="6" t="n">
        <f aca="false">ROUND(IF(E547="I",0,IF(J547="po",I547,I547/25.4)),2)</f>
        <v>60.63</v>
      </c>
      <c r="T547" s="15" t="n">
        <f aca="false">ROUND(IF(E547="I",0,IF(J547="po",K547,K547*3.280839895)),0)</f>
        <v>10499</v>
      </c>
    </row>
    <row r="548" customFormat="false" ht="15" hidden="true" customHeight="false" outlineLevel="0" collapsed="false">
      <c r="A548" s="0" t="n">
        <v>30042</v>
      </c>
      <c r="B548" s="48" t="s">
        <v>314</v>
      </c>
      <c r="C548" s="37" t="n">
        <v>45672</v>
      </c>
      <c r="D548" s="38" t="s">
        <v>32</v>
      </c>
      <c r="E548" s="17" t="s">
        <v>49</v>
      </c>
      <c r="F548" s="49" t="n">
        <v>1</v>
      </c>
      <c r="G548" s="50"/>
      <c r="H548" s="40" t="s">
        <v>532</v>
      </c>
      <c r="I548" s="16" t="n">
        <v>1540</v>
      </c>
      <c r="J548" s="42" t="s">
        <v>2</v>
      </c>
      <c r="K548" s="43" t="n">
        <v>3200</v>
      </c>
      <c r="L548" s="44" t="s">
        <v>7</v>
      </c>
      <c r="M548" s="15" t="n">
        <f aca="false">IF(J548="mm",F548*I548/1000*K548*1.55,F548*I548*12*K548/1000)</f>
        <v>7638.4</v>
      </c>
      <c r="N548" s="5" t="n">
        <f aca="false">_xlfn.xlookup(A548,'[1]Prix MP'!$A$1:$A$1048576,'[1]Prix MP'!$T$1:$T$1048576)</f>
        <v>0.273486093127953</v>
      </c>
      <c r="O548" s="5" t="n">
        <f aca="false">_xlfn.xlookup(A548,'[1]Prix MP'!$A$1:$A$1048576,'[1]Prix MP'!$U$1:$U$1048576)</f>
        <v>0.273486093127953</v>
      </c>
      <c r="P548" s="6" t="n">
        <f aca="false">M548*N548</f>
        <v>2088.99617374856</v>
      </c>
      <c r="Q548" s="45" t="n">
        <f aca="false">M548*O548</f>
        <v>2088.99617374856</v>
      </c>
      <c r="R548" s="42" t="s">
        <v>316</v>
      </c>
      <c r="S548" s="6" t="n">
        <f aca="false">ROUND(IF(E548="I",0,IF(J548="po",I548,I548/25.4)),2)</f>
        <v>60.63</v>
      </c>
      <c r="T548" s="15" t="n">
        <f aca="false">ROUND(IF(E548="I",0,IF(J548="po",K548,K548*3.280839895)),0)</f>
        <v>10499</v>
      </c>
    </row>
    <row r="549" customFormat="false" ht="15" hidden="true" customHeight="false" outlineLevel="0" collapsed="false">
      <c r="A549" s="0" t="n">
        <v>30042</v>
      </c>
      <c r="B549" s="48" t="s">
        <v>314</v>
      </c>
      <c r="C549" s="37" t="n">
        <v>45672</v>
      </c>
      <c r="D549" s="38" t="s">
        <v>32</v>
      </c>
      <c r="E549" s="17" t="s">
        <v>33</v>
      </c>
      <c r="F549" s="49" t="n">
        <v>1</v>
      </c>
      <c r="G549" s="50"/>
      <c r="H549" s="40" t="s">
        <v>533</v>
      </c>
      <c r="I549" s="16" t="n">
        <v>1540</v>
      </c>
      <c r="J549" s="42" t="s">
        <v>2</v>
      </c>
      <c r="K549" s="43" t="n">
        <v>3200</v>
      </c>
      <c r="L549" s="44" t="s">
        <v>7</v>
      </c>
      <c r="M549" s="15" t="n">
        <f aca="false">IF(J549="mm",F549*I549/1000*K549*1.55,F549*I549*12*K549/1000)</f>
        <v>7638.4</v>
      </c>
      <c r="N549" s="5" t="n">
        <f aca="false">_xlfn.xlookup(A549,'[1]Prix MP'!$A$1:$A$1048576,'[1]Prix MP'!$T$1:$T$1048576)</f>
        <v>0.273486093127953</v>
      </c>
      <c r="O549" s="5" t="n">
        <f aca="false">_xlfn.xlookup(A549,'[1]Prix MP'!$A$1:$A$1048576,'[1]Prix MP'!$U$1:$U$1048576)</f>
        <v>0.273486093127953</v>
      </c>
      <c r="P549" s="6" t="n">
        <f aca="false">M549*N549</f>
        <v>2088.99617374856</v>
      </c>
      <c r="Q549" s="45" t="n">
        <f aca="false">M549*O549</f>
        <v>2088.99617374856</v>
      </c>
      <c r="R549" s="42" t="s">
        <v>316</v>
      </c>
      <c r="S549" s="6" t="n">
        <f aca="false">ROUND(IF(E549="I",0,IF(J549="po",I549,I549/25.4)),2)</f>
        <v>0</v>
      </c>
      <c r="T549" s="15" t="n">
        <f aca="false">ROUND(IF(E549="I",0,IF(J549="po",K549,K549*3.280839895)),0)</f>
        <v>0</v>
      </c>
    </row>
    <row r="550" customFormat="false" ht="15" hidden="true" customHeight="false" outlineLevel="0" collapsed="false">
      <c r="A550" s="0" t="n">
        <v>30042</v>
      </c>
      <c r="B550" s="48" t="s">
        <v>314</v>
      </c>
      <c r="C550" s="37" t="n">
        <v>45673</v>
      </c>
      <c r="D550" s="38" t="s">
        <v>44</v>
      </c>
      <c r="E550" s="17" t="s">
        <v>33</v>
      </c>
      <c r="F550" s="49" t="n">
        <v>-1</v>
      </c>
      <c r="G550" s="50" t="s">
        <v>534</v>
      </c>
      <c r="H550" s="40" t="s">
        <v>533</v>
      </c>
      <c r="I550" s="16" t="n">
        <v>1540</v>
      </c>
      <c r="J550" s="42" t="s">
        <v>2</v>
      </c>
      <c r="K550" s="43" t="n">
        <v>3200</v>
      </c>
      <c r="L550" s="44" t="s">
        <v>7</v>
      </c>
      <c r="M550" s="15" t="n">
        <f aca="false">IF(J550="mm",F550*I550/1000*K550*1.55,F550*I550*12*K550/1000)</f>
        <v>-7638.4</v>
      </c>
      <c r="N550" s="5" t="n">
        <f aca="false">_xlfn.xlookup(A550,'[1]Prix MP'!$A$1:$A$1048576,'[1]Prix MP'!$T$1:$T$1048576)</f>
        <v>0.273486093127953</v>
      </c>
      <c r="O550" s="5" t="n">
        <f aca="false">_xlfn.xlookup(A550,'[1]Prix MP'!$A$1:$A$1048576,'[1]Prix MP'!$U$1:$U$1048576)</f>
        <v>0.273486093127953</v>
      </c>
      <c r="P550" s="6" t="n">
        <f aca="false">M550*N550</f>
        <v>-2088.99617374856</v>
      </c>
      <c r="Q550" s="45" t="n">
        <f aca="false">M550*O550</f>
        <v>-2088.99617374856</v>
      </c>
      <c r="R550" s="42" t="s">
        <v>316</v>
      </c>
      <c r="S550" s="6" t="n">
        <f aca="false">ROUND(IF(E550="I",0,IF(J550="po",I550,I550/25.4)),2)</f>
        <v>0</v>
      </c>
      <c r="T550" s="15" t="n">
        <f aca="false">ROUND(IF(E550="I",0,IF(J550="po",K550,K550*3.280839895)),0)</f>
        <v>0</v>
      </c>
    </row>
    <row r="551" customFormat="false" ht="15" hidden="true" customHeight="false" outlineLevel="0" collapsed="false">
      <c r="A551" s="0" t="n">
        <v>30042</v>
      </c>
      <c r="B551" s="48" t="s">
        <v>314</v>
      </c>
      <c r="C551" s="37" t="n">
        <v>45672</v>
      </c>
      <c r="D551" s="38" t="s">
        <v>32</v>
      </c>
      <c r="E551" s="17" t="s">
        <v>33</v>
      </c>
      <c r="F551" s="49" t="n">
        <v>1</v>
      </c>
      <c r="G551" s="50"/>
      <c r="H551" s="40" t="s">
        <v>535</v>
      </c>
      <c r="I551" s="16" t="n">
        <v>1540</v>
      </c>
      <c r="J551" s="42" t="s">
        <v>2</v>
      </c>
      <c r="K551" s="43" t="n">
        <v>3200</v>
      </c>
      <c r="L551" s="44" t="s">
        <v>7</v>
      </c>
      <c r="M551" s="15" t="n">
        <f aca="false">IF(J551="mm",F551*I551/1000*K551*1.55,F551*I551*12*K551/1000)</f>
        <v>7638.4</v>
      </c>
      <c r="N551" s="5" t="n">
        <f aca="false">_xlfn.xlookup(A551,'[1]Prix MP'!$A$1:$A$1048576,'[1]Prix MP'!$T$1:$T$1048576)</f>
        <v>0.273486093127953</v>
      </c>
      <c r="O551" s="5" t="n">
        <f aca="false">_xlfn.xlookup(A551,'[1]Prix MP'!$A$1:$A$1048576,'[1]Prix MP'!$U$1:$U$1048576)</f>
        <v>0.273486093127953</v>
      </c>
      <c r="P551" s="6" t="n">
        <f aca="false">M551*N551</f>
        <v>2088.99617374856</v>
      </c>
      <c r="Q551" s="45" t="n">
        <f aca="false">M551*O551</f>
        <v>2088.99617374856</v>
      </c>
      <c r="R551" s="42" t="s">
        <v>316</v>
      </c>
      <c r="S551" s="6" t="n">
        <f aca="false">ROUND(IF(E551="I",0,IF(J551="po",I551,I551/25.4)),2)</f>
        <v>0</v>
      </c>
      <c r="T551" s="15" t="n">
        <f aca="false">ROUND(IF(E551="I",0,IF(J551="po",K551,K551*3.280839895)),0)</f>
        <v>0</v>
      </c>
    </row>
    <row r="552" customFormat="false" ht="15" hidden="true" customHeight="false" outlineLevel="0" collapsed="false">
      <c r="A552" s="0" t="n">
        <v>30042</v>
      </c>
      <c r="B552" s="48" t="s">
        <v>314</v>
      </c>
      <c r="C552" s="37" t="n">
        <v>45673</v>
      </c>
      <c r="D552" s="38" t="s">
        <v>44</v>
      </c>
      <c r="E552" s="17" t="s">
        <v>33</v>
      </c>
      <c r="F552" s="49" t="n">
        <v>-1</v>
      </c>
      <c r="G552" s="50" t="s">
        <v>534</v>
      </c>
      <c r="H552" s="40" t="s">
        <v>535</v>
      </c>
      <c r="I552" s="16" t="n">
        <v>1540</v>
      </c>
      <c r="J552" s="42" t="s">
        <v>2</v>
      </c>
      <c r="K552" s="43" t="n">
        <v>3200</v>
      </c>
      <c r="L552" s="44" t="s">
        <v>7</v>
      </c>
      <c r="M552" s="15" t="n">
        <f aca="false">IF(J552="mm",F552*I552/1000*K552*1.55,F552*I552*12*K552/1000)</f>
        <v>-7638.4</v>
      </c>
      <c r="N552" s="5" t="n">
        <f aca="false">_xlfn.xlookup(A552,'[1]Prix MP'!$A$1:$A$1048576,'[1]Prix MP'!$T$1:$T$1048576)</f>
        <v>0.273486093127953</v>
      </c>
      <c r="O552" s="5" t="n">
        <f aca="false">_xlfn.xlookup(A552,'[1]Prix MP'!$A$1:$A$1048576,'[1]Prix MP'!$U$1:$U$1048576)</f>
        <v>0.273486093127953</v>
      </c>
      <c r="P552" s="6" t="n">
        <f aca="false">M552*N552</f>
        <v>-2088.99617374856</v>
      </c>
      <c r="Q552" s="45" t="n">
        <f aca="false">M552*O552</f>
        <v>-2088.99617374856</v>
      </c>
      <c r="R552" s="42" t="s">
        <v>316</v>
      </c>
      <c r="S552" s="6" t="n">
        <f aca="false">ROUND(IF(E552="I",0,IF(J552="po",I552,I552/25.4)),2)</f>
        <v>0</v>
      </c>
      <c r="T552" s="15" t="n">
        <f aca="false">ROUND(IF(E552="I",0,IF(J552="po",K552,K552*3.280839895)),0)</f>
        <v>0</v>
      </c>
    </row>
    <row r="553" customFormat="false" ht="15" hidden="true" customHeight="false" outlineLevel="0" collapsed="false">
      <c r="A553" s="0" t="n">
        <v>30042</v>
      </c>
      <c r="B553" s="48" t="s">
        <v>314</v>
      </c>
      <c r="C553" s="37" t="n">
        <v>45672</v>
      </c>
      <c r="D553" s="38" t="s">
        <v>32</v>
      </c>
      <c r="E553" s="17" t="s">
        <v>33</v>
      </c>
      <c r="F553" s="49" t="n">
        <v>1</v>
      </c>
      <c r="G553" s="50"/>
      <c r="H553" s="40" t="s">
        <v>536</v>
      </c>
      <c r="I553" s="16" t="n">
        <v>1540</v>
      </c>
      <c r="J553" s="42" t="s">
        <v>2</v>
      </c>
      <c r="K553" s="43" t="n">
        <v>3200</v>
      </c>
      <c r="L553" s="44" t="s">
        <v>7</v>
      </c>
      <c r="M553" s="15" t="n">
        <f aca="false">IF(J553="mm",F553*I553/1000*K553*1.55,F553*I553*12*K553/1000)</f>
        <v>7638.4</v>
      </c>
      <c r="N553" s="5" t="n">
        <f aca="false">_xlfn.xlookup(A553,'[1]Prix MP'!$A$1:$A$1048576,'[1]Prix MP'!$T$1:$T$1048576)</f>
        <v>0.273486093127953</v>
      </c>
      <c r="O553" s="5" t="n">
        <f aca="false">_xlfn.xlookup(A553,'[1]Prix MP'!$A$1:$A$1048576,'[1]Prix MP'!$U$1:$U$1048576)</f>
        <v>0.273486093127953</v>
      </c>
      <c r="P553" s="6" t="n">
        <f aca="false">M553*N553</f>
        <v>2088.99617374856</v>
      </c>
      <c r="Q553" s="45" t="n">
        <f aca="false">M553*O553</f>
        <v>2088.99617374856</v>
      </c>
      <c r="R553" s="42" t="s">
        <v>316</v>
      </c>
      <c r="S553" s="6" t="n">
        <f aca="false">ROUND(IF(E553="I",0,IF(J553="po",I553,I553/25.4)),2)</f>
        <v>0</v>
      </c>
      <c r="T553" s="15" t="n">
        <f aca="false">ROUND(IF(E553="I",0,IF(J553="po",K553,K553*3.280839895)),0)</f>
        <v>0</v>
      </c>
    </row>
    <row r="554" customFormat="false" ht="15" hidden="true" customHeight="false" outlineLevel="0" collapsed="false">
      <c r="A554" s="0" t="n">
        <v>30042</v>
      </c>
      <c r="B554" s="48" t="s">
        <v>314</v>
      </c>
      <c r="C554" s="37" t="n">
        <v>45673</v>
      </c>
      <c r="D554" s="38" t="s">
        <v>44</v>
      </c>
      <c r="E554" s="17" t="s">
        <v>33</v>
      </c>
      <c r="F554" s="49" t="n">
        <v>-1</v>
      </c>
      <c r="G554" s="50" t="s">
        <v>534</v>
      </c>
      <c r="H554" s="40" t="s">
        <v>536</v>
      </c>
      <c r="I554" s="16" t="n">
        <v>1540</v>
      </c>
      <c r="J554" s="42" t="s">
        <v>2</v>
      </c>
      <c r="K554" s="43" t="n">
        <v>3200</v>
      </c>
      <c r="L554" s="44" t="s">
        <v>7</v>
      </c>
      <c r="M554" s="15" t="n">
        <f aca="false">IF(J554="mm",F554*I554/1000*K554*1.55,F554*I554*12*K554/1000)</f>
        <v>-7638.4</v>
      </c>
      <c r="N554" s="5" t="n">
        <f aca="false">_xlfn.xlookup(A554,'[1]Prix MP'!$A$1:$A$1048576,'[1]Prix MP'!$T$1:$T$1048576)</f>
        <v>0.273486093127953</v>
      </c>
      <c r="O554" s="5" t="n">
        <f aca="false">_xlfn.xlookup(A554,'[1]Prix MP'!$A$1:$A$1048576,'[1]Prix MP'!$U$1:$U$1048576)</f>
        <v>0.273486093127953</v>
      </c>
      <c r="P554" s="6" t="n">
        <f aca="false">M554*N554</f>
        <v>-2088.99617374856</v>
      </c>
      <c r="Q554" s="45" t="n">
        <f aca="false">M554*O554</f>
        <v>-2088.99617374856</v>
      </c>
      <c r="R554" s="42" t="s">
        <v>316</v>
      </c>
      <c r="S554" s="6" t="n">
        <f aca="false">ROUND(IF(E554="I",0,IF(J554="po",I554,I554/25.4)),2)</f>
        <v>0</v>
      </c>
      <c r="T554" s="15" t="n">
        <f aca="false">ROUND(IF(E554="I",0,IF(J554="po",K554,K554*3.280839895)),0)</f>
        <v>0</v>
      </c>
    </row>
    <row r="555" customFormat="false" ht="15" hidden="true" customHeight="false" outlineLevel="0" collapsed="false">
      <c r="A555" s="0" t="n">
        <v>30042</v>
      </c>
      <c r="B555" s="48" t="s">
        <v>314</v>
      </c>
      <c r="C555" s="37" t="n">
        <v>45672</v>
      </c>
      <c r="D555" s="38" t="s">
        <v>32</v>
      </c>
      <c r="E555" s="17" t="s">
        <v>33</v>
      </c>
      <c r="F555" s="49" t="n">
        <v>1</v>
      </c>
      <c r="G555" s="50"/>
      <c r="H555" s="40" t="s">
        <v>537</v>
      </c>
      <c r="I555" s="16" t="n">
        <v>1540</v>
      </c>
      <c r="J555" s="42" t="s">
        <v>2</v>
      </c>
      <c r="K555" s="43" t="n">
        <v>3200</v>
      </c>
      <c r="L555" s="44" t="s">
        <v>7</v>
      </c>
      <c r="M555" s="15" t="n">
        <f aca="false">IF(J555="mm",F555*I555/1000*K555*1.55,F555*I555*12*K555/1000)</f>
        <v>7638.4</v>
      </c>
      <c r="N555" s="5" t="n">
        <f aca="false">_xlfn.xlookup(A555,'[1]Prix MP'!$A$1:$A$1048576,'[1]Prix MP'!$T$1:$T$1048576)</f>
        <v>0.273486093127953</v>
      </c>
      <c r="O555" s="5" t="n">
        <f aca="false">_xlfn.xlookup(A555,'[1]Prix MP'!$A$1:$A$1048576,'[1]Prix MP'!$U$1:$U$1048576)</f>
        <v>0.273486093127953</v>
      </c>
      <c r="P555" s="6" t="n">
        <f aca="false">M555*N555</f>
        <v>2088.99617374856</v>
      </c>
      <c r="Q555" s="45" t="n">
        <f aca="false">M555*O555</f>
        <v>2088.99617374856</v>
      </c>
      <c r="R555" s="42" t="s">
        <v>316</v>
      </c>
      <c r="S555" s="6" t="n">
        <f aca="false">ROUND(IF(E555="I",0,IF(J555="po",I555,I555/25.4)),2)</f>
        <v>0</v>
      </c>
      <c r="T555" s="15" t="n">
        <f aca="false">ROUND(IF(E555="I",0,IF(J555="po",K555,K555*3.280839895)),0)</f>
        <v>0</v>
      </c>
    </row>
    <row r="556" customFormat="false" ht="15" hidden="true" customHeight="false" outlineLevel="0" collapsed="false">
      <c r="A556" s="0" t="n">
        <v>30042</v>
      </c>
      <c r="B556" s="48" t="s">
        <v>314</v>
      </c>
      <c r="C556" s="37" t="n">
        <v>45673</v>
      </c>
      <c r="D556" s="38" t="s">
        <v>44</v>
      </c>
      <c r="E556" s="17" t="s">
        <v>33</v>
      </c>
      <c r="F556" s="49" t="n">
        <v>-1</v>
      </c>
      <c r="G556" s="50" t="s">
        <v>538</v>
      </c>
      <c r="H556" s="40" t="s">
        <v>537</v>
      </c>
      <c r="I556" s="16" t="n">
        <v>1540</v>
      </c>
      <c r="J556" s="42" t="s">
        <v>2</v>
      </c>
      <c r="K556" s="43" t="n">
        <v>3200</v>
      </c>
      <c r="L556" s="44" t="s">
        <v>7</v>
      </c>
      <c r="M556" s="15" t="n">
        <f aca="false">IF(J556="mm",F556*I556/1000*K556*1.55,F556*I556*12*K556/1000)</f>
        <v>-7638.4</v>
      </c>
      <c r="N556" s="5" t="n">
        <f aca="false">_xlfn.xlookup(A556,'[1]Prix MP'!$A$1:$A$1048576,'[1]Prix MP'!$T$1:$T$1048576)</f>
        <v>0.273486093127953</v>
      </c>
      <c r="O556" s="5" t="n">
        <f aca="false">_xlfn.xlookup(A556,'[1]Prix MP'!$A$1:$A$1048576,'[1]Prix MP'!$U$1:$U$1048576)</f>
        <v>0.273486093127953</v>
      </c>
      <c r="P556" s="6" t="n">
        <f aca="false">M556*N556</f>
        <v>-2088.99617374856</v>
      </c>
      <c r="Q556" s="45" t="n">
        <f aca="false">M556*O556</f>
        <v>-2088.99617374856</v>
      </c>
      <c r="R556" s="42" t="s">
        <v>316</v>
      </c>
      <c r="S556" s="6" t="n">
        <f aca="false">ROUND(IF(E556="I",0,IF(J556="po",I556,I556/25.4)),2)</f>
        <v>0</v>
      </c>
      <c r="T556" s="15" t="n">
        <f aca="false">ROUND(IF(E556="I",0,IF(J556="po",K556,K556*3.280839895)),0)</f>
        <v>0</v>
      </c>
    </row>
    <row r="557" customFormat="false" ht="15" hidden="true" customHeight="false" outlineLevel="0" collapsed="false">
      <c r="A557" s="0" t="n">
        <v>30042</v>
      </c>
      <c r="B557" s="48" t="s">
        <v>314</v>
      </c>
      <c r="C557" s="37" t="n">
        <v>45672</v>
      </c>
      <c r="D557" s="38" t="s">
        <v>32</v>
      </c>
      <c r="E557" s="17" t="s">
        <v>33</v>
      </c>
      <c r="F557" s="49" t="n">
        <v>1</v>
      </c>
      <c r="G557" s="50"/>
      <c r="H557" s="40" t="s">
        <v>539</v>
      </c>
      <c r="I557" s="16" t="n">
        <v>1540</v>
      </c>
      <c r="J557" s="42" t="s">
        <v>2</v>
      </c>
      <c r="K557" s="43" t="n">
        <v>3200</v>
      </c>
      <c r="L557" s="44" t="s">
        <v>7</v>
      </c>
      <c r="M557" s="15" t="n">
        <f aca="false">IF(J557="mm",F557*I557/1000*K557*1.55,F557*I557*12*K557/1000)</f>
        <v>7638.4</v>
      </c>
      <c r="N557" s="5" t="n">
        <f aca="false">_xlfn.xlookup(A557,'[1]Prix MP'!$A$1:$A$1048576,'[1]Prix MP'!$T$1:$T$1048576)</f>
        <v>0.273486093127953</v>
      </c>
      <c r="O557" s="5" t="n">
        <f aca="false">_xlfn.xlookup(A557,'[1]Prix MP'!$A$1:$A$1048576,'[1]Prix MP'!$U$1:$U$1048576)</f>
        <v>0.273486093127953</v>
      </c>
      <c r="P557" s="6" t="n">
        <f aca="false">M557*N557</f>
        <v>2088.99617374856</v>
      </c>
      <c r="Q557" s="45" t="n">
        <f aca="false">M557*O557</f>
        <v>2088.99617374856</v>
      </c>
      <c r="R557" s="42" t="s">
        <v>316</v>
      </c>
      <c r="S557" s="6" t="n">
        <f aca="false">ROUND(IF(E557="I",0,IF(J557="po",I557,I557/25.4)),2)</f>
        <v>0</v>
      </c>
      <c r="T557" s="15" t="n">
        <f aca="false">ROUND(IF(E557="I",0,IF(J557="po",K557,K557*3.280839895)),0)</f>
        <v>0</v>
      </c>
    </row>
    <row r="558" customFormat="false" ht="15" hidden="true" customHeight="false" outlineLevel="0" collapsed="false">
      <c r="A558" s="0" t="n">
        <v>30042</v>
      </c>
      <c r="B558" s="48" t="s">
        <v>314</v>
      </c>
      <c r="C558" s="37" t="n">
        <v>45673</v>
      </c>
      <c r="D558" s="38" t="s">
        <v>44</v>
      </c>
      <c r="E558" s="17" t="s">
        <v>33</v>
      </c>
      <c r="F558" s="49" t="n">
        <v>-1</v>
      </c>
      <c r="G558" s="50" t="s">
        <v>540</v>
      </c>
      <c r="H558" s="40" t="s">
        <v>539</v>
      </c>
      <c r="I558" s="16" t="n">
        <v>1540</v>
      </c>
      <c r="J558" s="42" t="s">
        <v>2</v>
      </c>
      <c r="K558" s="43" t="n">
        <v>3200</v>
      </c>
      <c r="L558" s="44" t="s">
        <v>7</v>
      </c>
      <c r="M558" s="15" t="n">
        <f aca="false">IF(J558="mm",F558*I558/1000*K558*1.55,F558*I558*12*K558/1000)</f>
        <v>-7638.4</v>
      </c>
      <c r="N558" s="5" t="n">
        <f aca="false">_xlfn.xlookup(A558,'[1]Prix MP'!$A$1:$A$1048576,'[1]Prix MP'!$T$1:$T$1048576)</f>
        <v>0.273486093127953</v>
      </c>
      <c r="O558" s="5" t="n">
        <f aca="false">_xlfn.xlookup(A558,'[1]Prix MP'!$A$1:$A$1048576,'[1]Prix MP'!$U$1:$U$1048576)</f>
        <v>0.273486093127953</v>
      </c>
      <c r="P558" s="6" t="n">
        <f aca="false">M558*N558</f>
        <v>-2088.99617374856</v>
      </c>
      <c r="Q558" s="45" t="n">
        <f aca="false">M558*O558</f>
        <v>-2088.99617374856</v>
      </c>
      <c r="R558" s="42" t="s">
        <v>316</v>
      </c>
      <c r="S558" s="6" t="n">
        <f aca="false">ROUND(IF(E558="I",0,IF(J558="po",I558,I558/25.4)),2)</f>
        <v>0</v>
      </c>
      <c r="T558" s="15" t="n">
        <f aca="false">ROUND(IF(E558="I",0,IF(J558="po",K558,K558*3.280839895)),0)</f>
        <v>0</v>
      </c>
    </row>
    <row r="559" customFormat="false" ht="15" hidden="true" customHeight="false" outlineLevel="0" collapsed="false">
      <c r="A559" s="0" t="n">
        <v>30042</v>
      </c>
      <c r="B559" s="48" t="s">
        <v>314</v>
      </c>
      <c r="C559" s="37" t="n">
        <v>45672</v>
      </c>
      <c r="D559" s="38" t="s">
        <v>32</v>
      </c>
      <c r="E559" s="17" t="s">
        <v>33</v>
      </c>
      <c r="F559" s="49" t="n">
        <v>1</v>
      </c>
      <c r="G559" s="50"/>
      <c r="H559" s="40" t="s">
        <v>541</v>
      </c>
      <c r="I559" s="16" t="n">
        <v>1540</v>
      </c>
      <c r="J559" s="42" t="s">
        <v>2</v>
      </c>
      <c r="K559" s="43" t="n">
        <v>3200</v>
      </c>
      <c r="L559" s="44" t="s">
        <v>7</v>
      </c>
      <c r="M559" s="15" t="n">
        <f aca="false">IF(J559="mm",F559*I559/1000*K559*1.55,F559*I559*12*K559/1000)</f>
        <v>7638.4</v>
      </c>
      <c r="N559" s="5" t="n">
        <f aca="false">_xlfn.xlookup(A559,'[1]Prix MP'!$A$1:$A$1048576,'[1]Prix MP'!$T$1:$T$1048576)</f>
        <v>0.273486093127953</v>
      </c>
      <c r="O559" s="5" t="n">
        <f aca="false">_xlfn.xlookup(A559,'[1]Prix MP'!$A$1:$A$1048576,'[1]Prix MP'!$U$1:$U$1048576)</f>
        <v>0.273486093127953</v>
      </c>
      <c r="P559" s="6" t="n">
        <f aca="false">M559*N559</f>
        <v>2088.99617374856</v>
      </c>
      <c r="Q559" s="45" t="n">
        <f aca="false">M559*O559</f>
        <v>2088.99617374856</v>
      </c>
      <c r="R559" s="42" t="s">
        <v>316</v>
      </c>
      <c r="S559" s="6" t="n">
        <f aca="false">ROUND(IF(E559="I",0,IF(J559="po",I559,I559/25.4)),2)</f>
        <v>0</v>
      </c>
      <c r="T559" s="15" t="n">
        <f aca="false">ROUND(IF(E559="I",0,IF(J559="po",K559,K559*3.280839895)),0)</f>
        <v>0</v>
      </c>
    </row>
    <row r="560" customFormat="false" ht="15" hidden="true" customHeight="false" outlineLevel="0" collapsed="false">
      <c r="A560" s="0" t="n">
        <v>30042</v>
      </c>
      <c r="B560" s="48" t="s">
        <v>314</v>
      </c>
      <c r="C560" s="37" t="n">
        <v>45673</v>
      </c>
      <c r="D560" s="38" t="s">
        <v>44</v>
      </c>
      <c r="E560" s="17" t="s">
        <v>33</v>
      </c>
      <c r="F560" s="49" t="n">
        <v>-1</v>
      </c>
      <c r="G560" s="50" t="s">
        <v>542</v>
      </c>
      <c r="H560" s="40" t="s">
        <v>541</v>
      </c>
      <c r="I560" s="16" t="n">
        <v>1540</v>
      </c>
      <c r="J560" s="42" t="s">
        <v>2</v>
      </c>
      <c r="K560" s="43" t="n">
        <v>3200</v>
      </c>
      <c r="L560" s="44" t="s">
        <v>7</v>
      </c>
      <c r="M560" s="15" t="n">
        <f aca="false">IF(J560="mm",F560*I560/1000*K560*1.55,F560*I560*12*K560/1000)</f>
        <v>-7638.4</v>
      </c>
      <c r="N560" s="5" t="n">
        <f aca="false">_xlfn.xlookup(A560,'[1]Prix MP'!$A$1:$A$1048576,'[1]Prix MP'!$T$1:$T$1048576)</f>
        <v>0.273486093127953</v>
      </c>
      <c r="O560" s="5" t="n">
        <f aca="false">_xlfn.xlookup(A560,'[1]Prix MP'!$A$1:$A$1048576,'[1]Prix MP'!$U$1:$U$1048576)</f>
        <v>0.273486093127953</v>
      </c>
      <c r="P560" s="6" t="n">
        <f aca="false">M560*N560</f>
        <v>-2088.99617374856</v>
      </c>
      <c r="Q560" s="45" t="n">
        <f aca="false">M560*O560</f>
        <v>-2088.99617374856</v>
      </c>
      <c r="R560" s="42" t="s">
        <v>316</v>
      </c>
      <c r="S560" s="6" t="n">
        <f aca="false">ROUND(IF(E560="I",0,IF(J560="po",I560,I560/25.4)),2)</f>
        <v>0</v>
      </c>
      <c r="T560" s="15" t="n">
        <f aca="false">ROUND(IF(E560="I",0,IF(J560="po",K560,K560*3.280839895)),0)</f>
        <v>0</v>
      </c>
    </row>
    <row r="561" customFormat="false" ht="15" hidden="true" customHeight="false" outlineLevel="0" collapsed="false">
      <c r="A561" s="0" t="n">
        <v>30042</v>
      </c>
      <c r="B561" s="48" t="s">
        <v>314</v>
      </c>
      <c r="C561" s="37" t="n">
        <v>45672</v>
      </c>
      <c r="D561" s="38" t="s">
        <v>32</v>
      </c>
      <c r="E561" s="17" t="s">
        <v>33</v>
      </c>
      <c r="F561" s="49" t="n">
        <v>1</v>
      </c>
      <c r="G561" s="50"/>
      <c r="H561" s="40" t="s">
        <v>543</v>
      </c>
      <c r="I561" s="16" t="n">
        <v>1540</v>
      </c>
      <c r="J561" s="42" t="s">
        <v>2</v>
      </c>
      <c r="K561" s="43" t="n">
        <v>3200</v>
      </c>
      <c r="L561" s="44" t="s">
        <v>7</v>
      </c>
      <c r="M561" s="15" t="n">
        <f aca="false">IF(J561="mm",F561*I561/1000*K561*1.55,F561*I561*12*K561/1000)</f>
        <v>7638.4</v>
      </c>
      <c r="N561" s="5" t="n">
        <f aca="false">_xlfn.xlookup(A561,'[1]Prix MP'!$A$1:$A$1048576,'[1]Prix MP'!$T$1:$T$1048576)</f>
        <v>0.273486093127953</v>
      </c>
      <c r="O561" s="5" t="n">
        <f aca="false">_xlfn.xlookup(A561,'[1]Prix MP'!$A$1:$A$1048576,'[1]Prix MP'!$U$1:$U$1048576)</f>
        <v>0.273486093127953</v>
      </c>
      <c r="P561" s="6" t="n">
        <f aca="false">M561*N561</f>
        <v>2088.99617374856</v>
      </c>
      <c r="Q561" s="45" t="n">
        <f aca="false">M561*O561</f>
        <v>2088.99617374856</v>
      </c>
      <c r="R561" s="42" t="s">
        <v>316</v>
      </c>
      <c r="S561" s="6" t="n">
        <f aca="false">ROUND(IF(E561="I",0,IF(J561="po",I561,I561/25.4)),2)</f>
        <v>0</v>
      </c>
      <c r="T561" s="15" t="n">
        <f aca="false">ROUND(IF(E561="I",0,IF(J561="po",K561,K561*3.280839895)),0)</f>
        <v>0</v>
      </c>
    </row>
    <row r="562" customFormat="false" ht="15" hidden="true" customHeight="false" outlineLevel="0" collapsed="false">
      <c r="A562" s="0" t="n">
        <v>30042</v>
      </c>
      <c r="B562" s="48" t="s">
        <v>314</v>
      </c>
      <c r="C562" s="37" t="n">
        <v>45674</v>
      </c>
      <c r="D562" s="38" t="s">
        <v>44</v>
      </c>
      <c r="E562" s="17" t="s">
        <v>33</v>
      </c>
      <c r="F562" s="49" t="n">
        <v>-1</v>
      </c>
      <c r="G562" s="50" t="s">
        <v>544</v>
      </c>
      <c r="H562" s="40" t="s">
        <v>543</v>
      </c>
      <c r="I562" s="16" t="n">
        <v>1540</v>
      </c>
      <c r="J562" s="42" t="s">
        <v>2</v>
      </c>
      <c r="K562" s="43" t="n">
        <v>3200</v>
      </c>
      <c r="L562" s="44" t="s">
        <v>7</v>
      </c>
      <c r="M562" s="15" t="n">
        <f aca="false">IF(J562="mm",F562*I562/1000*K562*1.55,F562*I562*12*K562/1000)</f>
        <v>-7638.4</v>
      </c>
      <c r="N562" s="5" t="n">
        <f aca="false">_xlfn.xlookup(A562,'[1]Prix MP'!$A$1:$A$1048576,'[1]Prix MP'!$T$1:$T$1048576)</f>
        <v>0.273486093127953</v>
      </c>
      <c r="O562" s="5" t="n">
        <f aca="false">_xlfn.xlookup(A562,'[1]Prix MP'!$A$1:$A$1048576,'[1]Prix MP'!$U$1:$U$1048576)</f>
        <v>0.273486093127953</v>
      </c>
      <c r="P562" s="6" t="n">
        <f aca="false">M562*N562</f>
        <v>-2088.99617374856</v>
      </c>
      <c r="Q562" s="45" t="n">
        <f aca="false">M562*O562</f>
        <v>-2088.99617374856</v>
      </c>
      <c r="R562" s="42" t="s">
        <v>316</v>
      </c>
      <c r="S562" s="6" t="n">
        <f aca="false">ROUND(IF(E562="I",0,IF(J562="po",I562,I562/25.4)),2)</f>
        <v>0</v>
      </c>
      <c r="T562" s="15" t="n">
        <f aca="false">ROUND(IF(E562="I",0,IF(J562="po",K562,K562*3.280839895)),0)</f>
        <v>0</v>
      </c>
    </row>
    <row r="563" customFormat="false" ht="15" hidden="true" customHeight="false" outlineLevel="0" collapsed="false">
      <c r="A563" s="0" t="n">
        <v>30042</v>
      </c>
      <c r="B563" s="48" t="s">
        <v>314</v>
      </c>
      <c r="C563" s="37" t="n">
        <v>45672</v>
      </c>
      <c r="D563" s="38" t="s">
        <v>32</v>
      </c>
      <c r="E563" s="17" t="s">
        <v>33</v>
      </c>
      <c r="F563" s="49" t="n">
        <v>1</v>
      </c>
      <c r="G563" s="50"/>
      <c r="H563" s="40" t="s">
        <v>545</v>
      </c>
      <c r="I563" s="16" t="n">
        <v>1540</v>
      </c>
      <c r="J563" s="42" t="s">
        <v>2</v>
      </c>
      <c r="K563" s="43" t="n">
        <v>3200</v>
      </c>
      <c r="L563" s="44" t="s">
        <v>7</v>
      </c>
      <c r="M563" s="15" t="n">
        <f aca="false">IF(J563="mm",F563*I563/1000*K563*1.55,F563*I563*12*K563/1000)</f>
        <v>7638.4</v>
      </c>
      <c r="N563" s="5" t="n">
        <f aca="false">_xlfn.xlookup(A563,'[1]Prix MP'!$A$1:$A$1048576,'[1]Prix MP'!$T$1:$T$1048576)</f>
        <v>0.273486093127953</v>
      </c>
      <c r="O563" s="5" t="n">
        <f aca="false">_xlfn.xlookup(A563,'[1]Prix MP'!$A$1:$A$1048576,'[1]Prix MP'!$U$1:$U$1048576)</f>
        <v>0.273486093127953</v>
      </c>
      <c r="P563" s="6" t="n">
        <f aca="false">M563*N563</f>
        <v>2088.99617374856</v>
      </c>
      <c r="Q563" s="45" t="n">
        <f aca="false">M563*O563</f>
        <v>2088.99617374856</v>
      </c>
      <c r="R563" s="42" t="s">
        <v>316</v>
      </c>
      <c r="S563" s="6" t="n">
        <f aca="false">ROUND(IF(E563="I",0,IF(J563="po",I563,I563/25.4)),2)</f>
        <v>0</v>
      </c>
      <c r="T563" s="15" t="n">
        <f aca="false">ROUND(IF(E563="I",0,IF(J563="po",K563,K563*3.280839895)),0)</f>
        <v>0</v>
      </c>
    </row>
    <row r="564" customFormat="false" ht="15" hidden="true" customHeight="false" outlineLevel="0" collapsed="false">
      <c r="A564" s="0" t="n">
        <v>30042</v>
      </c>
      <c r="B564" s="48" t="s">
        <v>314</v>
      </c>
      <c r="C564" s="37" t="n">
        <v>45674</v>
      </c>
      <c r="D564" s="38" t="s">
        <v>44</v>
      </c>
      <c r="E564" s="17" t="s">
        <v>33</v>
      </c>
      <c r="F564" s="49" t="n">
        <v>-1</v>
      </c>
      <c r="G564" s="50" t="s">
        <v>546</v>
      </c>
      <c r="H564" s="40" t="s">
        <v>545</v>
      </c>
      <c r="I564" s="16" t="n">
        <v>1540</v>
      </c>
      <c r="J564" s="42" t="s">
        <v>2</v>
      </c>
      <c r="K564" s="43" t="n">
        <v>3200</v>
      </c>
      <c r="L564" s="44" t="s">
        <v>7</v>
      </c>
      <c r="M564" s="15" t="n">
        <f aca="false">IF(J564="mm",F564*I564/1000*K564*1.55,F564*I564*12*K564/1000)</f>
        <v>-7638.4</v>
      </c>
      <c r="N564" s="5" t="n">
        <f aca="false">_xlfn.xlookup(A564,'[1]Prix MP'!$A$1:$A$1048576,'[1]Prix MP'!$T$1:$T$1048576)</f>
        <v>0.273486093127953</v>
      </c>
      <c r="O564" s="5" t="n">
        <f aca="false">_xlfn.xlookup(A564,'[1]Prix MP'!$A$1:$A$1048576,'[1]Prix MP'!$U$1:$U$1048576)</f>
        <v>0.273486093127953</v>
      </c>
      <c r="P564" s="6" t="n">
        <f aca="false">M564*N564</f>
        <v>-2088.99617374856</v>
      </c>
      <c r="Q564" s="45" t="n">
        <f aca="false">M564*O564</f>
        <v>-2088.99617374856</v>
      </c>
      <c r="R564" s="42" t="s">
        <v>316</v>
      </c>
      <c r="S564" s="6" t="n">
        <f aca="false">ROUND(IF(E564="I",0,IF(J564="po",I564,I564/25.4)),2)</f>
        <v>0</v>
      </c>
      <c r="T564" s="15" t="n">
        <f aca="false">ROUND(IF(E564="I",0,IF(J564="po",K564,K564*3.280839895)),0)</f>
        <v>0</v>
      </c>
    </row>
    <row r="565" customFormat="false" ht="15" hidden="true" customHeight="false" outlineLevel="0" collapsed="false">
      <c r="A565" s="0" t="n">
        <v>30042</v>
      </c>
      <c r="B565" s="48" t="s">
        <v>314</v>
      </c>
      <c r="C565" s="37" t="n">
        <v>45672</v>
      </c>
      <c r="D565" s="38" t="s">
        <v>32</v>
      </c>
      <c r="E565" s="17" t="s">
        <v>49</v>
      </c>
      <c r="F565" s="49" t="n">
        <v>1</v>
      </c>
      <c r="G565" s="50"/>
      <c r="H565" s="40" t="s">
        <v>547</v>
      </c>
      <c r="I565" s="16" t="n">
        <v>1540</v>
      </c>
      <c r="J565" s="42" t="s">
        <v>2</v>
      </c>
      <c r="K565" s="43" t="n">
        <v>3200</v>
      </c>
      <c r="L565" s="44" t="s">
        <v>7</v>
      </c>
      <c r="M565" s="15" t="n">
        <f aca="false">IF(J565="mm",F565*I565/1000*K565*1.55,F565*I565*12*K565/1000)</f>
        <v>7638.4</v>
      </c>
      <c r="N565" s="5" t="n">
        <f aca="false">_xlfn.xlookup(A565,'[1]Prix MP'!$A$1:$A$1048576,'[1]Prix MP'!$T$1:$T$1048576)</f>
        <v>0.273486093127953</v>
      </c>
      <c r="O565" s="5" t="n">
        <f aca="false">_xlfn.xlookup(A565,'[1]Prix MP'!$A$1:$A$1048576,'[1]Prix MP'!$U$1:$U$1048576)</f>
        <v>0.273486093127953</v>
      </c>
      <c r="P565" s="6" t="n">
        <f aca="false">M565*N565</f>
        <v>2088.99617374856</v>
      </c>
      <c r="Q565" s="45" t="n">
        <f aca="false">M565*O565</f>
        <v>2088.99617374856</v>
      </c>
      <c r="R565" s="42" t="s">
        <v>316</v>
      </c>
      <c r="S565" s="6" t="n">
        <f aca="false">ROUND(IF(E565="I",0,IF(J565="po",I565,I565/25.4)),2)</f>
        <v>60.63</v>
      </c>
      <c r="T565" s="15" t="n">
        <f aca="false">ROUND(IF(E565="I",0,IF(J565="po",K565,K565*3.280839895)),0)</f>
        <v>10499</v>
      </c>
    </row>
    <row r="566" customFormat="false" ht="15" hidden="true" customHeight="false" outlineLevel="0" collapsed="false">
      <c r="A566" s="0" t="n">
        <v>30042</v>
      </c>
      <c r="B566" s="48" t="s">
        <v>314</v>
      </c>
      <c r="C566" s="37" t="n">
        <v>45672</v>
      </c>
      <c r="D566" s="38" t="s">
        <v>32</v>
      </c>
      <c r="E566" s="17" t="s">
        <v>49</v>
      </c>
      <c r="F566" s="49" t="n">
        <v>1</v>
      </c>
      <c r="G566" s="50"/>
      <c r="H566" s="40" t="s">
        <v>548</v>
      </c>
      <c r="I566" s="16" t="n">
        <v>1540</v>
      </c>
      <c r="J566" s="42" t="s">
        <v>2</v>
      </c>
      <c r="K566" s="43" t="n">
        <v>3200</v>
      </c>
      <c r="L566" s="44" t="s">
        <v>7</v>
      </c>
      <c r="M566" s="15" t="n">
        <f aca="false">IF(J566="mm",F566*I566/1000*K566*1.55,F566*I566*12*K566/1000)</f>
        <v>7638.4</v>
      </c>
      <c r="N566" s="5" t="n">
        <f aca="false">_xlfn.xlookup(A566,'[1]Prix MP'!$A$1:$A$1048576,'[1]Prix MP'!$T$1:$T$1048576)</f>
        <v>0.273486093127953</v>
      </c>
      <c r="O566" s="5" t="n">
        <f aca="false">_xlfn.xlookup(A566,'[1]Prix MP'!$A$1:$A$1048576,'[1]Prix MP'!$U$1:$U$1048576)</f>
        <v>0.273486093127953</v>
      </c>
      <c r="P566" s="6" t="n">
        <f aca="false">M566*N566</f>
        <v>2088.99617374856</v>
      </c>
      <c r="Q566" s="45" t="n">
        <f aca="false">M566*O566</f>
        <v>2088.99617374856</v>
      </c>
      <c r="R566" s="42" t="s">
        <v>316</v>
      </c>
      <c r="S566" s="6" t="n">
        <f aca="false">ROUND(IF(E566="I",0,IF(J566="po",I566,I566/25.4)),2)</f>
        <v>60.63</v>
      </c>
      <c r="T566" s="15" t="n">
        <f aca="false">ROUND(IF(E566="I",0,IF(J566="po",K566,K566*3.280839895)),0)</f>
        <v>10499</v>
      </c>
    </row>
    <row r="567" customFormat="false" ht="15" hidden="true" customHeight="false" outlineLevel="0" collapsed="false">
      <c r="A567" s="0" t="n">
        <v>30042</v>
      </c>
      <c r="B567" s="48" t="s">
        <v>314</v>
      </c>
      <c r="C567" s="37" t="n">
        <v>45672</v>
      </c>
      <c r="D567" s="38" t="s">
        <v>32</v>
      </c>
      <c r="E567" s="17" t="s">
        <v>49</v>
      </c>
      <c r="F567" s="49" t="n">
        <v>1</v>
      </c>
      <c r="G567" s="50"/>
      <c r="H567" s="40" t="s">
        <v>549</v>
      </c>
      <c r="I567" s="16" t="n">
        <v>1540</v>
      </c>
      <c r="J567" s="42" t="s">
        <v>2</v>
      </c>
      <c r="K567" s="43" t="n">
        <v>3200</v>
      </c>
      <c r="L567" s="44" t="s">
        <v>7</v>
      </c>
      <c r="M567" s="15" t="n">
        <f aca="false">IF(J567="mm",F567*I567/1000*K567*1.55,F567*I567*12*K567/1000)</f>
        <v>7638.4</v>
      </c>
      <c r="N567" s="5" t="n">
        <f aca="false">_xlfn.xlookup(A567,'[1]Prix MP'!$A$1:$A$1048576,'[1]Prix MP'!$T$1:$T$1048576)</f>
        <v>0.273486093127953</v>
      </c>
      <c r="O567" s="5" t="n">
        <f aca="false">_xlfn.xlookup(A567,'[1]Prix MP'!$A$1:$A$1048576,'[1]Prix MP'!$U$1:$U$1048576)</f>
        <v>0.273486093127953</v>
      </c>
      <c r="P567" s="6" t="n">
        <f aca="false">M567*N567</f>
        <v>2088.99617374856</v>
      </c>
      <c r="Q567" s="45" t="n">
        <f aca="false">M567*O567</f>
        <v>2088.99617374856</v>
      </c>
      <c r="R567" s="42" t="s">
        <v>316</v>
      </c>
      <c r="S567" s="6" t="n">
        <f aca="false">ROUND(IF(E567="I",0,IF(J567="po",I567,I567/25.4)),2)</f>
        <v>60.63</v>
      </c>
      <c r="T567" s="15" t="n">
        <f aca="false">ROUND(IF(E567="I",0,IF(J567="po",K567,K567*3.280839895)),0)</f>
        <v>10499</v>
      </c>
    </row>
    <row r="568" customFormat="false" ht="15" hidden="true" customHeight="false" outlineLevel="0" collapsed="false">
      <c r="A568" s="0" t="n">
        <v>30042</v>
      </c>
      <c r="B568" s="48" t="s">
        <v>314</v>
      </c>
      <c r="C568" s="37" t="n">
        <v>45672</v>
      </c>
      <c r="D568" s="38" t="s">
        <v>32</v>
      </c>
      <c r="E568" s="17" t="s">
        <v>49</v>
      </c>
      <c r="F568" s="49" t="n">
        <v>1</v>
      </c>
      <c r="G568" s="50"/>
      <c r="H568" s="40" t="s">
        <v>550</v>
      </c>
      <c r="I568" s="16" t="n">
        <v>1540</v>
      </c>
      <c r="J568" s="42" t="s">
        <v>2</v>
      </c>
      <c r="K568" s="43" t="n">
        <v>3200</v>
      </c>
      <c r="L568" s="44" t="s">
        <v>7</v>
      </c>
      <c r="M568" s="15" t="n">
        <f aca="false">IF(J568="mm",F568*I568/1000*K568*1.55,F568*I568*12*K568/1000)</f>
        <v>7638.4</v>
      </c>
      <c r="N568" s="5" t="n">
        <f aca="false">_xlfn.xlookup(A568,'[1]Prix MP'!$A$1:$A$1048576,'[1]Prix MP'!$T$1:$T$1048576)</f>
        <v>0.273486093127953</v>
      </c>
      <c r="O568" s="5" t="n">
        <f aca="false">_xlfn.xlookup(A568,'[1]Prix MP'!$A$1:$A$1048576,'[1]Prix MP'!$U$1:$U$1048576)</f>
        <v>0.273486093127953</v>
      </c>
      <c r="P568" s="6" t="n">
        <f aca="false">M568*N568</f>
        <v>2088.99617374856</v>
      </c>
      <c r="Q568" s="45" t="n">
        <f aca="false">M568*O568</f>
        <v>2088.99617374856</v>
      </c>
      <c r="R568" s="42" t="s">
        <v>316</v>
      </c>
      <c r="S568" s="6" t="n">
        <f aca="false">ROUND(IF(E568="I",0,IF(J568="po",I568,I568/25.4)),2)</f>
        <v>60.63</v>
      </c>
      <c r="T568" s="15" t="n">
        <f aca="false">ROUND(IF(E568="I",0,IF(J568="po",K568,K568*3.280839895)),0)</f>
        <v>10499</v>
      </c>
    </row>
    <row r="569" customFormat="false" ht="15" hidden="true" customHeight="false" outlineLevel="0" collapsed="false">
      <c r="A569" s="0" t="n">
        <v>30042</v>
      </c>
      <c r="B569" s="48" t="s">
        <v>314</v>
      </c>
      <c r="C569" s="37" t="n">
        <v>45672</v>
      </c>
      <c r="D569" s="38" t="s">
        <v>32</v>
      </c>
      <c r="E569" s="17" t="s">
        <v>49</v>
      </c>
      <c r="F569" s="49" t="n">
        <v>1</v>
      </c>
      <c r="G569" s="50"/>
      <c r="H569" s="40" t="s">
        <v>551</v>
      </c>
      <c r="I569" s="16" t="n">
        <v>1540</v>
      </c>
      <c r="J569" s="42" t="s">
        <v>2</v>
      </c>
      <c r="K569" s="43" t="n">
        <v>3200</v>
      </c>
      <c r="L569" s="44" t="s">
        <v>7</v>
      </c>
      <c r="M569" s="15" t="n">
        <f aca="false">IF(J569="mm",F569*I569/1000*K569*1.55,F569*I569*12*K569/1000)</f>
        <v>7638.4</v>
      </c>
      <c r="N569" s="5" t="n">
        <f aca="false">_xlfn.xlookup(A569,'[1]Prix MP'!$A$1:$A$1048576,'[1]Prix MP'!$T$1:$T$1048576)</f>
        <v>0.273486093127953</v>
      </c>
      <c r="O569" s="5" t="n">
        <f aca="false">_xlfn.xlookup(A569,'[1]Prix MP'!$A$1:$A$1048576,'[1]Prix MP'!$U$1:$U$1048576)</f>
        <v>0.273486093127953</v>
      </c>
      <c r="P569" s="6" t="n">
        <f aca="false">M569*N569</f>
        <v>2088.99617374856</v>
      </c>
      <c r="Q569" s="45" t="n">
        <f aca="false">M569*O569</f>
        <v>2088.99617374856</v>
      </c>
      <c r="R569" s="42" t="s">
        <v>316</v>
      </c>
      <c r="S569" s="6" t="n">
        <f aca="false">ROUND(IF(E569="I",0,IF(J569="po",I569,I569/25.4)),2)</f>
        <v>60.63</v>
      </c>
      <c r="T569" s="15" t="n">
        <f aca="false">ROUND(IF(E569="I",0,IF(J569="po",K569,K569*3.280839895)),0)</f>
        <v>10499</v>
      </c>
    </row>
    <row r="570" customFormat="false" ht="15" hidden="true" customHeight="false" outlineLevel="0" collapsed="false">
      <c r="A570" s="0" t="n">
        <v>30042</v>
      </c>
      <c r="B570" s="48" t="s">
        <v>314</v>
      </c>
      <c r="C570" s="37" t="n">
        <v>45672</v>
      </c>
      <c r="D570" s="38" t="s">
        <v>32</v>
      </c>
      <c r="E570" s="17" t="s">
        <v>49</v>
      </c>
      <c r="F570" s="49" t="n">
        <v>1</v>
      </c>
      <c r="G570" s="50"/>
      <c r="H570" s="40" t="s">
        <v>552</v>
      </c>
      <c r="I570" s="16" t="n">
        <v>1540</v>
      </c>
      <c r="J570" s="42" t="s">
        <v>2</v>
      </c>
      <c r="K570" s="43" t="n">
        <v>3200</v>
      </c>
      <c r="L570" s="44" t="s">
        <v>7</v>
      </c>
      <c r="M570" s="15" t="n">
        <f aca="false">IF(J570="mm",F570*I570/1000*K570*1.55,F570*I570*12*K570/1000)</f>
        <v>7638.4</v>
      </c>
      <c r="N570" s="5" t="n">
        <f aca="false">_xlfn.xlookup(A570,'[1]Prix MP'!$A$1:$A$1048576,'[1]Prix MP'!$T$1:$T$1048576)</f>
        <v>0.273486093127953</v>
      </c>
      <c r="O570" s="5" t="n">
        <f aca="false">_xlfn.xlookup(A570,'[1]Prix MP'!$A$1:$A$1048576,'[1]Prix MP'!$U$1:$U$1048576)</f>
        <v>0.273486093127953</v>
      </c>
      <c r="P570" s="6" t="n">
        <f aca="false">M570*N570</f>
        <v>2088.99617374856</v>
      </c>
      <c r="Q570" s="45" t="n">
        <f aca="false">M570*O570</f>
        <v>2088.99617374856</v>
      </c>
      <c r="R570" s="42" t="s">
        <v>316</v>
      </c>
      <c r="S570" s="6" t="n">
        <f aca="false">ROUND(IF(E570="I",0,IF(J570="po",I570,I570/25.4)),2)</f>
        <v>60.63</v>
      </c>
      <c r="T570" s="15" t="n">
        <f aca="false">ROUND(IF(E570="I",0,IF(J570="po",K570,K570*3.280839895)),0)</f>
        <v>10499</v>
      </c>
    </row>
    <row r="571" customFormat="false" ht="15" hidden="true" customHeight="false" outlineLevel="0" collapsed="false">
      <c r="A571" s="0" t="n">
        <v>30042</v>
      </c>
      <c r="B571" s="48" t="s">
        <v>314</v>
      </c>
      <c r="C571" s="37" t="n">
        <v>45672</v>
      </c>
      <c r="D571" s="38" t="s">
        <v>32</v>
      </c>
      <c r="E571" s="17" t="s">
        <v>49</v>
      </c>
      <c r="F571" s="49" t="n">
        <v>1</v>
      </c>
      <c r="G571" s="50"/>
      <c r="H571" s="40" t="s">
        <v>553</v>
      </c>
      <c r="I571" s="16" t="n">
        <v>1540</v>
      </c>
      <c r="J571" s="42" t="s">
        <v>2</v>
      </c>
      <c r="K571" s="43" t="n">
        <v>3200</v>
      </c>
      <c r="L571" s="44" t="s">
        <v>7</v>
      </c>
      <c r="M571" s="15" t="n">
        <f aca="false">IF(J571="mm",F571*I571/1000*K571*1.55,F571*I571*12*K571/1000)</f>
        <v>7638.4</v>
      </c>
      <c r="N571" s="5" t="n">
        <f aca="false">_xlfn.xlookup(A571,'[1]Prix MP'!$A$1:$A$1048576,'[1]Prix MP'!$T$1:$T$1048576)</f>
        <v>0.273486093127953</v>
      </c>
      <c r="O571" s="5" t="n">
        <f aca="false">_xlfn.xlookup(A571,'[1]Prix MP'!$A$1:$A$1048576,'[1]Prix MP'!$U$1:$U$1048576)</f>
        <v>0.273486093127953</v>
      </c>
      <c r="P571" s="6" t="n">
        <f aca="false">M571*N571</f>
        <v>2088.99617374856</v>
      </c>
      <c r="Q571" s="45" t="n">
        <f aca="false">M571*O571</f>
        <v>2088.99617374856</v>
      </c>
      <c r="R571" s="42" t="s">
        <v>316</v>
      </c>
      <c r="S571" s="6" t="n">
        <f aca="false">ROUND(IF(E571="I",0,IF(J571="po",I571,I571/25.4)),2)</f>
        <v>60.63</v>
      </c>
      <c r="T571" s="15" t="n">
        <f aca="false">ROUND(IF(E571="I",0,IF(J571="po",K571,K571*3.280839895)),0)</f>
        <v>10499</v>
      </c>
    </row>
    <row r="572" customFormat="false" ht="15" hidden="true" customHeight="false" outlineLevel="0" collapsed="false">
      <c r="A572" s="0" t="n">
        <v>30042</v>
      </c>
      <c r="B572" s="48" t="s">
        <v>314</v>
      </c>
      <c r="C572" s="37" t="n">
        <v>45672</v>
      </c>
      <c r="D572" s="38" t="s">
        <v>32</v>
      </c>
      <c r="E572" s="17" t="s">
        <v>49</v>
      </c>
      <c r="F572" s="49" t="n">
        <v>1</v>
      </c>
      <c r="G572" s="50"/>
      <c r="H572" s="40" t="s">
        <v>554</v>
      </c>
      <c r="I572" s="16" t="n">
        <v>1540</v>
      </c>
      <c r="J572" s="42" t="s">
        <v>2</v>
      </c>
      <c r="K572" s="43" t="n">
        <v>3200</v>
      </c>
      <c r="L572" s="44" t="s">
        <v>7</v>
      </c>
      <c r="M572" s="15" t="n">
        <f aca="false">IF(J572="mm",F572*I572/1000*K572*1.55,F572*I572*12*K572/1000)</f>
        <v>7638.4</v>
      </c>
      <c r="N572" s="5" t="n">
        <f aca="false">_xlfn.xlookup(A572,'[1]Prix MP'!$A$1:$A$1048576,'[1]Prix MP'!$T$1:$T$1048576)</f>
        <v>0.273486093127953</v>
      </c>
      <c r="O572" s="5" t="n">
        <f aca="false">_xlfn.xlookup(A572,'[1]Prix MP'!$A$1:$A$1048576,'[1]Prix MP'!$U$1:$U$1048576)</f>
        <v>0.273486093127953</v>
      </c>
      <c r="P572" s="6" t="n">
        <f aca="false">M572*N572</f>
        <v>2088.99617374856</v>
      </c>
      <c r="Q572" s="45" t="n">
        <f aca="false">M572*O572</f>
        <v>2088.99617374856</v>
      </c>
      <c r="R572" s="42" t="s">
        <v>316</v>
      </c>
      <c r="S572" s="6" t="n">
        <f aca="false">ROUND(IF(E572="I",0,IF(J572="po",I572,I572/25.4)),2)</f>
        <v>60.63</v>
      </c>
      <c r="T572" s="15" t="n">
        <f aca="false">ROUND(IF(E572="I",0,IF(J572="po",K572,K572*3.280839895)),0)</f>
        <v>10499</v>
      </c>
    </row>
    <row r="573" customFormat="false" ht="15" hidden="true" customHeight="false" outlineLevel="0" collapsed="false">
      <c r="A573" s="0" t="n">
        <v>30042</v>
      </c>
      <c r="B573" s="48" t="s">
        <v>314</v>
      </c>
      <c r="C573" s="37" t="n">
        <v>45672</v>
      </c>
      <c r="D573" s="38" t="s">
        <v>32</v>
      </c>
      <c r="E573" s="17" t="s">
        <v>49</v>
      </c>
      <c r="F573" s="49" t="n">
        <v>1</v>
      </c>
      <c r="G573" s="50"/>
      <c r="H573" s="40" t="s">
        <v>555</v>
      </c>
      <c r="I573" s="16" t="n">
        <v>1540</v>
      </c>
      <c r="J573" s="42" t="s">
        <v>2</v>
      </c>
      <c r="K573" s="43" t="n">
        <v>3200</v>
      </c>
      <c r="L573" s="44" t="s">
        <v>7</v>
      </c>
      <c r="M573" s="15" t="n">
        <f aca="false">IF(J573="mm",F573*I573/1000*K573*1.55,F573*I573*12*K573/1000)</f>
        <v>7638.4</v>
      </c>
      <c r="N573" s="5" t="n">
        <f aca="false">_xlfn.xlookup(A573,'[1]Prix MP'!$A$1:$A$1048576,'[1]Prix MP'!$T$1:$T$1048576)</f>
        <v>0.273486093127953</v>
      </c>
      <c r="O573" s="5" t="n">
        <f aca="false">_xlfn.xlookup(A573,'[1]Prix MP'!$A$1:$A$1048576,'[1]Prix MP'!$U$1:$U$1048576)</f>
        <v>0.273486093127953</v>
      </c>
      <c r="P573" s="6" t="n">
        <f aca="false">M573*N573</f>
        <v>2088.99617374856</v>
      </c>
      <c r="Q573" s="45" t="n">
        <f aca="false">M573*O573</f>
        <v>2088.99617374856</v>
      </c>
      <c r="R573" s="42" t="s">
        <v>316</v>
      </c>
      <c r="S573" s="6" t="n">
        <f aca="false">ROUND(IF(E573="I",0,IF(J573="po",I573,I573/25.4)),2)</f>
        <v>60.63</v>
      </c>
      <c r="T573" s="15" t="n">
        <f aca="false">ROUND(IF(E573="I",0,IF(J573="po",K573,K573*3.280839895)),0)</f>
        <v>10499</v>
      </c>
    </row>
    <row r="574" customFormat="false" ht="15" hidden="true" customHeight="false" outlineLevel="0" collapsed="false">
      <c r="A574" s="0" t="n">
        <v>30042</v>
      </c>
      <c r="B574" s="48" t="s">
        <v>314</v>
      </c>
      <c r="C574" s="37" t="n">
        <v>45672</v>
      </c>
      <c r="D574" s="38" t="s">
        <v>32</v>
      </c>
      <c r="E574" s="17" t="s">
        <v>49</v>
      </c>
      <c r="F574" s="49" t="n">
        <v>1</v>
      </c>
      <c r="G574" s="50"/>
      <c r="H574" s="40" t="s">
        <v>556</v>
      </c>
      <c r="I574" s="16" t="n">
        <v>1540</v>
      </c>
      <c r="J574" s="42" t="s">
        <v>2</v>
      </c>
      <c r="K574" s="43" t="n">
        <v>3200</v>
      </c>
      <c r="L574" s="44" t="s">
        <v>7</v>
      </c>
      <c r="M574" s="15" t="n">
        <f aca="false">IF(J574="mm",F574*I574/1000*K574*1.55,F574*I574*12*K574/1000)</f>
        <v>7638.4</v>
      </c>
      <c r="N574" s="5" t="n">
        <f aca="false">_xlfn.xlookup(A574,'[1]Prix MP'!$A$1:$A$1048576,'[1]Prix MP'!$T$1:$T$1048576)</f>
        <v>0.273486093127953</v>
      </c>
      <c r="O574" s="5" t="n">
        <f aca="false">_xlfn.xlookup(A574,'[1]Prix MP'!$A$1:$A$1048576,'[1]Prix MP'!$U$1:$U$1048576)</f>
        <v>0.273486093127953</v>
      </c>
      <c r="P574" s="6" t="n">
        <f aca="false">M574*N574</f>
        <v>2088.99617374856</v>
      </c>
      <c r="Q574" s="45" t="n">
        <f aca="false">M574*O574</f>
        <v>2088.99617374856</v>
      </c>
      <c r="R574" s="42" t="s">
        <v>316</v>
      </c>
      <c r="S574" s="6" t="n">
        <f aca="false">ROUND(IF(E574="I",0,IF(J574="po",I574,I574/25.4)),2)</f>
        <v>60.63</v>
      </c>
      <c r="T574" s="15" t="n">
        <f aca="false">ROUND(IF(E574="I",0,IF(J574="po",K574,K574*3.280839895)),0)</f>
        <v>10499</v>
      </c>
    </row>
    <row r="575" customFormat="false" ht="15" hidden="true" customHeight="false" outlineLevel="0" collapsed="false">
      <c r="A575" s="0" t="n">
        <v>30042</v>
      </c>
      <c r="B575" s="48" t="s">
        <v>314</v>
      </c>
      <c r="C575" s="37" t="n">
        <v>45672</v>
      </c>
      <c r="D575" s="38" t="s">
        <v>32</v>
      </c>
      <c r="E575" s="17" t="s">
        <v>49</v>
      </c>
      <c r="F575" s="49" t="n">
        <v>1</v>
      </c>
      <c r="G575" s="50"/>
      <c r="H575" s="40" t="s">
        <v>557</v>
      </c>
      <c r="I575" s="16" t="n">
        <v>1540</v>
      </c>
      <c r="J575" s="42" t="s">
        <v>2</v>
      </c>
      <c r="K575" s="43" t="n">
        <v>3200</v>
      </c>
      <c r="L575" s="44" t="s">
        <v>7</v>
      </c>
      <c r="M575" s="15" t="n">
        <f aca="false">IF(J575="mm",F575*I575/1000*K575*1.55,F575*I575*12*K575/1000)</f>
        <v>7638.4</v>
      </c>
      <c r="N575" s="5" t="n">
        <f aca="false">_xlfn.xlookup(A575,'[1]Prix MP'!$A$1:$A$1048576,'[1]Prix MP'!$T$1:$T$1048576)</f>
        <v>0.273486093127953</v>
      </c>
      <c r="O575" s="5" t="n">
        <f aca="false">_xlfn.xlookup(A575,'[1]Prix MP'!$A$1:$A$1048576,'[1]Prix MP'!$U$1:$U$1048576)</f>
        <v>0.273486093127953</v>
      </c>
      <c r="P575" s="6" t="n">
        <f aca="false">M575*N575</f>
        <v>2088.99617374856</v>
      </c>
      <c r="Q575" s="45" t="n">
        <f aca="false">M575*O575</f>
        <v>2088.99617374856</v>
      </c>
      <c r="R575" s="42" t="s">
        <v>316</v>
      </c>
      <c r="S575" s="6" t="n">
        <f aca="false">ROUND(IF(E575="I",0,IF(J575="po",I575,I575/25.4)),2)</f>
        <v>60.63</v>
      </c>
      <c r="T575" s="15" t="n">
        <f aca="false">ROUND(IF(E575="I",0,IF(J575="po",K575,K575*3.280839895)),0)</f>
        <v>10499</v>
      </c>
    </row>
    <row r="576" customFormat="false" ht="15" hidden="true" customHeight="false" outlineLevel="0" collapsed="false">
      <c r="A576" s="0" t="n">
        <v>30042</v>
      </c>
      <c r="B576" s="48" t="s">
        <v>314</v>
      </c>
      <c r="C576" s="37" t="n">
        <v>45672</v>
      </c>
      <c r="D576" s="38" t="s">
        <v>32</v>
      </c>
      <c r="E576" s="17" t="s">
        <v>49</v>
      </c>
      <c r="F576" s="49" t="n">
        <v>1</v>
      </c>
      <c r="G576" s="50"/>
      <c r="H576" s="40" t="s">
        <v>558</v>
      </c>
      <c r="I576" s="16" t="n">
        <v>1540</v>
      </c>
      <c r="J576" s="42" t="s">
        <v>2</v>
      </c>
      <c r="K576" s="43" t="n">
        <v>3200</v>
      </c>
      <c r="L576" s="44" t="s">
        <v>7</v>
      </c>
      <c r="M576" s="15" t="n">
        <f aca="false">IF(J576="mm",F576*I576/1000*K576*1.55,F576*I576*12*K576/1000)</f>
        <v>7638.4</v>
      </c>
      <c r="N576" s="5" t="n">
        <f aca="false">_xlfn.xlookup(A576,'[1]Prix MP'!$A$1:$A$1048576,'[1]Prix MP'!$T$1:$T$1048576)</f>
        <v>0.273486093127953</v>
      </c>
      <c r="O576" s="5" t="n">
        <f aca="false">_xlfn.xlookup(A576,'[1]Prix MP'!$A$1:$A$1048576,'[1]Prix MP'!$U$1:$U$1048576)</f>
        <v>0.273486093127953</v>
      </c>
      <c r="P576" s="6" t="n">
        <f aca="false">M576*N576</f>
        <v>2088.99617374856</v>
      </c>
      <c r="Q576" s="45" t="n">
        <f aca="false">M576*O576</f>
        <v>2088.99617374856</v>
      </c>
      <c r="R576" s="42" t="s">
        <v>316</v>
      </c>
      <c r="S576" s="6" t="n">
        <f aca="false">ROUND(IF(E576="I",0,IF(J576="po",I576,I576/25.4)),2)</f>
        <v>60.63</v>
      </c>
      <c r="T576" s="15" t="n">
        <f aca="false">ROUND(IF(E576="I",0,IF(J576="po",K576,K576*3.280839895)),0)</f>
        <v>10499</v>
      </c>
    </row>
    <row r="577" customFormat="false" ht="15" hidden="true" customHeight="false" outlineLevel="0" collapsed="false">
      <c r="A577" s="0" t="n">
        <v>30042</v>
      </c>
      <c r="B577" s="48" t="s">
        <v>314</v>
      </c>
      <c r="C577" s="37" t="n">
        <v>45672</v>
      </c>
      <c r="D577" s="38" t="s">
        <v>32</v>
      </c>
      <c r="E577" s="17" t="s">
        <v>49</v>
      </c>
      <c r="F577" s="49" t="n">
        <v>1</v>
      </c>
      <c r="G577" s="50"/>
      <c r="H577" s="40" t="s">
        <v>559</v>
      </c>
      <c r="I577" s="16" t="n">
        <v>1540</v>
      </c>
      <c r="J577" s="42" t="s">
        <v>2</v>
      </c>
      <c r="K577" s="43" t="n">
        <v>3200</v>
      </c>
      <c r="L577" s="44" t="s">
        <v>7</v>
      </c>
      <c r="M577" s="15" t="n">
        <f aca="false">IF(J577="mm",F577*I577/1000*K577*1.55,F577*I577*12*K577/1000)</f>
        <v>7638.4</v>
      </c>
      <c r="N577" s="5" t="n">
        <f aca="false">_xlfn.xlookup(A577,'[1]Prix MP'!$A$1:$A$1048576,'[1]Prix MP'!$T$1:$T$1048576)</f>
        <v>0.273486093127953</v>
      </c>
      <c r="O577" s="5" t="n">
        <f aca="false">_xlfn.xlookup(A577,'[1]Prix MP'!$A$1:$A$1048576,'[1]Prix MP'!$U$1:$U$1048576)</f>
        <v>0.273486093127953</v>
      </c>
      <c r="P577" s="6" t="n">
        <f aca="false">M577*N577</f>
        <v>2088.99617374856</v>
      </c>
      <c r="Q577" s="45" t="n">
        <f aca="false">M577*O577</f>
        <v>2088.99617374856</v>
      </c>
      <c r="R577" s="42" t="s">
        <v>316</v>
      </c>
      <c r="S577" s="6" t="n">
        <f aca="false">ROUND(IF(E577="I",0,IF(J577="po",I577,I577/25.4)),2)</f>
        <v>60.63</v>
      </c>
      <c r="T577" s="15" t="n">
        <f aca="false">ROUND(IF(E577="I",0,IF(J577="po",K577,K577*3.280839895)),0)</f>
        <v>10499</v>
      </c>
    </row>
    <row r="578" customFormat="false" ht="15" hidden="true" customHeight="false" outlineLevel="0" collapsed="false">
      <c r="A578" s="0" t="n">
        <v>30042</v>
      </c>
      <c r="B578" s="48" t="s">
        <v>314</v>
      </c>
      <c r="C578" s="37" t="n">
        <v>45672</v>
      </c>
      <c r="D578" s="38" t="s">
        <v>32</v>
      </c>
      <c r="E578" s="17" t="s">
        <v>49</v>
      </c>
      <c r="F578" s="49" t="n">
        <v>1</v>
      </c>
      <c r="G578" s="50"/>
      <c r="H578" s="40" t="s">
        <v>560</v>
      </c>
      <c r="I578" s="16" t="n">
        <v>1540</v>
      </c>
      <c r="J578" s="42" t="s">
        <v>2</v>
      </c>
      <c r="K578" s="43" t="n">
        <v>3200</v>
      </c>
      <c r="L578" s="44" t="s">
        <v>7</v>
      </c>
      <c r="M578" s="15" t="n">
        <f aca="false">IF(J578="mm",F578*I578/1000*K578*1.55,F578*I578*12*K578/1000)</f>
        <v>7638.4</v>
      </c>
      <c r="N578" s="5" t="n">
        <f aca="false">_xlfn.xlookup(A578,'[1]Prix MP'!$A$1:$A$1048576,'[1]Prix MP'!$T$1:$T$1048576)</f>
        <v>0.273486093127953</v>
      </c>
      <c r="O578" s="5" t="n">
        <f aca="false">_xlfn.xlookup(A578,'[1]Prix MP'!$A$1:$A$1048576,'[1]Prix MP'!$U$1:$U$1048576)</f>
        <v>0.273486093127953</v>
      </c>
      <c r="P578" s="6" t="n">
        <f aca="false">M578*N578</f>
        <v>2088.99617374856</v>
      </c>
      <c r="Q578" s="45" t="n">
        <f aca="false">M578*O578</f>
        <v>2088.99617374856</v>
      </c>
      <c r="R578" s="42" t="s">
        <v>316</v>
      </c>
      <c r="S578" s="6" t="n">
        <f aca="false">ROUND(IF(E578="I",0,IF(J578="po",I578,I578/25.4)),2)</f>
        <v>60.63</v>
      </c>
      <c r="T578" s="15" t="n">
        <f aca="false">ROUND(IF(E578="I",0,IF(J578="po",K578,K578*3.280839895)),0)</f>
        <v>10499</v>
      </c>
    </row>
    <row r="579" customFormat="false" ht="15" hidden="true" customHeight="false" outlineLevel="0" collapsed="false">
      <c r="A579" s="0" t="n">
        <v>30042</v>
      </c>
      <c r="B579" s="48" t="s">
        <v>314</v>
      </c>
      <c r="C579" s="37" t="n">
        <v>45672</v>
      </c>
      <c r="D579" s="38" t="s">
        <v>32</v>
      </c>
      <c r="E579" s="17" t="s">
        <v>49</v>
      </c>
      <c r="F579" s="49" t="n">
        <v>1</v>
      </c>
      <c r="G579" s="50"/>
      <c r="H579" s="40" t="s">
        <v>561</v>
      </c>
      <c r="I579" s="16" t="n">
        <v>1540</v>
      </c>
      <c r="J579" s="42" t="s">
        <v>2</v>
      </c>
      <c r="K579" s="43" t="n">
        <v>3200</v>
      </c>
      <c r="L579" s="44" t="s">
        <v>7</v>
      </c>
      <c r="M579" s="15" t="n">
        <f aca="false">IF(J579="mm",F579*I579/1000*K579*1.55,F579*I579*12*K579/1000)</f>
        <v>7638.4</v>
      </c>
      <c r="N579" s="5" t="n">
        <f aca="false">_xlfn.xlookup(A579,'[1]Prix MP'!$A$1:$A$1048576,'[1]Prix MP'!$T$1:$T$1048576)</f>
        <v>0.273486093127953</v>
      </c>
      <c r="O579" s="5" t="n">
        <f aca="false">_xlfn.xlookup(A579,'[1]Prix MP'!$A$1:$A$1048576,'[1]Prix MP'!$U$1:$U$1048576)</f>
        <v>0.273486093127953</v>
      </c>
      <c r="P579" s="6" t="n">
        <f aca="false">M579*N579</f>
        <v>2088.99617374856</v>
      </c>
      <c r="Q579" s="45" t="n">
        <f aca="false">M579*O579</f>
        <v>2088.99617374856</v>
      </c>
      <c r="R579" s="42" t="s">
        <v>316</v>
      </c>
      <c r="S579" s="6" t="n">
        <f aca="false">ROUND(IF(E579="I",0,IF(J579="po",I579,I579/25.4)),2)</f>
        <v>60.63</v>
      </c>
      <c r="T579" s="15" t="n">
        <f aca="false">ROUND(IF(E579="I",0,IF(J579="po",K579,K579*3.280839895)),0)</f>
        <v>10499</v>
      </c>
    </row>
    <row r="580" customFormat="false" ht="15" hidden="true" customHeight="false" outlineLevel="0" collapsed="false">
      <c r="A580" s="0" t="n">
        <v>30042</v>
      </c>
      <c r="B580" s="48" t="s">
        <v>314</v>
      </c>
      <c r="C580" s="37" t="n">
        <v>45672</v>
      </c>
      <c r="D580" s="38" t="s">
        <v>32</v>
      </c>
      <c r="E580" s="17" t="s">
        <v>49</v>
      </c>
      <c r="F580" s="49" t="n">
        <v>1</v>
      </c>
      <c r="G580" s="50"/>
      <c r="H580" s="40" t="s">
        <v>562</v>
      </c>
      <c r="I580" s="16" t="n">
        <v>1540</v>
      </c>
      <c r="J580" s="42" t="s">
        <v>2</v>
      </c>
      <c r="K580" s="43" t="n">
        <v>3200</v>
      </c>
      <c r="L580" s="44" t="s">
        <v>7</v>
      </c>
      <c r="M580" s="15" t="n">
        <f aca="false">IF(J580="mm",F580*I580/1000*K580*1.55,F580*I580*12*K580/1000)</f>
        <v>7638.4</v>
      </c>
      <c r="N580" s="5" t="n">
        <f aca="false">_xlfn.xlookup(A580,'[1]Prix MP'!$A$1:$A$1048576,'[1]Prix MP'!$T$1:$T$1048576)</f>
        <v>0.273486093127953</v>
      </c>
      <c r="O580" s="5" t="n">
        <f aca="false">_xlfn.xlookup(A580,'[1]Prix MP'!$A$1:$A$1048576,'[1]Prix MP'!$U$1:$U$1048576)</f>
        <v>0.273486093127953</v>
      </c>
      <c r="P580" s="6" t="n">
        <f aca="false">M580*N580</f>
        <v>2088.99617374856</v>
      </c>
      <c r="Q580" s="45" t="n">
        <f aca="false">M580*O580</f>
        <v>2088.99617374856</v>
      </c>
      <c r="R580" s="42" t="s">
        <v>316</v>
      </c>
      <c r="S580" s="6" t="n">
        <f aca="false">ROUND(IF(E580="I",0,IF(J580="po",I580,I580/25.4)),2)</f>
        <v>60.63</v>
      </c>
      <c r="T580" s="15" t="n">
        <f aca="false">ROUND(IF(E580="I",0,IF(J580="po",K580,K580*3.280839895)),0)</f>
        <v>10499</v>
      </c>
    </row>
    <row r="581" customFormat="false" ht="15" hidden="true" customHeight="false" outlineLevel="0" collapsed="false">
      <c r="A581" s="0" t="n">
        <v>30042</v>
      </c>
      <c r="B581" s="48" t="s">
        <v>314</v>
      </c>
      <c r="C581" s="37" t="n">
        <v>45672</v>
      </c>
      <c r="D581" s="38" t="s">
        <v>32</v>
      </c>
      <c r="E581" s="17" t="s">
        <v>49</v>
      </c>
      <c r="F581" s="49" t="n">
        <v>1</v>
      </c>
      <c r="G581" s="50"/>
      <c r="H581" s="40" t="s">
        <v>563</v>
      </c>
      <c r="I581" s="16" t="n">
        <v>1540</v>
      </c>
      <c r="J581" s="42" t="s">
        <v>2</v>
      </c>
      <c r="K581" s="43" t="n">
        <v>3200</v>
      </c>
      <c r="L581" s="44" t="s">
        <v>7</v>
      </c>
      <c r="M581" s="15" t="n">
        <f aca="false">IF(J581="mm",F581*I581/1000*K581*1.55,F581*I581*12*K581/1000)</f>
        <v>7638.4</v>
      </c>
      <c r="N581" s="5" t="n">
        <f aca="false">_xlfn.xlookup(A581,'[1]Prix MP'!$A$1:$A$1048576,'[1]Prix MP'!$T$1:$T$1048576)</f>
        <v>0.273486093127953</v>
      </c>
      <c r="O581" s="5" t="n">
        <f aca="false">_xlfn.xlookup(A581,'[1]Prix MP'!$A$1:$A$1048576,'[1]Prix MP'!$U$1:$U$1048576)</f>
        <v>0.273486093127953</v>
      </c>
      <c r="P581" s="6" t="n">
        <f aca="false">M581*N581</f>
        <v>2088.99617374856</v>
      </c>
      <c r="Q581" s="45" t="n">
        <f aca="false">M581*O581</f>
        <v>2088.99617374856</v>
      </c>
      <c r="R581" s="42" t="s">
        <v>316</v>
      </c>
      <c r="S581" s="6" t="n">
        <f aca="false">ROUND(IF(E581="I",0,IF(J581="po",I581,I581/25.4)),2)</f>
        <v>60.63</v>
      </c>
      <c r="T581" s="15" t="n">
        <f aca="false">ROUND(IF(E581="I",0,IF(J581="po",K581,K581*3.280839895)),0)</f>
        <v>10499</v>
      </c>
    </row>
    <row r="582" customFormat="false" ht="15" hidden="true" customHeight="false" outlineLevel="0" collapsed="false">
      <c r="A582" s="0" t="n">
        <v>30042</v>
      </c>
      <c r="B582" s="48" t="s">
        <v>314</v>
      </c>
      <c r="C582" s="37" t="n">
        <v>45672</v>
      </c>
      <c r="D582" s="38" t="s">
        <v>32</v>
      </c>
      <c r="E582" s="17" t="s">
        <v>49</v>
      </c>
      <c r="F582" s="49" t="n">
        <v>1</v>
      </c>
      <c r="G582" s="50"/>
      <c r="H582" s="40" t="s">
        <v>564</v>
      </c>
      <c r="I582" s="16" t="n">
        <v>1540</v>
      </c>
      <c r="J582" s="42" t="s">
        <v>2</v>
      </c>
      <c r="K582" s="43" t="n">
        <v>3200</v>
      </c>
      <c r="L582" s="44" t="s">
        <v>7</v>
      </c>
      <c r="M582" s="15" t="n">
        <f aca="false">IF(J582="mm",F582*I582/1000*K582*1.55,F582*I582*12*K582/1000)</f>
        <v>7638.4</v>
      </c>
      <c r="N582" s="5" t="n">
        <f aca="false">_xlfn.xlookup(A582,'[1]Prix MP'!$A$1:$A$1048576,'[1]Prix MP'!$T$1:$T$1048576)</f>
        <v>0.273486093127953</v>
      </c>
      <c r="O582" s="5" t="n">
        <f aca="false">_xlfn.xlookup(A582,'[1]Prix MP'!$A$1:$A$1048576,'[1]Prix MP'!$U$1:$U$1048576)</f>
        <v>0.273486093127953</v>
      </c>
      <c r="P582" s="6" t="n">
        <f aca="false">M582*N582</f>
        <v>2088.99617374856</v>
      </c>
      <c r="Q582" s="45" t="n">
        <f aca="false">M582*O582</f>
        <v>2088.99617374856</v>
      </c>
      <c r="R582" s="42" t="s">
        <v>316</v>
      </c>
      <c r="S582" s="6" t="n">
        <f aca="false">ROUND(IF(E582="I",0,IF(J582="po",I582,I582/25.4)),2)</f>
        <v>60.63</v>
      </c>
      <c r="T582" s="15" t="n">
        <f aca="false">ROUND(IF(E582="I",0,IF(J582="po",K582,K582*3.280839895)),0)</f>
        <v>10499</v>
      </c>
    </row>
    <row r="583" customFormat="false" ht="15" hidden="true" customHeight="false" outlineLevel="0" collapsed="false">
      <c r="A583" s="0" t="n">
        <v>30042</v>
      </c>
      <c r="B583" s="48" t="s">
        <v>314</v>
      </c>
      <c r="C583" s="37" t="n">
        <v>45672</v>
      </c>
      <c r="D583" s="38" t="s">
        <v>32</v>
      </c>
      <c r="E583" s="17" t="s">
        <v>49</v>
      </c>
      <c r="F583" s="49" t="n">
        <v>1</v>
      </c>
      <c r="G583" s="50"/>
      <c r="H583" s="40" t="s">
        <v>565</v>
      </c>
      <c r="I583" s="16" t="n">
        <v>1540</v>
      </c>
      <c r="J583" s="42" t="s">
        <v>2</v>
      </c>
      <c r="K583" s="43" t="n">
        <v>3200</v>
      </c>
      <c r="L583" s="44" t="s">
        <v>7</v>
      </c>
      <c r="M583" s="15" t="n">
        <f aca="false">IF(J583="mm",F583*I583/1000*K583*1.55,F583*I583*12*K583/1000)</f>
        <v>7638.4</v>
      </c>
      <c r="N583" s="5" t="n">
        <f aca="false">_xlfn.xlookup(A583,'[1]Prix MP'!$A$1:$A$1048576,'[1]Prix MP'!$T$1:$T$1048576)</f>
        <v>0.273486093127953</v>
      </c>
      <c r="O583" s="5" t="n">
        <f aca="false">_xlfn.xlookup(A583,'[1]Prix MP'!$A$1:$A$1048576,'[1]Prix MP'!$U$1:$U$1048576)</f>
        <v>0.273486093127953</v>
      </c>
      <c r="P583" s="6" t="n">
        <f aca="false">M583*N583</f>
        <v>2088.99617374856</v>
      </c>
      <c r="Q583" s="45" t="n">
        <f aca="false">M583*O583</f>
        <v>2088.99617374856</v>
      </c>
      <c r="R583" s="42" t="s">
        <v>316</v>
      </c>
      <c r="S583" s="6" t="n">
        <f aca="false">ROUND(IF(E583="I",0,IF(J583="po",I583,I583/25.4)),2)</f>
        <v>60.63</v>
      </c>
      <c r="T583" s="15" t="n">
        <f aca="false">ROUND(IF(E583="I",0,IF(J583="po",K583,K583*3.280839895)),0)</f>
        <v>10499</v>
      </c>
    </row>
    <row r="584" customFormat="false" ht="15" hidden="true" customHeight="false" outlineLevel="0" collapsed="false">
      <c r="A584" s="0" t="n">
        <v>30042</v>
      </c>
      <c r="B584" s="48" t="s">
        <v>314</v>
      </c>
      <c r="C584" s="37" t="n">
        <v>45672</v>
      </c>
      <c r="D584" s="38" t="s">
        <v>32</v>
      </c>
      <c r="E584" s="17" t="s">
        <v>49</v>
      </c>
      <c r="F584" s="49" t="n">
        <v>1</v>
      </c>
      <c r="G584" s="50"/>
      <c r="H584" s="40" t="s">
        <v>566</v>
      </c>
      <c r="I584" s="16" t="n">
        <v>1540</v>
      </c>
      <c r="J584" s="42" t="s">
        <v>2</v>
      </c>
      <c r="K584" s="43" t="n">
        <v>3200</v>
      </c>
      <c r="L584" s="44" t="s">
        <v>7</v>
      </c>
      <c r="M584" s="15" t="n">
        <f aca="false">IF(J584="mm",F584*I584/1000*K584*1.55,F584*I584*12*K584/1000)</f>
        <v>7638.4</v>
      </c>
      <c r="N584" s="5" t="n">
        <f aca="false">_xlfn.xlookup(A584,'[1]Prix MP'!$A$1:$A$1048576,'[1]Prix MP'!$T$1:$T$1048576)</f>
        <v>0.273486093127953</v>
      </c>
      <c r="O584" s="5" t="n">
        <f aca="false">_xlfn.xlookup(A584,'[1]Prix MP'!$A$1:$A$1048576,'[1]Prix MP'!$U$1:$U$1048576)</f>
        <v>0.273486093127953</v>
      </c>
      <c r="P584" s="6" t="n">
        <f aca="false">M584*N584</f>
        <v>2088.99617374856</v>
      </c>
      <c r="Q584" s="45" t="n">
        <f aca="false">M584*O584</f>
        <v>2088.99617374856</v>
      </c>
      <c r="R584" s="42" t="s">
        <v>316</v>
      </c>
      <c r="S584" s="6" t="n">
        <f aca="false">ROUND(IF(E584="I",0,IF(J584="po",I584,I584/25.4)),2)</f>
        <v>60.63</v>
      </c>
      <c r="T584" s="15" t="n">
        <f aca="false">ROUND(IF(E584="I",0,IF(J584="po",K584,K584*3.280839895)),0)</f>
        <v>10499</v>
      </c>
    </row>
    <row r="585" customFormat="false" ht="15" hidden="true" customHeight="false" outlineLevel="0" collapsed="false">
      <c r="A585" s="0" t="n">
        <v>30042</v>
      </c>
      <c r="B585" s="48" t="s">
        <v>314</v>
      </c>
      <c r="C585" s="37" t="n">
        <v>45672</v>
      </c>
      <c r="D585" s="38" t="s">
        <v>32</v>
      </c>
      <c r="E585" s="17" t="s">
        <v>49</v>
      </c>
      <c r="F585" s="49" t="n">
        <v>1</v>
      </c>
      <c r="G585" s="50"/>
      <c r="H585" s="40" t="s">
        <v>567</v>
      </c>
      <c r="I585" s="16" t="n">
        <v>1540</v>
      </c>
      <c r="J585" s="42" t="s">
        <v>2</v>
      </c>
      <c r="K585" s="43" t="n">
        <v>3200</v>
      </c>
      <c r="L585" s="44" t="s">
        <v>7</v>
      </c>
      <c r="M585" s="15" t="n">
        <f aca="false">IF(J585="mm",F585*I585/1000*K585*1.55,F585*I585*12*K585/1000)</f>
        <v>7638.4</v>
      </c>
      <c r="N585" s="5" t="n">
        <f aca="false">_xlfn.xlookup(A585,'[1]Prix MP'!$A$1:$A$1048576,'[1]Prix MP'!$T$1:$T$1048576)</f>
        <v>0.273486093127953</v>
      </c>
      <c r="O585" s="5" t="n">
        <f aca="false">_xlfn.xlookup(A585,'[1]Prix MP'!$A$1:$A$1048576,'[1]Prix MP'!$U$1:$U$1048576)</f>
        <v>0.273486093127953</v>
      </c>
      <c r="P585" s="6" t="n">
        <f aca="false">M585*N585</f>
        <v>2088.99617374856</v>
      </c>
      <c r="Q585" s="45" t="n">
        <f aca="false">M585*O585</f>
        <v>2088.99617374856</v>
      </c>
      <c r="R585" s="42" t="s">
        <v>316</v>
      </c>
      <c r="S585" s="6" t="n">
        <f aca="false">ROUND(IF(E585="I",0,IF(J585="po",I585,I585/25.4)),2)</f>
        <v>60.63</v>
      </c>
      <c r="T585" s="15" t="n">
        <f aca="false">ROUND(IF(E585="I",0,IF(J585="po",K585,K585*3.280839895)),0)</f>
        <v>10499</v>
      </c>
    </row>
    <row r="586" customFormat="false" ht="15" hidden="true" customHeight="false" outlineLevel="0" collapsed="false">
      <c r="A586" s="0" t="n">
        <v>30042</v>
      </c>
      <c r="B586" s="48" t="s">
        <v>314</v>
      </c>
      <c r="C586" s="37" t="n">
        <v>45672</v>
      </c>
      <c r="D586" s="38" t="s">
        <v>32</v>
      </c>
      <c r="E586" s="17" t="s">
        <v>49</v>
      </c>
      <c r="F586" s="49" t="n">
        <v>1</v>
      </c>
      <c r="G586" s="50"/>
      <c r="H586" s="40" t="s">
        <v>568</v>
      </c>
      <c r="I586" s="16" t="n">
        <v>1540</v>
      </c>
      <c r="J586" s="42" t="s">
        <v>2</v>
      </c>
      <c r="K586" s="43" t="n">
        <v>3200</v>
      </c>
      <c r="L586" s="44" t="s">
        <v>7</v>
      </c>
      <c r="M586" s="15" t="n">
        <f aca="false">IF(J586="mm",F586*I586/1000*K586*1.55,F586*I586*12*K586/1000)</f>
        <v>7638.4</v>
      </c>
      <c r="N586" s="5" t="n">
        <f aca="false">_xlfn.xlookup(A586,'[1]Prix MP'!$A$1:$A$1048576,'[1]Prix MP'!$T$1:$T$1048576)</f>
        <v>0.273486093127953</v>
      </c>
      <c r="O586" s="5" t="n">
        <f aca="false">_xlfn.xlookup(A586,'[1]Prix MP'!$A$1:$A$1048576,'[1]Prix MP'!$U$1:$U$1048576)</f>
        <v>0.273486093127953</v>
      </c>
      <c r="P586" s="6" t="n">
        <f aca="false">M586*N586</f>
        <v>2088.99617374856</v>
      </c>
      <c r="Q586" s="45" t="n">
        <f aca="false">M586*O586</f>
        <v>2088.99617374856</v>
      </c>
      <c r="R586" s="42" t="s">
        <v>316</v>
      </c>
      <c r="S586" s="6" t="n">
        <f aca="false">ROUND(IF(E586="I",0,IF(J586="po",I586,I586/25.4)),2)</f>
        <v>60.63</v>
      </c>
      <c r="T586" s="15" t="n">
        <f aca="false">ROUND(IF(E586="I",0,IF(J586="po",K586,K586*3.280839895)),0)</f>
        <v>10499</v>
      </c>
    </row>
    <row r="587" customFormat="false" ht="15" hidden="true" customHeight="false" outlineLevel="0" collapsed="false">
      <c r="A587" s="0" t="n">
        <v>30042</v>
      </c>
      <c r="B587" s="48" t="s">
        <v>314</v>
      </c>
      <c r="C587" s="37" t="n">
        <v>45672</v>
      </c>
      <c r="D587" s="38" t="s">
        <v>32</v>
      </c>
      <c r="E587" s="17" t="s">
        <v>49</v>
      </c>
      <c r="F587" s="49" t="n">
        <v>1</v>
      </c>
      <c r="G587" s="50"/>
      <c r="H587" s="40" t="s">
        <v>569</v>
      </c>
      <c r="I587" s="16" t="n">
        <v>1540</v>
      </c>
      <c r="J587" s="42" t="s">
        <v>2</v>
      </c>
      <c r="K587" s="43" t="n">
        <v>3200</v>
      </c>
      <c r="L587" s="44" t="s">
        <v>7</v>
      </c>
      <c r="M587" s="15" t="n">
        <f aca="false">IF(J587="mm",F587*I587/1000*K587*1.55,F587*I587*12*K587/1000)</f>
        <v>7638.4</v>
      </c>
      <c r="N587" s="5" t="n">
        <f aca="false">_xlfn.xlookup(A587,'[1]Prix MP'!$A$1:$A$1048576,'[1]Prix MP'!$T$1:$T$1048576)</f>
        <v>0.273486093127953</v>
      </c>
      <c r="O587" s="5" t="n">
        <f aca="false">_xlfn.xlookup(A587,'[1]Prix MP'!$A$1:$A$1048576,'[1]Prix MP'!$U$1:$U$1048576)</f>
        <v>0.273486093127953</v>
      </c>
      <c r="P587" s="6" t="n">
        <f aca="false">M587*N587</f>
        <v>2088.99617374856</v>
      </c>
      <c r="Q587" s="45" t="n">
        <f aca="false">M587*O587</f>
        <v>2088.99617374856</v>
      </c>
      <c r="R587" s="42" t="s">
        <v>316</v>
      </c>
      <c r="S587" s="6" t="n">
        <f aca="false">ROUND(IF(E587="I",0,IF(J587="po",I587,I587/25.4)),2)</f>
        <v>60.63</v>
      </c>
      <c r="T587" s="15" t="n">
        <f aca="false">ROUND(IF(E587="I",0,IF(J587="po",K587,K587*3.280839895)),0)</f>
        <v>10499</v>
      </c>
    </row>
    <row r="588" customFormat="false" ht="15" hidden="true" customHeight="false" outlineLevel="0" collapsed="false">
      <c r="A588" s="0" t="n">
        <v>30042</v>
      </c>
      <c r="B588" s="48" t="s">
        <v>314</v>
      </c>
      <c r="C588" s="37" t="n">
        <v>45672</v>
      </c>
      <c r="D588" s="38" t="s">
        <v>32</v>
      </c>
      <c r="E588" s="17" t="s">
        <v>49</v>
      </c>
      <c r="F588" s="49" t="n">
        <v>1</v>
      </c>
      <c r="G588" s="50"/>
      <c r="H588" s="40" t="s">
        <v>570</v>
      </c>
      <c r="I588" s="16" t="n">
        <v>1540</v>
      </c>
      <c r="J588" s="42" t="s">
        <v>2</v>
      </c>
      <c r="K588" s="43" t="n">
        <v>3200</v>
      </c>
      <c r="L588" s="44" t="s">
        <v>7</v>
      </c>
      <c r="M588" s="15" t="n">
        <f aca="false">IF(J588="mm",F588*I588/1000*K588*1.55,F588*I588*12*K588/1000)</f>
        <v>7638.4</v>
      </c>
      <c r="N588" s="5" t="n">
        <f aca="false">_xlfn.xlookup(A588,'[1]Prix MP'!$A$1:$A$1048576,'[1]Prix MP'!$T$1:$T$1048576)</f>
        <v>0.273486093127953</v>
      </c>
      <c r="O588" s="5" t="n">
        <f aca="false">_xlfn.xlookup(A588,'[1]Prix MP'!$A$1:$A$1048576,'[1]Prix MP'!$U$1:$U$1048576)</f>
        <v>0.273486093127953</v>
      </c>
      <c r="P588" s="6" t="n">
        <f aca="false">M588*N588</f>
        <v>2088.99617374856</v>
      </c>
      <c r="Q588" s="45" t="n">
        <f aca="false">M588*O588</f>
        <v>2088.99617374856</v>
      </c>
      <c r="R588" s="42" t="s">
        <v>316</v>
      </c>
      <c r="S588" s="6" t="n">
        <f aca="false">ROUND(IF(E588="I",0,IF(J588="po",I588,I588/25.4)),2)</f>
        <v>60.63</v>
      </c>
      <c r="T588" s="15" t="n">
        <f aca="false">ROUND(IF(E588="I",0,IF(J588="po",K588,K588*3.280839895)),0)</f>
        <v>10499</v>
      </c>
    </row>
  </sheetData>
  <conditionalFormatting sqref="H1:H2 D3:D1048576">
    <cfRule type="containsText" priority="2" operator="containsText" aboveAverage="0" equalAverage="0" bottom="0" percent="0" rank="0" text="out" dxfId="8">
      <formula>NOT(ISERROR(SEARCH("out",D1)))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5" activeCellId="0" sqref="E35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2.29"/>
    <col collapsed="false" customWidth="true" hidden="false" outlineLevel="0" max="3" min="3" style="0" width="20.29"/>
    <col collapsed="false" customWidth="true" hidden="false" outlineLevel="0" max="4" min="4" style="0" width="14.42"/>
    <col collapsed="false" customWidth="true" hidden="false" outlineLevel="0" max="5" min="5" style="0" width="11.29"/>
    <col collapsed="false" customWidth="true" hidden="false" outlineLevel="0" max="6" min="6" style="0" width="14.86"/>
    <col collapsed="false" customWidth="true" hidden="false" outlineLevel="0" max="7" min="7" style="0" width="12"/>
    <col collapsed="false" customWidth="true" hidden="false" outlineLevel="0" max="8" min="8" style="0" width="9.14"/>
    <col collapsed="false" customWidth="true" hidden="false" outlineLevel="0" max="9" min="9" style="5" width="12.71"/>
    <col collapsed="false" customWidth="true" hidden="false" outlineLevel="0" max="10" min="10" style="0" width="12.71"/>
    <col collapsed="false" customWidth="true" hidden="false" outlineLevel="0" max="11" min="11" style="0" width="11.14"/>
    <col collapsed="false" customWidth="true" hidden="false" outlineLevel="0" max="12" min="12" style="0" width="15.42"/>
    <col collapsed="false" customWidth="true" hidden="false" outlineLevel="0" max="13" min="13" style="0" width="56.86"/>
    <col collapsed="false" customWidth="true" hidden="false" outlineLevel="0" max="15" min="15" style="0" width="59.29"/>
    <col collapsed="false" customWidth="true" hidden="false" outlineLevel="0" max="16" min="16" style="0" width="10.85"/>
    <col collapsed="false" customWidth="true" hidden="false" outlineLevel="0" max="17" min="17" style="0" width="19.29"/>
  </cols>
  <sheetData>
    <row r="1" customFormat="false" ht="15" hidden="false" customHeight="false" outlineLevel="0" collapsed="false">
      <c r="A1" s="7" t="s">
        <v>0</v>
      </c>
      <c r="D1" s="58" t="s">
        <v>571</v>
      </c>
      <c r="E1" s="58"/>
      <c r="G1" s="5"/>
      <c r="K1" s="59"/>
    </row>
    <row r="2" customFormat="false" ht="15" hidden="false" customHeight="false" outlineLevel="0" collapsed="false">
      <c r="F2" s="5" t="s">
        <v>572</v>
      </c>
      <c r="I2" s="46" t="n">
        <f aca="false">SUBTOTAL(9,I4:I10005)</f>
        <v>39302</v>
      </c>
      <c r="J2" s="60" t="n">
        <f aca="false">SUBTOTAL(9,J4:J10005)</f>
        <v>22152.6957364615</v>
      </c>
      <c r="K2" s="59"/>
      <c r="L2" s="60" t="n">
        <f aca="false">SUBTOTAL(9,L4:L10005)</f>
        <v>27949.5375900203</v>
      </c>
    </row>
    <row r="3" customFormat="false" ht="15" hidden="false" customHeight="false" outlineLevel="0" collapsed="false">
      <c r="A3" s="61" t="s">
        <v>573</v>
      </c>
      <c r="B3" s="25" t="s">
        <v>12</v>
      </c>
      <c r="C3" s="25" t="s">
        <v>574</v>
      </c>
      <c r="D3" s="25" t="s">
        <v>575</v>
      </c>
      <c r="E3" s="25" t="s">
        <v>576</v>
      </c>
      <c r="F3" s="33" t="s">
        <v>577</v>
      </c>
      <c r="G3" s="25" t="s">
        <v>578</v>
      </c>
      <c r="H3" s="25" t="s">
        <v>579</v>
      </c>
      <c r="I3" s="25" t="s">
        <v>580</v>
      </c>
      <c r="J3" s="35" t="s">
        <v>581</v>
      </c>
      <c r="K3" s="33" t="s">
        <v>582</v>
      </c>
      <c r="L3" s="35" t="s">
        <v>583</v>
      </c>
      <c r="M3" s="25" t="s">
        <v>584</v>
      </c>
      <c r="O3" s="62"/>
      <c r="P3" s="63" t="s">
        <v>585</v>
      </c>
      <c r="Q3" s="64"/>
    </row>
    <row r="4" customFormat="false" ht="15" hidden="false" customHeight="false" outlineLevel="0" collapsed="false">
      <c r="A4" s="65" t="n">
        <v>300002</v>
      </c>
      <c r="B4" s="2" t="n">
        <v>45355</v>
      </c>
      <c r="C4" s="42" t="s">
        <v>586</v>
      </c>
      <c r="D4" s="42" t="s">
        <v>587</v>
      </c>
      <c r="F4" s="5" t="n">
        <v>4.32</v>
      </c>
      <c r="G4" s="42" t="s">
        <v>588</v>
      </c>
      <c r="H4" s="42" t="s">
        <v>589</v>
      </c>
      <c r="I4" s="5" t="n">
        <v>220</v>
      </c>
      <c r="J4" s="6" t="n">
        <f aca="false">F4*I4</f>
        <v>950.4</v>
      </c>
      <c r="K4" s="5" t="n">
        <v>1</v>
      </c>
      <c r="L4" s="6" t="n">
        <f aca="false">J4*K4</f>
        <v>950.4</v>
      </c>
      <c r="M4" s="42" t="str">
        <f aca="false">CONCATENATE(A4," ",C4," ",D4)</f>
        <v>300002 Polyrol 16.75x3</v>
      </c>
      <c r="O4" s="66" t="s">
        <v>584</v>
      </c>
      <c r="P4" s="67" t="s">
        <v>590</v>
      </c>
      <c r="Q4" s="68" t="s">
        <v>591</v>
      </c>
    </row>
    <row r="5" customFormat="false" ht="15" hidden="false" customHeight="false" outlineLevel="0" collapsed="false">
      <c r="A5" s="65" t="n">
        <v>300002</v>
      </c>
      <c r="B5" s="2" t="n">
        <v>45443</v>
      </c>
      <c r="C5" s="42" t="s">
        <v>586</v>
      </c>
      <c r="D5" s="42" t="s">
        <v>587</v>
      </c>
      <c r="F5" s="5" t="n">
        <v>4.32</v>
      </c>
      <c r="G5" s="42" t="s">
        <v>588</v>
      </c>
      <c r="H5" s="42" t="s">
        <v>589</v>
      </c>
      <c r="I5" s="5" t="n">
        <v>-65</v>
      </c>
      <c r="J5" s="6" t="n">
        <f aca="false">F5*I5</f>
        <v>-280.8</v>
      </c>
      <c r="K5" s="5" t="n">
        <v>1</v>
      </c>
      <c r="L5" s="6" t="n">
        <f aca="false">J5*K5</f>
        <v>-280.8</v>
      </c>
      <c r="M5" s="42" t="str">
        <f aca="false">CONCATENATE(A5," ",C5," ",D5)</f>
        <v>300002 Polyrol 16.75x3</v>
      </c>
      <c r="O5" s="69" t="s">
        <v>592</v>
      </c>
      <c r="P5" s="70" t="n">
        <v>56</v>
      </c>
      <c r="Q5" s="71" t="n">
        <v>241.92</v>
      </c>
    </row>
    <row r="6" customFormat="false" ht="15" hidden="false" customHeight="false" outlineLevel="0" collapsed="false">
      <c r="A6" s="65" t="n">
        <v>300002</v>
      </c>
      <c r="B6" s="2" t="n">
        <v>45473</v>
      </c>
      <c r="C6" s="42" t="s">
        <v>586</v>
      </c>
      <c r="D6" s="42" t="s">
        <v>587</v>
      </c>
      <c r="F6" s="5" t="n">
        <v>4.32</v>
      </c>
      <c r="G6" s="42" t="s">
        <v>588</v>
      </c>
      <c r="H6" s="42" t="s">
        <v>589</v>
      </c>
      <c r="I6" s="5" t="n">
        <v>-10</v>
      </c>
      <c r="J6" s="6" t="n">
        <f aca="false">F6*I6</f>
        <v>-43.2</v>
      </c>
      <c r="K6" s="5" t="n">
        <v>1</v>
      </c>
      <c r="L6" s="6" t="n">
        <f aca="false">J6*K6</f>
        <v>-43.2</v>
      </c>
      <c r="M6" s="42" t="str">
        <f aca="false">CONCATENATE(A6," ",C6," ",D6)</f>
        <v>300002 Polyrol 16.75x3</v>
      </c>
      <c r="O6" s="72" t="s">
        <v>593</v>
      </c>
      <c r="P6" s="73" t="n">
        <v>0</v>
      </c>
      <c r="Q6" s="74" t="n">
        <v>0</v>
      </c>
    </row>
    <row r="7" customFormat="false" ht="15" hidden="false" customHeight="false" outlineLevel="0" collapsed="false">
      <c r="A7" s="65" t="n">
        <v>300002</v>
      </c>
      <c r="B7" s="2" t="n">
        <v>45535</v>
      </c>
      <c r="C7" s="42" t="s">
        <v>586</v>
      </c>
      <c r="D7" s="42" t="s">
        <v>587</v>
      </c>
      <c r="F7" s="5" t="n">
        <v>4.32</v>
      </c>
      <c r="G7" s="42" t="s">
        <v>588</v>
      </c>
      <c r="H7" s="42" t="s">
        <v>589</v>
      </c>
      <c r="I7" s="5" t="n">
        <v>-20</v>
      </c>
      <c r="J7" s="6" t="n">
        <f aca="false">F7*I7</f>
        <v>-86.4</v>
      </c>
      <c r="K7" s="5" t="n">
        <v>1</v>
      </c>
      <c r="L7" s="6" t="n">
        <f aca="false">J7*K7</f>
        <v>-86.4</v>
      </c>
      <c r="M7" s="42" t="str">
        <f aca="false">CONCATENATE(A7," ",C7," ",D7)</f>
        <v>300002 Polyrol 16.75x3</v>
      </c>
      <c r="O7" s="72" t="s">
        <v>594</v>
      </c>
      <c r="P7" s="73" t="n">
        <v>0</v>
      </c>
      <c r="Q7" s="74" t="n">
        <v>0</v>
      </c>
    </row>
    <row r="8" customFormat="false" ht="15" hidden="false" customHeight="false" outlineLevel="0" collapsed="false">
      <c r="A8" s="65" t="n">
        <v>300002</v>
      </c>
      <c r="B8" s="2" t="n">
        <v>45565</v>
      </c>
      <c r="C8" s="42" t="s">
        <v>586</v>
      </c>
      <c r="D8" s="42" t="s">
        <v>587</v>
      </c>
      <c r="F8" s="5" t="n">
        <v>4.32</v>
      </c>
      <c r="G8" s="42" t="s">
        <v>588</v>
      </c>
      <c r="H8" s="42" t="s">
        <v>589</v>
      </c>
      <c r="I8" s="5" t="n">
        <f aca="false">72-125</f>
        <v>-53</v>
      </c>
      <c r="J8" s="6" t="n">
        <f aca="false">F8*I8</f>
        <v>-228.96</v>
      </c>
      <c r="K8" s="5" t="n">
        <v>1</v>
      </c>
      <c r="L8" s="6" t="n">
        <f aca="false">J8*K8</f>
        <v>-228.96</v>
      </c>
      <c r="M8" s="42" t="str">
        <f aca="false">CONCATENATE(A8," ",C8," ",D8)</f>
        <v>300002 Polyrol 16.75x3</v>
      </c>
      <c r="O8" s="72" t="s">
        <v>595</v>
      </c>
      <c r="P8" s="73" t="n">
        <v>159</v>
      </c>
      <c r="Q8" s="74" t="n">
        <v>3450.3</v>
      </c>
    </row>
    <row r="9" customFormat="false" ht="15" hidden="false" customHeight="false" outlineLevel="0" collapsed="false">
      <c r="A9" s="3" t="n">
        <v>300002</v>
      </c>
      <c r="B9" s="2" t="n">
        <v>45626</v>
      </c>
      <c r="C9" s="42" t="s">
        <v>586</v>
      </c>
      <c r="D9" s="42" t="s">
        <v>587</v>
      </c>
      <c r="F9" s="5" t="n">
        <v>4.32</v>
      </c>
      <c r="G9" s="42" t="s">
        <v>588</v>
      </c>
      <c r="H9" s="42" t="s">
        <v>589</v>
      </c>
      <c r="I9" s="5" t="n">
        <v>-16</v>
      </c>
      <c r="J9" s="6" t="n">
        <f aca="false">F9*I9</f>
        <v>-69.12</v>
      </c>
      <c r="K9" s="5" t="n">
        <v>1</v>
      </c>
      <c r="L9" s="6" t="n">
        <f aca="false">J9*K9</f>
        <v>-69.12</v>
      </c>
      <c r="M9" s="42" t="str">
        <f aca="false">CONCATENATE(A9," ",C9," ",D9)</f>
        <v>300002 Polyrol 16.75x3</v>
      </c>
      <c r="O9" s="72" t="s">
        <v>596</v>
      </c>
      <c r="P9" s="73" t="n">
        <v>252</v>
      </c>
      <c r="Q9" s="74" t="n">
        <v>2556</v>
      </c>
    </row>
    <row r="10" customFormat="false" ht="15" hidden="false" customHeight="false" outlineLevel="0" collapsed="false">
      <c r="A10" s="75" t="n">
        <v>300005</v>
      </c>
      <c r="B10" s="76" t="n">
        <v>45355</v>
      </c>
      <c r="C10" s="58" t="s">
        <v>586</v>
      </c>
      <c r="D10" s="58" t="s">
        <v>597</v>
      </c>
      <c r="E10" s="58"/>
      <c r="F10" s="77" t="n">
        <v>31</v>
      </c>
      <c r="G10" s="58" t="s">
        <v>588</v>
      </c>
      <c r="H10" s="58" t="s">
        <v>589</v>
      </c>
      <c r="I10" s="58" t="n">
        <v>2</v>
      </c>
      <c r="J10" s="78" t="n">
        <f aca="false">F10*I10</f>
        <v>62</v>
      </c>
      <c r="K10" s="77" t="n">
        <v>1</v>
      </c>
      <c r="L10" s="78" t="n">
        <f aca="false">J10*K10</f>
        <v>62</v>
      </c>
      <c r="M10" s="58" t="str">
        <f aca="false">CONCATENATE(A10," ",C10," ",D10)</f>
        <v>300005 Polyrol palette 46x46</v>
      </c>
      <c r="O10" s="72" t="s">
        <v>598</v>
      </c>
      <c r="P10" s="73" t="n">
        <v>2</v>
      </c>
      <c r="Q10" s="74" t="n">
        <v>80</v>
      </c>
    </row>
    <row r="11" customFormat="false" ht="15" hidden="false" customHeight="false" outlineLevel="0" collapsed="false">
      <c r="A11" s="75" t="n">
        <v>300005</v>
      </c>
      <c r="B11" s="76" t="n">
        <v>45443</v>
      </c>
      <c r="C11" s="58" t="s">
        <v>586</v>
      </c>
      <c r="D11" s="58" t="s">
        <v>597</v>
      </c>
      <c r="E11" s="58"/>
      <c r="F11" s="77" t="n">
        <v>31</v>
      </c>
      <c r="G11" s="58" t="s">
        <v>588</v>
      </c>
      <c r="H11" s="58" t="s">
        <v>589</v>
      </c>
      <c r="I11" s="58" t="n">
        <v>-1</v>
      </c>
      <c r="J11" s="78" t="n">
        <f aca="false">F11*I11</f>
        <v>-31</v>
      </c>
      <c r="K11" s="77" t="n">
        <v>1</v>
      </c>
      <c r="L11" s="78" t="n">
        <f aca="false">J11*K11</f>
        <v>-31</v>
      </c>
      <c r="M11" s="58" t="str">
        <f aca="false">CONCATENATE(A11," ",C11," ",D11)</f>
        <v>300005 Polyrol palette 46x46</v>
      </c>
      <c r="O11" s="72" t="s">
        <v>599</v>
      </c>
      <c r="P11" s="73" t="n">
        <v>332</v>
      </c>
      <c r="Q11" s="74" t="n">
        <v>0</v>
      </c>
    </row>
    <row r="12" customFormat="false" ht="15" hidden="false" customHeight="false" outlineLevel="0" collapsed="false">
      <c r="A12" s="75" t="n">
        <v>300005</v>
      </c>
      <c r="B12" s="76" t="n">
        <v>45603</v>
      </c>
      <c r="C12" s="58" t="s">
        <v>586</v>
      </c>
      <c r="D12" s="58" t="s">
        <v>597</v>
      </c>
      <c r="E12" s="58"/>
      <c r="F12" s="77" t="n">
        <v>31</v>
      </c>
      <c r="G12" s="58" t="s">
        <v>588</v>
      </c>
      <c r="H12" s="58" t="s">
        <v>589</v>
      </c>
      <c r="I12" s="58" t="n">
        <v>-1</v>
      </c>
      <c r="J12" s="78" t="n">
        <f aca="false">F12*I12</f>
        <v>-31</v>
      </c>
      <c r="K12" s="77" t="n">
        <v>1</v>
      </c>
      <c r="L12" s="78" t="n">
        <f aca="false">J12*K12</f>
        <v>-31</v>
      </c>
      <c r="M12" s="58" t="str">
        <f aca="false">CONCATENATE(A12," ",C12," ",D12)</f>
        <v>300005 Polyrol palette 46x46</v>
      </c>
      <c r="O12" s="72" t="s">
        <v>600</v>
      </c>
      <c r="P12" s="73" t="n">
        <v>302</v>
      </c>
      <c r="Q12" s="74" t="n">
        <v>0</v>
      </c>
    </row>
    <row r="13" customFormat="false" ht="15" hidden="false" customHeight="false" outlineLevel="0" collapsed="false">
      <c r="A13" s="75" t="n">
        <v>300006</v>
      </c>
      <c r="B13" s="76" t="n">
        <v>45355</v>
      </c>
      <c r="C13" s="58" t="s">
        <v>586</v>
      </c>
      <c r="D13" s="58" t="s">
        <v>601</v>
      </c>
      <c r="E13" s="58"/>
      <c r="F13" s="77" t="n">
        <v>60</v>
      </c>
      <c r="G13" s="58" t="s">
        <v>588</v>
      </c>
      <c r="H13" s="58" t="s">
        <v>589</v>
      </c>
      <c r="I13" s="58" t="n">
        <v>1</v>
      </c>
      <c r="J13" s="78" t="n">
        <f aca="false">F13*I13</f>
        <v>60</v>
      </c>
      <c r="K13" s="77" t="n">
        <v>1</v>
      </c>
      <c r="L13" s="78" t="n">
        <f aca="false">J13*K13</f>
        <v>60</v>
      </c>
      <c r="M13" s="58" t="str">
        <f aca="false">CONCATENATE(A13," ",C13," ",D13)</f>
        <v>300006 Polyrol palette 92x46</v>
      </c>
      <c r="O13" s="72" t="s">
        <v>602</v>
      </c>
      <c r="P13" s="73" t="n">
        <v>0</v>
      </c>
      <c r="Q13" s="74" t="n">
        <v>0</v>
      </c>
    </row>
    <row r="14" customFormat="false" ht="15" hidden="false" customHeight="false" outlineLevel="0" collapsed="false">
      <c r="A14" s="75" t="n">
        <v>300006</v>
      </c>
      <c r="B14" s="76" t="n">
        <v>45603</v>
      </c>
      <c r="C14" s="58" t="s">
        <v>586</v>
      </c>
      <c r="D14" s="58" t="s">
        <v>601</v>
      </c>
      <c r="E14" s="58"/>
      <c r="F14" s="77" t="n">
        <v>60</v>
      </c>
      <c r="G14" s="58" t="s">
        <v>588</v>
      </c>
      <c r="H14" s="58" t="s">
        <v>589</v>
      </c>
      <c r="I14" s="58" t="n">
        <v>-1</v>
      </c>
      <c r="J14" s="78" t="n">
        <f aca="false">F14*I14</f>
        <v>-60</v>
      </c>
      <c r="K14" s="77" t="n">
        <v>1</v>
      </c>
      <c r="L14" s="78" t="n">
        <f aca="false">J14*K14</f>
        <v>-60</v>
      </c>
      <c r="M14" s="58" t="str">
        <f aca="false">CONCATENATE(A14," ",C14," ",D14)</f>
        <v>300006 Polyrol palette 92x46</v>
      </c>
      <c r="O14" s="72" t="s">
        <v>603</v>
      </c>
      <c r="P14" s="73" t="n">
        <v>14300</v>
      </c>
      <c r="Q14" s="74" t="n">
        <v>2188.62276722389</v>
      </c>
    </row>
    <row r="15" customFormat="false" ht="15" hidden="false" customHeight="false" outlineLevel="0" collapsed="false">
      <c r="A15" s="79" t="n">
        <v>300007</v>
      </c>
      <c r="B15" s="80" t="n">
        <v>45545</v>
      </c>
      <c r="C15" s="81" t="s">
        <v>604</v>
      </c>
      <c r="D15" s="81" t="s">
        <v>605</v>
      </c>
      <c r="E15" s="81" t="s">
        <v>606</v>
      </c>
      <c r="F15" s="82" t="n">
        <v>19.2</v>
      </c>
      <c r="G15" s="81" t="s">
        <v>588</v>
      </c>
      <c r="H15" s="81" t="s">
        <v>589</v>
      </c>
      <c r="I15" s="81" t="n">
        <v>100</v>
      </c>
      <c r="J15" s="83" t="n">
        <f aca="false">Table2[[#This Row],[Prix unitaire]]*Table2[[#This Row],[Qté]]</f>
        <v>1920</v>
      </c>
      <c r="K15" s="82" t="n">
        <v>1</v>
      </c>
      <c r="L15" s="83" t="n">
        <f aca="false">J15*K15</f>
        <v>1920</v>
      </c>
      <c r="M15" s="81" t="str">
        <f aca="false">CONCATENATE(A15," ",C15," ",D15)</f>
        <v>300007 Forest Palettes 48x40</v>
      </c>
      <c r="O15" s="72" t="s">
        <v>607</v>
      </c>
      <c r="P15" s="73" t="n">
        <v>2070</v>
      </c>
      <c r="Q15" s="74" t="n">
        <v>2324.8748227964</v>
      </c>
    </row>
    <row r="16" customFormat="false" ht="15" hidden="false" customHeight="false" outlineLevel="0" collapsed="false">
      <c r="A16" s="79" t="n">
        <v>300007</v>
      </c>
      <c r="B16" s="80" t="n">
        <v>45565</v>
      </c>
      <c r="C16" s="81" t="s">
        <v>604</v>
      </c>
      <c r="D16" s="81" t="s">
        <v>605</v>
      </c>
      <c r="E16" s="81" t="s">
        <v>606</v>
      </c>
      <c r="F16" s="82" t="n">
        <v>19.2</v>
      </c>
      <c r="G16" s="81" t="s">
        <v>588</v>
      </c>
      <c r="H16" s="81" t="s">
        <v>589</v>
      </c>
      <c r="I16" s="81" t="n">
        <v>-29</v>
      </c>
      <c r="J16" s="83" t="n">
        <f aca="false">Table2[[#This Row],[Prix unitaire]]*Table2[[#This Row],[Qté]]</f>
        <v>-556.8</v>
      </c>
      <c r="K16" s="82" t="n">
        <v>1</v>
      </c>
      <c r="L16" s="83" t="n">
        <f aca="false">J16*K16</f>
        <v>-556.8</v>
      </c>
      <c r="M16" s="81" t="str">
        <f aca="false">CONCATENATE(A16," ",C16," ",D16)</f>
        <v>300007 Forest Palettes 48x40</v>
      </c>
      <c r="O16" s="72" t="s">
        <v>608</v>
      </c>
      <c r="P16" s="73" t="n">
        <v>14400</v>
      </c>
      <c r="Q16" s="74" t="n">
        <v>3304.01749684516</v>
      </c>
    </row>
    <row r="17" customFormat="false" ht="15" hidden="false" customHeight="false" outlineLevel="0" collapsed="false">
      <c r="A17" s="79" t="n">
        <v>300007</v>
      </c>
      <c r="B17" s="80" t="n">
        <v>45626</v>
      </c>
      <c r="C17" s="81" t="s">
        <v>604</v>
      </c>
      <c r="D17" s="81" t="s">
        <v>605</v>
      </c>
      <c r="E17" s="81" t="s">
        <v>606</v>
      </c>
      <c r="F17" s="82" t="n">
        <v>19.2</v>
      </c>
      <c r="G17" s="81" t="s">
        <v>588</v>
      </c>
      <c r="H17" s="81" t="s">
        <v>589</v>
      </c>
      <c r="I17" s="81" t="n">
        <v>-71</v>
      </c>
      <c r="J17" s="83" t="n">
        <f aca="false">Table2[[#This Row],[Prix unitaire]]*Table2[[#This Row],[Qté]]</f>
        <v>-1363.2</v>
      </c>
      <c r="K17" s="82" t="n">
        <v>1</v>
      </c>
      <c r="L17" s="83" t="n">
        <f aca="false">J17*K17</f>
        <v>-1363.2</v>
      </c>
      <c r="M17" s="81" t="str">
        <f aca="false">CONCATENATE(A17," ",C17," ",D17)</f>
        <v>300007 Forest Palettes 48x40</v>
      </c>
      <c r="O17" s="72" t="s">
        <v>609</v>
      </c>
      <c r="P17" s="73" t="n">
        <v>5520</v>
      </c>
      <c r="Q17" s="74" t="n">
        <v>1994.70250315484</v>
      </c>
    </row>
    <row r="18" customFormat="false" ht="15" hidden="false" customHeight="false" outlineLevel="0" collapsed="false">
      <c r="A18" s="65" t="n">
        <v>300007</v>
      </c>
      <c r="B18" s="2" t="n">
        <v>45615</v>
      </c>
      <c r="C18" s="42" t="s">
        <v>604</v>
      </c>
      <c r="D18" s="42" t="s">
        <v>605</v>
      </c>
      <c r="E18" s="42" t="s">
        <v>606</v>
      </c>
      <c r="F18" s="5" t="n">
        <f aca="false">2170/100</f>
        <v>21.7</v>
      </c>
      <c r="G18" s="42" t="s">
        <v>588</v>
      </c>
      <c r="H18" s="42" t="s">
        <v>589</v>
      </c>
      <c r="I18" s="5" t="n">
        <v>100</v>
      </c>
      <c r="J18" s="6" t="n">
        <f aca="false">Table2[[#This Row],[Prix unitaire]]*Table2[[#This Row],[Qté]]</f>
        <v>2170</v>
      </c>
      <c r="K18" s="5" t="n">
        <v>1</v>
      </c>
      <c r="L18" s="6" t="n">
        <f aca="false">J18*K18</f>
        <v>2170</v>
      </c>
      <c r="M18" s="42" t="str">
        <f aca="false">CONCATENATE(A18," ",C18," ",D18)</f>
        <v>300007 Forest Palettes 48x40</v>
      </c>
      <c r="O18" s="72" t="s">
        <v>610</v>
      </c>
      <c r="P18" s="73" t="n">
        <v>160</v>
      </c>
      <c r="Q18" s="74" t="n">
        <v>430.4</v>
      </c>
    </row>
    <row r="19" customFormat="false" ht="15" hidden="false" customHeight="false" outlineLevel="0" collapsed="false">
      <c r="A19" s="3" t="n">
        <v>300007</v>
      </c>
      <c r="B19" s="2" t="n">
        <v>45626</v>
      </c>
      <c r="C19" s="42" t="s">
        <v>604</v>
      </c>
      <c r="D19" s="42" t="s">
        <v>605</v>
      </c>
      <c r="E19" s="42" t="s">
        <v>606</v>
      </c>
      <c r="F19" s="5" t="n">
        <f aca="false">2170/100</f>
        <v>21.7</v>
      </c>
      <c r="G19" s="42" t="s">
        <v>588</v>
      </c>
      <c r="H19" s="42" t="s">
        <v>589</v>
      </c>
      <c r="I19" s="5" t="n">
        <v>-11</v>
      </c>
      <c r="J19" s="6" t="n">
        <f aca="false">Table2[[#This Row],[Prix unitaire]]*Table2[[#This Row],[Qté]]</f>
        <v>-238.7</v>
      </c>
      <c r="K19" s="5" t="n">
        <v>1</v>
      </c>
      <c r="L19" s="6" t="n">
        <f aca="false">J19*K19</f>
        <v>-238.7</v>
      </c>
      <c r="M19" s="42" t="str">
        <f aca="false">CONCATENATE(A19," ",C19," ",D19)</f>
        <v>300007 Forest Palettes 48x40</v>
      </c>
      <c r="O19" s="72" t="s">
        <v>611</v>
      </c>
      <c r="P19" s="73" t="n">
        <v>368</v>
      </c>
      <c r="Q19" s="74" t="n">
        <v>1203.36</v>
      </c>
    </row>
    <row r="20" customFormat="false" ht="15" hidden="false" customHeight="false" outlineLevel="0" collapsed="false">
      <c r="A20" s="3" t="n">
        <v>300007</v>
      </c>
      <c r="B20" s="2" t="n">
        <v>45657</v>
      </c>
      <c r="C20" s="42" t="s">
        <v>604</v>
      </c>
      <c r="D20" s="42" t="s">
        <v>605</v>
      </c>
      <c r="E20" s="42" t="s">
        <v>606</v>
      </c>
      <c r="F20" s="5" t="n">
        <f aca="false">2170/100</f>
        <v>21.7</v>
      </c>
      <c r="G20" s="42" t="s">
        <v>588</v>
      </c>
      <c r="H20" s="42" t="s">
        <v>589</v>
      </c>
      <c r="I20" s="5" t="n">
        <v>-30</v>
      </c>
      <c r="J20" s="6" t="n">
        <f aca="false">Table2[[#This Row],[Prix unitaire]]*Table2[[#This Row],[Qté]]</f>
        <v>-651</v>
      </c>
      <c r="K20" s="5" t="n">
        <v>1</v>
      </c>
      <c r="L20" s="6" t="n">
        <f aca="false">J20*K20</f>
        <v>-651</v>
      </c>
      <c r="M20" s="42" t="str">
        <f aca="false">CONCATENATE(A20," ",C20," ",D20)</f>
        <v>300007 Forest Palettes 48x40</v>
      </c>
      <c r="O20" s="72" t="s">
        <v>612</v>
      </c>
      <c r="P20" s="84"/>
      <c r="Q20" s="74" t="n">
        <v>4431.34</v>
      </c>
    </row>
    <row r="21" customFormat="false" ht="15" hidden="false" customHeight="false" outlineLevel="0" collapsed="false">
      <c r="A21" s="3" t="n">
        <v>300007</v>
      </c>
      <c r="B21" s="2" t="n">
        <v>45657</v>
      </c>
      <c r="C21" s="42" t="s">
        <v>604</v>
      </c>
      <c r="D21" s="42" t="s">
        <v>605</v>
      </c>
      <c r="E21" s="42" t="s">
        <v>606</v>
      </c>
      <c r="F21" s="5" t="n">
        <f aca="false">2170/100</f>
        <v>21.7</v>
      </c>
      <c r="G21" s="42" t="s">
        <v>588</v>
      </c>
      <c r="H21" s="42" t="s">
        <v>589</v>
      </c>
      <c r="I21" s="5" t="n">
        <v>100</v>
      </c>
      <c r="J21" s="6" t="n">
        <f aca="false">Table2[[#This Row],[Prix unitaire]]*Table2[[#This Row],[Qté]]</f>
        <v>2170</v>
      </c>
      <c r="K21" s="5" t="n">
        <v>1</v>
      </c>
      <c r="L21" s="6" t="n">
        <f aca="false">J21*K21</f>
        <v>2170</v>
      </c>
      <c r="M21" s="42" t="str">
        <f aca="false">CONCATENATE(A21," ",C21," ",D21)</f>
        <v>300007 Forest Palettes 48x40</v>
      </c>
      <c r="O21" s="72" t="s">
        <v>613</v>
      </c>
      <c r="P21" s="73" t="n">
        <v>300</v>
      </c>
      <c r="Q21" s="74" t="n">
        <v>2400</v>
      </c>
    </row>
    <row r="22" customFormat="false" ht="15" hidden="false" customHeight="false" outlineLevel="0" collapsed="false">
      <c r="A22" s="79" t="n">
        <v>300008</v>
      </c>
      <c r="B22" s="80" t="n">
        <v>45474</v>
      </c>
      <c r="C22" s="81" t="s">
        <v>586</v>
      </c>
      <c r="D22" s="81" t="s">
        <v>614</v>
      </c>
      <c r="E22" s="81"/>
      <c r="F22" s="82" t="n">
        <v>10.85</v>
      </c>
      <c r="G22" s="81" t="s">
        <v>588</v>
      </c>
      <c r="H22" s="81" t="s">
        <v>589</v>
      </c>
      <c r="I22" s="81" t="n">
        <v>175</v>
      </c>
      <c r="J22" s="83" t="n">
        <f aca="false">Table2[[#This Row],[Prix unitaire]]*Table2[[#This Row],[Qté]]</f>
        <v>1898.75</v>
      </c>
      <c r="K22" s="82" t="n">
        <v>1</v>
      </c>
      <c r="L22" s="83" t="n">
        <f aca="false">J22*K22</f>
        <v>1898.75</v>
      </c>
      <c r="M22" s="81" t="str">
        <f aca="false">CONCATENATE(A22," ",C22," ",D22)</f>
        <v>300008 Polyrol 60x3</v>
      </c>
      <c r="O22" s="72" t="s">
        <v>615</v>
      </c>
      <c r="P22" s="73" t="n">
        <v>171</v>
      </c>
      <c r="Q22" s="74" t="n">
        <v>1368</v>
      </c>
    </row>
    <row r="23" customFormat="false" ht="15" hidden="false" customHeight="false" outlineLevel="0" collapsed="false">
      <c r="A23" s="79" t="n">
        <v>300008</v>
      </c>
      <c r="B23" s="80" t="n">
        <v>45565</v>
      </c>
      <c r="C23" s="81" t="s">
        <v>586</v>
      </c>
      <c r="D23" s="81" t="s">
        <v>614</v>
      </c>
      <c r="E23" s="81"/>
      <c r="F23" s="82" t="n">
        <v>10.85</v>
      </c>
      <c r="G23" s="81" t="s">
        <v>588</v>
      </c>
      <c r="H23" s="81" t="s">
        <v>589</v>
      </c>
      <c r="I23" s="81" t="n">
        <v>-70</v>
      </c>
      <c r="J23" s="83" t="n">
        <f aca="false">Table2[[#This Row],[Prix unitaire]]*Table2[[#This Row],[Qté]]</f>
        <v>-759.5</v>
      </c>
      <c r="K23" s="82" t="n">
        <v>1</v>
      </c>
      <c r="L23" s="83" t="n">
        <f aca="false">J23*K23</f>
        <v>-759.5</v>
      </c>
      <c r="M23" s="81" t="str">
        <f aca="false">CONCATENATE(A23," ",C23," ",D23)</f>
        <v>300008 Polyrol 60x3</v>
      </c>
      <c r="O23" s="72" t="s">
        <v>616</v>
      </c>
      <c r="P23" s="73" t="n">
        <v>26</v>
      </c>
      <c r="Q23" s="74" t="n">
        <v>208</v>
      </c>
    </row>
    <row r="24" customFormat="false" ht="15" hidden="false" customHeight="false" outlineLevel="0" collapsed="false">
      <c r="A24" s="79" t="n">
        <v>300008</v>
      </c>
      <c r="B24" s="80" t="n">
        <v>45596</v>
      </c>
      <c r="C24" s="81" t="s">
        <v>586</v>
      </c>
      <c r="D24" s="81" t="s">
        <v>614</v>
      </c>
      <c r="E24" s="81"/>
      <c r="F24" s="82" t="n">
        <v>10.85</v>
      </c>
      <c r="G24" s="81" t="s">
        <v>588</v>
      </c>
      <c r="H24" s="81" t="s">
        <v>589</v>
      </c>
      <c r="I24" s="81" t="n">
        <v>-30</v>
      </c>
      <c r="J24" s="83" t="n">
        <f aca="false">Table2[[#This Row],[Prix unitaire]]*Table2[[#This Row],[Qté]]</f>
        <v>-325.5</v>
      </c>
      <c r="K24" s="82" t="n">
        <v>1</v>
      </c>
      <c r="L24" s="83" t="n">
        <f aca="false">J24*K24</f>
        <v>-325.5</v>
      </c>
      <c r="M24" s="81" t="str">
        <f aca="false">CONCATENATE(A24," ",C24," ",D24)</f>
        <v>300008 Polyrol 60x3</v>
      </c>
      <c r="O24" s="72" t="s">
        <v>617</v>
      </c>
      <c r="P24" s="85" t="n">
        <v>884</v>
      </c>
      <c r="Q24" s="86" t="n">
        <v>1768</v>
      </c>
    </row>
    <row r="25" customFormat="false" ht="15" hidden="false" customHeight="false" outlineLevel="0" collapsed="false">
      <c r="A25" s="79" t="n">
        <v>300008</v>
      </c>
      <c r="B25" s="80" t="n">
        <v>45626</v>
      </c>
      <c r="C25" s="81" t="s">
        <v>586</v>
      </c>
      <c r="D25" s="81" t="s">
        <v>614</v>
      </c>
      <c r="E25" s="81"/>
      <c r="F25" s="82" t="n">
        <v>10.85</v>
      </c>
      <c r="G25" s="81" t="s">
        <v>588</v>
      </c>
      <c r="H25" s="81" t="s">
        <v>589</v>
      </c>
      <c r="I25" s="81" t="n">
        <v>-75</v>
      </c>
      <c r="J25" s="83" t="n">
        <f aca="false">Table2[[#This Row],[Prix unitaire]]*Table2[[#This Row],[Qté]]</f>
        <v>-813.75</v>
      </c>
      <c r="K25" s="82" t="n">
        <v>1</v>
      </c>
      <c r="L25" s="83" t="n">
        <f aca="false">J25*K25</f>
        <v>-813.75</v>
      </c>
      <c r="M25" s="81" t="str">
        <f aca="false">CONCATENATE(A25," ",C25," ",D25)</f>
        <v>300008 Polyrol 60x3</v>
      </c>
      <c r="O25" s="87" t="s">
        <v>618</v>
      </c>
      <c r="P25" s="88" t="n">
        <v>39302</v>
      </c>
      <c r="Q25" s="89" t="n">
        <v>27949.5375900203</v>
      </c>
    </row>
    <row r="26" customFormat="false" ht="15" hidden="false" customHeight="false" outlineLevel="0" collapsed="false">
      <c r="A26" s="65" t="n">
        <v>300008</v>
      </c>
      <c r="B26" s="2" t="n">
        <v>45603</v>
      </c>
      <c r="C26" s="42" t="s">
        <v>586</v>
      </c>
      <c r="D26" s="42" t="s">
        <v>614</v>
      </c>
      <c r="F26" s="5" t="n">
        <f aca="false">(3430+120)/350</f>
        <v>10.1428571428571</v>
      </c>
      <c r="G26" s="42" t="s">
        <v>588</v>
      </c>
      <c r="H26" s="42" t="s">
        <v>589</v>
      </c>
      <c r="I26" s="5" t="n">
        <v>350</v>
      </c>
      <c r="J26" s="6" t="n">
        <f aca="false">Table2[[#This Row],[Prix unitaire]]*Table2[[#This Row],[Qté]]</f>
        <v>3550</v>
      </c>
      <c r="K26" s="5" t="n">
        <v>1</v>
      </c>
      <c r="L26" s="6" t="n">
        <f aca="false">J26*K26</f>
        <v>3550</v>
      </c>
      <c r="M26" s="42" t="str">
        <f aca="false">CONCATENATE(A26," ",C26," ",D26)</f>
        <v>300008 Polyrol 60x3</v>
      </c>
    </row>
    <row r="27" customFormat="false" ht="15" hidden="false" customHeight="false" outlineLevel="0" collapsed="false">
      <c r="A27" s="3" t="n">
        <v>300008</v>
      </c>
      <c r="B27" s="2" t="n">
        <v>45626</v>
      </c>
      <c r="C27" s="42" t="s">
        <v>586</v>
      </c>
      <c r="D27" s="42" t="s">
        <v>614</v>
      </c>
      <c r="F27" s="5" t="n">
        <f aca="false">(3430+120)/350</f>
        <v>10.1428571428571</v>
      </c>
      <c r="G27" s="42" t="s">
        <v>588</v>
      </c>
      <c r="H27" s="42" t="s">
        <v>589</v>
      </c>
      <c r="I27" s="5" t="n">
        <f aca="false">75-118</f>
        <v>-43</v>
      </c>
      <c r="J27" s="6" t="n">
        <f aca="false">Table2[[#This Row],[Prix unitaire]]*Table2[[#This Row],[Qté]]</f>
        <v>-436.142857142857</v>
      </c>
      <c r="K27" s="5" t="n">
        <v>1</v>
      </c>
      <c r="L27" s="6" t="n">
        <f aca="false">J27*K27</f>
        <v>-436.142857142857</v>
      </c>
      <c r="M27" s="42" t="str">
        <f aca="false">CONCATENATE(A27," ",C27," ",D27)</f>
        <v>300008 Polyrol 60x3</v>
      </c>
    </row>
    <row r="28" customFormat="false" ht="15" hidden="false" customHeight="false" outlineLevel="0" collapsed="false">
      <c r="A28" s="3" t="n">
        <v>300008</v>
      </c>
      <c r="B28" s="2" t="n">
        <v>45657</v>
      </c>
      <c r="C28" s="42" t="s">
        <v>586</v>
      </c>
      <c r="D28" s="42" t="s">
        <v>614</v>
      </c>
      <c r="F28" s="5" t="n">
        <f aca="false">(3430+120)/350</f>
        <v>10.1428571428571</v>
      </c>
      <c r="G28" s="42" t="s">
        <v>588</v>
      </c>
      <c r="H28" s="42" t="s">
        <v>589</v>
      </c>
      <c r="I28" s="5" t="n">
        <v>-55</v>
      </c>
      <c r="J28" s="6" t="n">
        <f aca="false">Table2[[#This Row],[Prix unitaire]]*Table2[[#This Row],[Qté]]</f>
        <v>-557.857142857143</v>
      </c>
      <c r="K28" s="5" t="n">
        <v>1</v>
      </c>
      <c r="L28" s="6" t="n">
        <f aca="false">J28*K28</f>
        <v>-557.857142857143</v>
      </c>
      <c r="M28" s="42" t="str">
        <f aca="false">CONCATENATE(A28," ",C28," ",D28)</f>
        <v>300008 Polyrol 60x3</v>
      </c>
    </row>
    <row r="29" customFormat="false" ht="15" hidden="false" customHeight="false" outlineLevel="0" collapsed="false">
      <c r="A29" s="75" t="n">
        <v>300009</v>
      </c>
      <c r="B29" s="76" t="n">
        <v>45474</v>
      </c>
      <c r="C29" s="58" t="s">
        <v>586</v>
      </c>
      <c r="D29" s="58" t="s">
        <v>619</v>
      </c>
      <c r="E29" s="58"/>
      <c r="F29" s="77" t="n">
        <v>40</v>
      </c>
      <c r="G29" s="58" t="s">
        <v>588</v>
      </c>
      <c r="H29" s="58" t="s">
        <v>589</v>
      </c>
      <c r="I29" s="58" t="n">
        <v>1</v>
      </c>
      <c r="J29" s="78" t="n">
        <f aca="false">Table2[[#This Row],[Prix unitaire]]*Table2[[#This Row],[Qté]]</f>
        <v>40</v>
      </c>
      <c r="K29" s="77" t="n">
        <v>1</v>
      </c>
      <c r="L29" s="78" t="n">
        <f aca="false">J29*K29</f>
        <v>40</v>
      </c>
      <c r="M29" s="58" t="str">
        <f aca="false">CONCATENATE(A29," ",C29," ",D29)</f>
        <v>300009 Polyrol palette 60x46</v>
      </c>
    </row>
    <row r="30" customFormat="false" ht="15" hidden="false" customHeight="false" outlineLevel="0" collapsed="false">
      <c r="A30" s="75" t="n">
        <v>300009</v>
      </c>
      <c r="B30" s="76" t="n">
        <v>45603</v>
      </c>
      <c r="C30" s="58" t="s">
        <v>586</v>
      </c>
      <c r="D30" s="58" t="s">
        <v>619</v>
      </c>
      <c r="E30" s="58"/>
      <c r="F30" s="77" t="n">
        <v>40</v>
      </c>
      <c r="G30" s="58" t="s">
        <v>588</v>
      </c>
      <c r="H30" s="58" t="s">
        <v>589</v>
      </c>
      <c r="I30" s="58" t="n">
        <v>-1</v>
      </c>
      <c r="J30" s="78" t="n">
        <f aca="false">Table2[[#This Row],[Prix unitaire]]*Table2[[#This Row],[Qté]]</f>
        <v>-40</v>
      </c>
      <c r="K30" s="77" t="n">
        <v>1</v>
      </c>
      <c r="L30" s="78" t="n">
        <f aca="false">J30*K30</f>
        <v>-40</v>
      </c>
      <c r="M30" s="58" t="str">
        <f aca="false">CONCATENATE(A30," ",C30," ",D30)</f>
        <v>300009 Polyrol palette 60x46</v>
      </c>
    </row>
    <row r="31" customFormat="false" ht="15" hidden="false" customHeight="false" outlineLevel="0" collapsed="false">
      <c r="A31" s="3" t="n">
        <v>300009</v>
      </c>
      <c r="B31" s="2" t="n">
        <v>45603</v>
      </c>
      <c r="C31" s="42" t="s">
        <v>586</v>
      </c>
      <c r="D31" s="42" t="s">
        <v>619</v>
      </c>
      <c r="F31" s="5" t="n">
        <v>40</v>
      </c>
      <c r="G31" s="42" t="s">
        <v>588</v>
      </c>
      <c r="H31" s="42" t="s">
        <v>589</v>
      </c>
      <c r="I31" s="5" t="n">
        <v>2</v>
      </c>
      <c r="J31" s="6" t="n">
        <f aca="false">Table2[[#This Row],[Prix unitaire]]*Table2[[#This Row],[Qté]]</f>
        <v>80</v>
      </c>
      <c r="K31" s="5" t="n">
        <v>1</v>
      </c>
      <c r="L31" s="6" t="n">
        <f aca="false">J31*K31</f>
        <v>80</v>
      </c>
      <c r="M31" s="42" t="str">
        <f aca="false">CONCATENATE(A31," ",C31," ",D31)</f>
        <v>300009 Polyrol palette 60x46</v>
      </c>
    </row>
    <row r="32" customFormat="false" ht="15" hidden="false" customHeight="false" outlineLevel="0" collapsed="false">
      <c r="A32" s="65" t="n">
        <v>300010</v>
      </c>
      <c r="B32" s="2" t="n">
        <v>45565</v>
      </c>
      <c r="C32" s="42" t="s">
        <v>620</v>
      </c>
      <c r="D32" s="42" t="s">
        <v>621</v>
      </c>
      <c r="F32" s="5" t="n">
        <v>0</v>
      </c>
      <c r="G32" s="42" t="s">
        <v>622</v>
      </c>
      <c r="H32" s="42" t="s">
        <v>623</v>
      </c>
      <c r="I32" s="5" t="n">
        <v>332</v>
      </c>
      <c r="J32" s="6" t="n">
        <f aca="false">Table2[[#This Row],[Prix unitaire]]*Table2[[#This Row],[Qté]]</f>
        <v>0</v>
      </c>
      <c r="K32" s="5" t="n">
        <v>1</v>
      </c>
      <c r="L32" s="6" t="n">
        <f aca="false">J32*K32</f>
        <v>0</v>
      </c>
      <c r="M32" s="42" t="str">
        <f aca="false">CONCATENATE(A32," ",C32," ",D32)</f>
        <v>300010 AKO samples AH2008 Label TC DT 4x6 perf (6.045USD/rl)</v>
      </c>
    </row>
    <row r="33" customFormat="false" ht="15" hidden="false" customHeight="false" outlineLevel="0" collapsed="false">
      <c r="A33" s="65" t="n">
        <v>300011</v>
      </c>
      <c r="B33" s="2" t="n">
        <v>45565</v>
      </c>
      <c r="C33" s="42" t="s">
        <v>620</v>
      </c>
      <c r="D33" s="42" t="s">
        <v>624</v>
      </c>
      <c r="F33" s="5" t="n">
        <v>0</v>
      </c>
      <c r="G33" s="42" t="s">
        <v>622</v>
      </c>
      <c r="H33" s="42" t="s">
        <v>623</v>
      </c>
      <c r="I33" s="5" t="n">
        <v>302</v>
      </c>
      <c r="J33" s="6" t="n">
        <f aca="false">Table2[[#This Row],[Prix unitaire]]*Table2[[#This Row],[Qté]]</f>
        <v>0</v>
      </c>
      <c r="K33" s="5" t="n">
        <v>1</v>
      </c>
      <c r="L33" s="6" t="n">
        <f aca="false">J33*K33</f>
        <v>0</v>
      </c>
      <c r="M33" s="42" t="str">
        <f aca="false">CONCATENATE(A33," ",C33," ",D33)</f>
        <v>300011 AKO samples AH1003 Label 4x6 TT perf (5.446USD/rl)</v>
      </c>
    </row>
    <row r="34" customFormat="false" ht="15" hidden="false" customHeight="false" outlineLevel="0" collapsed="false">
      <c r="A34" s="75" t="n">
        <v>300012</v>
      </c>
      <c r="B34" s="76" t="n">
        <v>45580</v>
      </c>
      <c r="C34" s="58" t="s">
        <v>625</v>
      </c>
      <c r="D34" s="58" t="s">
        <v>626</v>
      </c>
      <c r="E34" s="58"/>
      <c r="F34" s="77" t="n">
        <v>20.85</v>
      </c>
      <c r="G34" s="58" t="s">
        <v>627</v>
      </c>
      <c r="H34" s="58" t="s">
        <v>623</v>
      </c>
      <c r="I34" s="77" t="n">
        <v>99</v>
      </c>
      <c r="J34" s="78" t="n">
        <f aca="false">Table2[[#This Row],[Prix unitaire]]*Table2[[#This Row],[Qté]]</f>
        <v>2064.15</v>
      </c>
      <c r="K34" s="77" t="n">
        <v>1.36416659971003</v>
      </c>
      <c r="L34" s="78" t="n">
        <f aca="false">J34*K34</f>
        <v>2815.84448679146</v>
      </c>
      <c r="M34" s="58" t="str">
        <f aca="false">CONCATENATE(A34," ",C34," ",D34)</f>
        <v>300012 4x6 ED3049 4x6 (1000/roul; 4/boite)</v>
      </c>
    </row>
    <row r="35" customFormat="false" ht="15" hidden="false" customHeight="false" outlineLevel="0" collapsed="false">
      <c r="A35" s="75" t="n">
        <v>300012</v>
      </c>
      <c r="B35" s="76" t="n">
        <v>45581</v>
      </c>
      <c r="C35" s="58" t="s">
        <v>625</v>
      </c>
      <c r="D35" s="58" t="s">
        <v>626</v>
      </c>
      <c r="E35" s="58"/>
      <c r="F35" s="77" t="n">
        <v>20.85</v>
      </c>
      <c r="G35" s="58" t="s">
        <v>627</v>
      </c>
      <c r="H35" s="58" t="s">
        <v>623</v>
      </c>
      <c r="I35" s="77" t="n">
        <v>-29</v>
      </c>
      <c r="J35" s="78" t="n">
        <f aca="false">Table2[[#This Row],[Prix unitaire]]*Table2[[#This Row],[Qté]]</f>
        <v>-604.65</v>
      </c>
      <c r="K35" s="77" t="n">
        <v>1.36416659971003</v>
      </c>
      <c r="L35" s="78" t="n">
        <f aca="false">J35*K35</f>
        <v>-824.84333451467</v>
      </c>
      <c r="M35" s="58" t="str">
        <f aca="false">CONCATENATE(A35," ",C35," ",D35)</f>
        <v>300012 4x6 ED3049 4x6 (1000/roul; 4/boite)</v>
      </c>
    </row>
    <row r="36" customFormat="false" ht="15" hidden="false" customHeight="false" outlineLevel="0" collapsed="false">
      <c r="A36" s="75" t="n">
        <v>300012</v>
      </c>
      <c r="B36" s="76" t="n">
        <v>45603</v>
      </c>
      <c r="C36" s="58" t="s">
        <v>625</v>
      </c>
      <c r="D36" s="58" t="s">
        <v>626</v>
      </c>
      <c r="E36" s="58"/>
      <c r="F36" s="77" t="n">
        <v>20.85</v>
      </c>
      <c r="G36" s="58" t="s">
        <v>627</v>
      </c>
      <c r="H36" s="58" t="s">
        <v>623</v>
      </c>
      <c r="I36" s="77" t="n">
        <v>-70</v>
      </c>
      <c r="J36" s="78" t="n">
        <f aca="false">Table2[[#This Row],[Prix unitaire]]*Table2[[#This Row],[Qté]]</f>
        <v>-1459.5</v>
      </c>
      <c r="K36" s="77" t="n">
        <v>1.36416659971003</v>
      </c>
      <c r="L36" s="78" t="n">
        <f aca="false">J36*K36</f>
        <v>-1991.00115227679</v>
      </c>
      <c r="M36" s="58" t="str">
        <f aca="false">CONCATENATE(A36," ",C36," ",D36)</f>
        <v>300012 4x6 ED3049 4x6 (1000/roul; 4/boite)</v>
      </c>
    </row>
    <row r="37" customFormat="false" ht="15" hidden="false" customHeight="false" outlineLevel="0" collapsed="false">
      <c r="A37" s="65" t="n">
        <v>300013</v>
      </c>
      <c r="B37" s="2" t="n">
        <v>45572</v>
      </c>
      <c r="C37" s="42" t="s">
        <v>628</v>
      </c>
      <c r="D37" s="42" t="s">
        <v>629</v>
      </c>
      <c r="F37" s="5" t="n">
        <f aca="false">Calcul!G20</f>
        <v>0.15917256488901</v>
      </c>
      <c r="G37" s="42" t="s">
        <v>588</v>
      </c>
      <c r="H37" s="42" t="s">
        <v>589</v>
      </c>
      <c r="I37" s="15" t="n">
        <v>14850</v>
      </c>
      <c r="J37" s="6" t="n">
        <f aca="false">F37*I37</f>
        <v>2363.7125886018</v>
      </c>
      <c r="K37" s="5" t="n">
        <v>1</v>
      </c>
      <c r="L37" s="6" t="n">
        <f aca="false">J37*K37</f>
        <v>2363.7125886018</v>
      </c>
      <c r="M37" s="42" t="str">
        <f aca="false">CONCATENATE(A37," ",C37," ",D37)</f>
        <v>300013 Yazoo 1.5x2.362</v>
      </c>
    </row>
    <row r="38" customFormat="false" ht="15" hidden="false" customHeight="false" outlineLevel="0" collapsed="false">
      <c r="A38" s="3" t="n">
        <v>300013</v>
      </c>
      <c r="B38" s="2" t="n">
        <v>45626</v>
      </c>
      <c r="C38" s="42" t="s">
        <v>628</v>
      </c>
      <c r="D38" s="42" t="s">
        <v>629</v>
      </c>
      <c r="F38" s="5" t="n">
        <v>0.15917256488901</v>
      </c>
      <c r="G38" s="42" t="s">
        <v>588</v>
      </c>
      <c r="H38" s="42" t="s">
        <v>589</v>
      </c>
      <c r="I38" s="15" t="n">
        <f aca="false">26*550-I37</f>
        <v>-550</v>
      </c>
      <c r="J38" s="6" t="n">
        <f aca="false">F38*I38</f>
        <v>-87.5449106889555</v>
      </c>
      <c r="K38" s="5" t="n">
        <v>2</v>
      </c>
      <c r="L38" s="6" t="n">
        <f aca="false">J38*K38</f>
        <v>-175.089821377911</v>
      </c>
      <c r="M38" s="42" t="s">
        <v>603</v>
      </c>
    </row>
    <row r="39" customFormat="false" ht="15" hidden="false" customHeight="false" outlineLevel="0" collapsed="false">
      <c r="A39" s="65" t="n">
        <v>300014</v>
      </c>
      <c r="B39" s="2" t="n">
        <v>45572</v>
      </c>
      <c r="C39" s="42" t="s">
        <v>628</v>
      </c>
      <c r="D39" s="42" t="s">
        <v>630</v>
      </c>
      <c r="F39" s="5" t="n">
        <f aca="false">Calcul!G21</f>
        <v>0.421172975144276</v>
      </c>
      <c r="G39" s="42" t="s">
        <v>588</v>
      </c>
      <c r="H39" s="42" t="s">
        <v>589</v>
      </c>
      <c r="I39" s="15" t="n">
        <v>2760</v>
      </c>
      <c r="J39" s="6" t="n">
        <f aca="false">F39*I39</f>
        <v>1162.4374113982</v>
      </c>
      <c r="K39" s="5" t="n">
        <v>3</v>
      </c>
      <c r="L39" s="6" t="n">
        <f aca="false">J39*K39</f>
        <v>3487.3122341946</v>
      </c>
      <c r="M39" s="42" t="str">
        <f aca="false">CONCATENATE(A39," ",C39," ",D39)</f>
        <v>300014 Yazoo 3x4.125</v>
      </c>
    </row>
    <row r="40" customFormat="false" ht="15" hidden="false" customHeight="false" outlineLevel="0" collapsed="false">
      <c r="A40" s="3" t="n">
        <v>300014</v>
      </c>
      <c r="B40" s="2" t="n">
        <v>45626</v>
      </c>
      <c r="C40" s="42" t="s">
        <v>628</v>
      </c>
      <c r="D40" s="42" t="s">
        <v>630</v>
      </c>
      <c r="F40" s="5" t="n">
        <v>0.421172975144276</v>
      </c>
      <c r="G40" s="42" t="s">
        <v>588</v>
      </c>
      <c r="H40" s="42" t="s">
        <v>589</v>
      </c>
      <c r="I40" s="15" t="n">
        <f aca="false">1610-2760</f>
        <v>-1150</v>
      </c>
      <c r="J40" s="6" t="n">
        <f aca="false">F40*I40</f>
        <v>-484.348921415917</v>
      </c>
      <c r="K40" s="5" t="n">
        <v>4</v>
      </c>
      <c r="L40" s="6" t="n">
        <f aca="false">J40*K40</f>
        <v>-1937.39568566367</v>
      </c>
      <c r="M40" s="42" t="s">
        <v>607</v>
      </c>
    </row>
    <row r="41" customFormat="false" ht="15" hidden="false" customHeight="false" outlineLevel="0" collapsed="false">
      <c r="A41" s="3" t="n">
        <v>300014</v>
      </c>
      <c r="B41" s="2" t="n">
        <v>45657</v>
      </c>
      <c r="C41" s="42" t="s">
        <v>628</v>
      </c>
      <c r="D41" s="42" t="s">
        <v>630</v>
      </c>
      <c r="F41" s="5" t="n">
        <v>0.421172975144276</v>
      </c>
      <c r="G41" s="42" t="s">
        <v>588</v>
      </c>
      <c r="H41" s="42" t="s">
        <v>589</v>
      </c>
      <c r="I41" s="15" t="n">
        <v>460</v>
      </c>
      <c r="J41" s="6" t="n">
        <f aca="false">F41*I41</f>
        <v>193.739568566367</v>
      </c>
      <c r="K41" s="5" t="n">
        <v>4</v>
      </c>
      <c r="L41" s="6" t="n">
        <f aca="false">J41*K41</f>
        <v>774.958274265467</v>
      </c>
      <c r="M41" s="42" t="s">
        <v>607</v>
      </c>
    </row>
    <row r="42" customFormat="false" ht="15" hidden="false" customHeight="false" outlineLevel="0" collapsed="false">
      <c r="A42" s="65" t="n">
        <v>300015</v>
      </c>
      <c r="B42" s="2" t="n">
        <v>45601</v>
      </c>
      <c r="C42" s="42" t="s">
        <v>628</v>
      </c>
      <c r="D42" s="42" t="s">
        <v>631</v>
      </c>
      <c r="F42" s="5" t="n">
        <v>0.203951697336121</v>
      </c>
      <c r="G42" s="42" t="s">
        <v>588</v>
      </c>
      <c r="H42" s="42" t="s">
        <v>589</v>
      </c>
      <c r="I42" s="15" t="n">
        <v>16200</v>
      </c>
      <c r="J42" s="6" t="n">
        <f aca="false">Table2[[#This Row],[Prix unitaire]]*Table2[[#This Row],[Qté]]</f>
        <v>3304.01749684516</v>
      </c>
      <c r="K42" s="5" t="n">
        <v>1</v>
      </c>
      <c r="L42" s="6" t="n">
        <f aca="false">J42*K42</f>
        <v>3304.01749684516</v>
      </c>
      <c r="M42" s="42" t="str">
        <f aca="false">CONCATENATE(A42," ",C42," ",D42)</f>
        <v>300015 Yazoo 1x4</v>
      </c>
    </row>
    <row r="43" customFormat="false" ht="15" hidden="false" customHeight="false" outlineLevel="0" collapsed="false">
      <c r="A43" s="65" t="n">
        <v>300015</v>
      </c>
      <c r="B43" s="2" t="n">
        <v>45657</v>
      </c>
      <c r="C43" s="42" t="s">
        <v>628</v>
      </c>
      <c r="D43" s="42" t="s">
        <v>631</v>
      </c>
      <c r="F43" s="5" t="n">
        <v>0.203951697336121</v>
      </c>
      <c r="G43" s="42" t="s">
        <v>588</v>
      </c>
      <c r="H43" s="42" t="s">
        <v>589</v>
      </c>
      <c r="I43" s="15" t="n">
        <f aca="false">14400-16200</f>
        <v>-1800</v>
      </c>
      <c r="J43" s="6"/>
      <c r="K43" s="5"/>
      <c r="L43" s="6"/>
      <c r="M43" s="42" t="str">
        <f aca="false">CONCATENATE(A43," ",C43," ",D43)</f>
        <v>300015 Yazoo 1x4</v>
      </c>
    </row>
    <row r="44" customFormat="false" ht="15" hidden="false" customHeight="false" outlineLevel="0" collapsed="false">
      <c r="A44" s="65" t="n">
        <v>300016</v>
      </c>
      <c r="B44" s="2" t="n">
        <v>45601</v>
      </c>
      <c r="C44" s="42" t="s">
        <v>628</v>
      </c>
      <c r="D44" s="42" t="s">
        <v>632</v>
      </c>
      <c r="F44" s="5" t="n">
        <v>0.361359149122254</v>
      </c>
      <c r="G44" s="42" t="s">
        <v>588</v>
      </c>
      <c r="H44" s="42" t="s">
        <v>589</v>
      </c>
      <c r="I44" s="15" t="n">
        <v>5520</v>
      </c>
      <c r="J44" s="6" t="n">
        <f aca="false">Table2[[#This Row],[Prix unitaire]]*Table2[[#This Row],[Qté]]</f>
        <v>1994.70250315484</v>
      </c>
      <c r="K44" s="5" t="n">
        <v>1</v>
      </c>
      <c r="L44" s="6" t="n">
        <f aca="false">J44*K44</f>
        <v>1994.70250315484</v>
      </c>
      <c r="M44" s="42" t="str">
        <f aca="false">CONCATENATE(A44," ",C44," ",D44)</f>
        <v>300016 Yazoo 3x4</v>
      </c>
    </row>
    <row r="45" customFormat="false" ht="15" hidden="false" customHeight="false" outlineLevel="0" collapsed="false">
      <c r="A45" s="65" t="n">
        <v>300017</v>
      </c>
      <c r="B45" s="2" t="n">
        <v>45604</v>
      </c>
      <c r="C45" s="42" t="s">
        <v>633</v>
      </c>
      <c r="D45" s="42" t="s">
        <v>634</v>
      </c>
      <c r="F45" s="5" t="n">
        <v>2.69</v>
      </c>
      <c r="G45" s="42" t="s">
        <v>588</v>
      </c>
      <c r="H45" s="42" t="s">
        <v>589</v>
      </c>
      <c r="I45" s="15" t="n">
        <v>250</v>
      </c>
      <c r="J45" s="6" t="n">
        <f aca="false">Table2[[#This Row],[Prix unitaire]]*Table2[[#This Row],[Qté]]</f>
        <v>672.5</v>
      </c>
      <c r="K45" s="5" t="n">
        <v>1</v>
      </c>
      <c r="L45" s="6" t="n">
        <f aca="false">J45*K45</f>
        <v>672.5</v>
      </c>
      <c r="M45" s="42" t="str">
        <f aca="false">CONCATENATE(A45," ",C45," ",D45)</f>
        <v>300017 Uline Carton</v>
      </c>
    </row>
    <row r="46" customFormat="false" ht="15" hidden="false" customHeight="false" outlineLevel="0" collapsed="false">
      <c r="A46" s="65" t="n">
        <v>300017</v>
      </c>
      <c r="B46" s="2" t="n">
        <v>45626</v>
      </c>
      <c r="C46" s="42" t="s">
        <v>633</v>
      </c>
      <c r="D46" s="42" t="s">
        <v>634</v>
      </c>
      <c r="F46" s="5" t="n">
        <v>2.69</v>
      </c>
      <c r="G46" s="42" t="s">
        <v>588</v>
      </c>
      <c r="H46" s="42" t="s">
        <v>589</v>
      </c>
      <c r="I46" s="15" t="n">
        <v>-20</v>
      </c>
      <c r="J46" s="6" t="n">
        <f aca="false">Table2[[#This Row],[Prix unitaire]]*Table2[[#This Row],[Qté]]</f>
        <v>-53.8</v>
      </c>
      <c r="K46" s="5" t="n">
        <v>1</v>
      </c>
      <c r="L46" s="6" t="n">
        <f aca="false">J46*K46</f>
        <v>-53.8</v>
      </c>
      <c r="M46" s="42" t="str">
        <f aca="false">CONCATENATE(A46," ",C46," ",D46)</f>
        <v>300017 Uline Carton</v>
      </c>
    </row>
    <row r="47" customFormat="false" ht="15" hidden="false" customHeight="false" outlineLevel="0" collapsed="false">
      <c r="A47" s="65" t="n">
        <v>300017</v>
      </c>
      <c r="B47" s="2" t="n">
        <v>45657</v>
      </c>
      <c r="C47" s="42" t="s">
        <v>633</v>
      </c>
      <c r="D47" s="42" t="s">
        <v>634</v>
      </c>
      <c r="F47" s="5" t="n">
        <v>2.69</v>
      </c>
      <c r="G47" s="42" t="s">
        <v>588</v>
      </c>
      <c r="H47" s="42" t="s">
        <v>589</v>
      </c>
      <c r="I47" s="15" t="n">
        <v>-70</v>
      </c>
      <c r="J47" s="6" t="n">
        <f aca="false">Table2[[#This Row],[Prix unitaire]]*Table2[[#This Row],[Qté]]</f>
        <v>-188.3</v>
      </c>
      <c r="K47" s="5" t="n">
        <v>1</v>
      </c>
      <c r="L47" s="6" t="n">
        <f aca="false">J47*K47</f>
        <v>-188.3</v>
      </c>
      <c r="M47" s="42" t="str">
        <f aca="false">CONCATENATE(A47," ",C47," ",D47)</f>
        <v>300017 Uline Carton</v>
      </c>
    </row>
    <row r="48" customFormat="false" ht="15" hidden="false" customHeight="false" outlineLevel="0" collapsed="false">
      <c r="A48" s="65" t="n">
        <v>300018</v>
      </c>
      <c r="B48" s="2" t="n">
        <v>45597</v>
      </c>
      <c r="C48" s="42" t="s">
        <v>635</v>
      </c>
      <c r="D48" s="42" t="s">
        <v>636</v>
      </c>
      <c r="F48" s="5" t="n">
        <v>3.27</v>
      </c>
      <c r="G48" s="42" t="s">
        <v>588</v>
      </c>
      <c r="H48" s="42" t="s">
        <v>589</v>
      </c>
      <c r="I48" s="15" t="n">
        <v>528</v>
      </c>
      <c r="J48" s="6" t="n">
        <f aca="false">Table2[[#This Row],[Prix unitaire]]*Table2[[#This Row],[Qté]]</f>
        <v>1726.56</v>
      </c>
      <c r="K48" s="5" t="n">
        <v>1</v>
      </c>
      <c r="L48" s="6" t="n">
        <f aca="false">J48*K48</f>
        <v>1726.56</v>
      </c>
      <c r="M48" s="42" t="str">
        <f aca="false">CONCATENATE(A48," ",C48," ",D48)</f>
        <v>300018 Emballage LM Triangles (528)</v>
      </c>
    </row>
    <row r="49" customFormat="false" ht="15" hidden="false" customHeight="false" outlineLevel="0" collapsed="false">
      <c r="A49" s="65" t="n">
        <v>300018</v>
      </c>
      <c r="B49" s="2" t="n">
        <v>45626</v>
      </c>
      <c r="C49" s="42" t="s">
        <v>635</v>
      </c>
      <c r="D49" s="42" t="s">
        <v>636</v>
      </c>
      <c r="F49" s="5" t="n">
        <v>3.27</v>
      </c>
      <c r="G49" s="42" t="s">
        <v>588</v>
      </c>
      <c r="H49" s="42" t="s">
        <v>589</v>
      </c>
      <c r="I49" s="15" t="n">
        <v>-128</v>
      </c>
      <c r="J49" s="6" t="n">
        <f aca="false">Table2[[#This Row],[Prix unitaire]]*Table2[[#This Row],[Qté]]</f>
        <v>-418.56</v>
      </c>
      <c r="K49" s="5" t="n">
        <v>1</v>
      </c>
      <c r="L49" s="6" t="n">
        <f aca="false">J49*K49</f>
        <v>-418.56</v>
      </c>
      <c r="M49" s="42" t="str">
        <f aca="false">CONCATENATE(A49," ",C49," ",D49)</f>
        <v>300018 Emballage LM Triangles (528)</v>
      </c>
    </row>
    <row r="50" customFormat="false" ht="15" hidden="false" customHeight="false" outlineLevel="0" collapsed="false">
      <c r="A50" s="65" t="n">
        <v>300018</v>
      </c>
      <c r="B50" s="2" t="n">
        <v>45657</v>
      </c>
      <c r="C50" s="42" t="s">
        <v>635</v>
      </c>
      <c r="D50" s="42" t="s">
        <v>636</v>
      </c>
      <c r="F50" s="5" t="n">
        <v>3.27</v>
      </c>
      <c r="G50" s="42" t="s">
        <v>588</v>
      </c>
      <c r="H50" s="42" t="s">
        <v>589</v>
      </c>
      <c r="I50" s="15" t="n">
        <v>-32</v>
      </c>
      <c r="J50" s="6" t="n">
        <f aca="false">Table2[[#This Row],[Prix unitaire]]*Table2[[#This Row],[Qté]]</f>
        <v>-104.64</v>
      </c>
      <c r="K50" s="5" t="n">
        <v>1</v>
      </c>
      <c r="L50" s="6" t="n">
        <f aca="false">J50*K50</f>
        <v>-104.64</v>
      </c>
      <c r="M50" s="42" t="str">
        <f aca="false">CONCATENATE(A50," ",C50," ",D50)</f>
        <v>300018 Emballage LM Triangles (528)</v>
      </c>
    </row>
    <row r="51" customFormat="false" ht="15" hidden="false" customHeight="false" outlineLevel="0" collapsed="false">
      <c r="A51" s="65" t="n">
        <v>400001</v>
      </c>
      <c r="B51" s="2" t="n">
        <v>45626</v>
      </c>
      <c r="C51" s="42" t="s">
        <v>637</v>
      </c>
      <c r="E51" s="42" t="s">
        <v>638</v>
      </c>
      <c r="F51" s="5"/>
      <c r="I51" s="15"/>
      <c r="J51" s="6"/>
      <c r="K51" s="5"/>
      <c r="L51" s="6" t="n">
        <f aca="false">2157.41+1328.64+9861.48</f>
        <v>13347.53</v>
      </c>
      <c r="M51" s="42" t="str">
        <f aca="false">CONCATENATE(A51," ",C51," ",D51)</f>
        <v>400001 Produits finis papier </v>
      </c>
    </row>
    <row r="52" customFormat="false" ht="15" hidden="false" customHeight="false" outlineLevel="0" collapsed="false">
      <c r="A52" s="65" t="n">
        <v>400001</v>
      </c>
      <c r="B52" s="2" t="n">
        <v>45657</v>
      </c>
      <c r="C52" s="42" t="s">
        <v>637</v>
      </c>
      <c r="E52" s="42" t="s">
        <v>638</v>
      </c>
      <c r="F52" s="5"/>
      <c r="I52" s="15"/>
      <c r="J52" s="6"/>
      <c r="K52" s="5"/>
      <c r="L52" s="6" t="n">
        <f aca="false">-(2157.41+1328.64+9861.48)</f>
        <v>-13347.53</v>
      </c>
      <c r="M52" s="42" t="str">
        <f aca="false">CONCATENATE(A52," ",C52," ",D52)</f>
        <v>400001 Produits finis papier </v>
      </c>
    </row>
    <row r="53" customFormat="false" ht="15" hidden="false" customHeight="false" outlineLevel="0" collapsed="false">
      <c r="A53" s="65" t="n">
        <v>400001</v>
      </c>
      <c r="B53" s="2" t="n">
        <v>45657</v>
      </c>
      <c r="C53" s="42" t="s">
        <v>637</v>
      </c>
      <c r="E53" s="42" t="s">
        <v>639</v>
      </c>
      <c r="F53" s="5"/>
      <c r="J53" s="6"/>
      <c r="K53" s="5"/>
      <c r="L53" s="6" t="n">
        <v>4431.34</v>
      </c>
      <c r="M53" s="42" t="str">
        <f aca="false">CONCATENATE(A53," ",C53," ",D53)</f>
        <v>400001 Produits finis papier </v>
      </c>
    </row>
    <row r="54" customFormat="false" ht="15" hidden="false" customHeight="false" outlineLevel="0" collapsed="false">
      <c r="A54" s="65" t="n">
        <v>400002</v>
      </c>
      <c r="B54" s="2" t="n">
        <v>45657</v>
      </c>
      <c r="C54" s="42" t="s">
        <v>640</v>
      </c>
      <c r="D54" s="42" t="s">
        <v>641</v>
      </c>
      <c r="F54" s="90" t="n">
        <v>8</v>
      </c>
      <c r="G54" s="42" t="s">
        <v>642</v>
      </c>
      <c r="H54" s="42" t="s">
        <v>589</v>
      </c>
      <c r="I54" s="15" t="n">
        <f aca="false">30*5*2</f>
        <v>300</v>
      </c>
      <c r="J54" s="6" t="n">
        <f aca="false">Table2[[#This Row],[Prix unitaire]]*Table2[[#This Row],[Qté]]</f>
        <v>2400</v>
      </c>
      <c r="K54" s="5" t="n">
        <v>1</v>
      </c>
      <c r="L54" s="91" t="n">
        <f aca="false">J54*K54</f>
        <v>2400</v>
      </c>
      <c r="M54" s="42" t="str">
        <f aca="false">CONCATENATE(A54," ",C54," ",D54)</f>
        <v>400002 Étiquettes 4x6 D21-1 Core 3" 1000/rl</v>
      </c>
    </row>
    <row r="55" customFormat="false" ht="15" hidden="false" customHeight="false" outlineLevel="0" collapsed="false">
      <c r="A55" s="65" t="n">
        <v>400003</v>
      </c>
      <c r="B55" s="2" t="n">
        <v>45657</v>
      </c>
      <c r="C55" s="42" t="s">
        <v>643</v>
      </c>
      <c r="D55" s="42" t="s">
        <v>641</v>
      </c>
      <c r="F55" s="90" t="n">
        <v>8</v>
      </c>
      <c r="G55" s="42" t="s">
        <v>642</v>
      </c>
      <c r="H55" s="42" t="s">
        <v>589</v>
      </c>
      <c r="I55" s="15" t="n">
        <f aca="false">30*5+21</f>
        <v>171</v>
      </c>
      <c r="J55" s="6" t="n">
        <f aca="false">Table2[[#This Row],[Prix unitaire]]*Table2[[#This Row],[Qté]]</f>
        <v>1368</v>
      </c>
      <c r="K55" s="5" t="n">
        <v>1</v>
      </c>
      <c r="L55" s="91" t="n">
        <f aca="false">J55*K55</f>
        <v>1368</v>
      </c>
      <c r="M55" s="42" t="str">
        <f aca="false">CONCATENATE(A55," ",C55," ",D55)</f>
        <v>400003 Étiquettes 4x6 D11-1 Core 3" 1000/rl</v>
      </c>
    </row>
    <row r="56" customFormat="false" ht="15" hidden="false" customHeight="false" outlineLevel="0" collapsed="false">
      <c r="A56" s="65" t="n">
        <v>400004</v>
      </c>
      <c r="B56" s="2" t="n">
        <v>45657</v>
      </c>
      <c r="C56" s="42" t="s">
        <v>644</v>
      </c>
      <c r="D56" s="42" t="s">
        <v>641</v>
      </c>
      <c r="E56" s="0" t="n">
        <v>2024206</v>
      </c>
      <c r="F56" s="90" t="n">
        <v>8</v>
      </c>
      <c r="G56" s="42" t="s">
        <v>642</v>
      </c>
      <c r="H56" s="42" t="s">
        <v>589</v>
      </c>
      <c r="I56" s="15" t="n">
        <v>26</v>
      </c>
      <c r="J56" s="6" t="n">
        <f aca="false">Table2[[#This Row],[Prix unitaire]]*Table2[[#This Row],[Qté]]</f>
        <v>208</v>
      </c>
      <c r="K56" s="5" t="n">
        <v>1</v>
      </c>
      <c r="L56" s="91" t="n">
        <f aca="false">J56*K56</f>
        <v>208</v>
      </c>
      <c r="M56" s="42" t="str">
        <f aca="false">CONCATENATE(A56," ",C56," ",D56)</f>
        <v>400004 Étiquettes 4x6 D11-3 Core 3" 1000/rl</v>
      </c>
    </row>
    <row r="57" customFormat="false" ht="15" hidden="false" customHeight="false" outlineLevel="0" collapsed="false">
      <c r="A57" s="65" t="n">
        <v>400005</v>
      </c>
      <c r="B57" s="2" t="n">
        <v>45657</v>
      </c>
      <c r="C57" s="42" t="s">
        <v>640</v>
      </c>
      <c r="D57" s="42" t="s">
        <v>645</v>
      </c>
      <c r="E57" s="0" t="n">
        <v>2024205</v>
      </c>
      <c r="F57" s="90" t="n">
        <v>2</v>
      </c>
      <c r="G57" s="42" t="s">
        <v>642</v>
      </c>
      <c r="H57" s="42" t="s">
        <v>589</v>
      </c>
      <c r="I57" s="15" t="n">
        <f aca="false">11*13*6+26</f>
        <v>884</v>
      </c>
      <c r="J57" s="6" t="n">
        <f aca="false">Table2[[#This Row],[Prix unitaire]]*Table2[[#This Row],[Qté]]</f>
        <v>1768</v>
      </c>
      <c r="K57" s="5" t="n">
        <v>1</v>
      </c>
      <c r="L57" s="91" t="n">
        <f aca="false">J57*K57</f>
        <v>1768</v>
      </c>
      <c r="M57" s="42" t="str">
        <f aca="false">CONCATENATE(A57," ",C57," ",D57)</f>
        <v>400005 Étiquettes 4x6 D21-1 Core 1" 250/rl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L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3.15"/>
    <col collapsed="false" customWidth="true" hidden="false" outlineLevel="0" max="2" min="2" style="0" width="6.57"/>
    <col collapsed="false" customWidth="true" hidden="false" outlineLevel="0" max="3" min="3" style="15" width="10.29"/>
    <col collapsed="false" customWidth="true" hidden="false" outlineLevel="0" max="4" min="4" style="92" width="9.86"/>
    <col collapsed="false" customWidth="true" hidden="false" outlineLevel="0" max="5" min="5" style="92" width="9.29"/>
    <col collapsed="false" customWidth="true" hidden="false" outlineLevel="0" max="6" min="6" style="0" width="13.29"/>
    <col collapsed="false" customWidth="true" hidden="false" outlineLevel="0" max="7" min="7" style="0" width="11"/>
    <col collapsed="false" customWidth="true" hidden="false" outlineLevel="0" max="8" min="8" style="0" width="26"/>
    <col collapsed="false" customWidth="true" hidden="false" outlineLevel="0" max="10" min="10" style="0" width="10.57"/>
    <col collapsed="false" customWidth="true" hidden="false" outlineLevel="0" max="11" min="11" style="0" width="10.71"/>
  </cols>
  <sheetData>
    <row r="3" s="3" customFormat="true" ht="15" hidden="false" customHeight="false" outlineLevel="0" collapsed="false">
      <c r="A3" s="62"/>
      <c r="B3" s="63" t="s">
        <v>585</v>
      </c>
      <c r="C3" s="93"/>
      <c r="D3" s="64"/>
    </row>
    <row r="4" customFormat="false" ht="15" hidden="false" customHeight="false" outlineLevel="0" collapsed="false">
      <c r="A4" s="66" t="s">
        <v>11</v>
      </c>
      <c r="B4" s="67" t="s">
        <v>646</v>
      </c>
      <c r="C4" s="94" t="s">
        <v>647</v>
      </c>
      <c r="D4" s="68" t="s">
        <v>648</v>
      </c>
      <c r="H4" s="3"/>
      <c r="I4" s="3"/>
      <c r="J4" s="3"/>
      <c r="K4" s="3"/>
      <c r="L4" s="3"/>
    </row>
    <row r="5" customFormat="false" ht="15" hidden="false" customHeight="false" outlineLevel="0" collapsed="false">
      <c r="A5" s="69" t="s">
        <v>31</v>
      </c>
      <c r="B5" s="95" t="n">
        <v>6</v>
      </c>
      <c r="C5" s="96" t="n">
        <v>16094.3775485485</v>
      </c>
      <c r="D5" s="71" t="n">
        <v>16094.3775485485</v>
      </c>
      <c r="H5" s="3"/>
      <c r="I5" s="3"/>
      <c r="J5" s="3"/>
      <c r="K5" s="3"/>
      <c r="L5" s="3"/>
    </row>
    <row r="6" customFormat="false" ht="15" hidden="false" customHeight="false" outlineLevel="0" collapsed="false">
      <c r="A6" s="72" t="s">
        <v>56</v>
      </c>
      <c r="B6" s="97" t="n">
        <v>12</v>
      </c>
      <c r="C6" s="98" t="n">
        <v>42385.539185323</v>
      </c>
      <c r="D6" s="74" t="n">
        <v>42385.539185323</v>
      </c>
      <c r="H6" s="3"/>
      <c r="I6" s="3"/>
      <c r="J6" s="3"/>
      <c r="K6" s="3"/>
      <c r="L6" s="3"/>
    </row>
    <row r="7" customFormat="false" ht="15" hidden="false" customHeight="false" outlineLevel="0" collapsed="false">
      <c r="A7" s="72" t="s">
        <v>63</v>
      </c>
      <c r="B7" s="97" t="n">
        <v>23</v>
      </c>
      <c r="C7" s="98" t="n">
        <v>1157.97839253496</v>
      </c>
      <c r="D7" s="74" t="n">
        <v>5720.81733916663</v>
      </c>
      <c r="H7" s="3"/>
      <c r="I7" s="3"/>
      <c r="J7" s="3"/>
      <c r="K7" s="3"/>
      <c r="L7" s="3"/>
    </row>
    <row r="8" customFormat="false" ht="15" hidden="false" customHeight="false" outlineLevel="0" collapsed="false">
      <c r="A8" s="72" t="s">
        <v>396</v>
      </c>
      <c r="B8" s="97" t="n">
        <v>9</v>
      </c>
      <c r="C8" s="98" t="n">
        <v>21956.4169393063</v>
      </c>
      <c r="D8" s="74" t="n">
        <v>21956.4169393063</v>
      </c>
    </row>
    <row r="9" customFormat="false" ht="15" hidden="false" customHeight="false" outlineLevel="0" collapsed="false">
      <c r="A9" s="72" t="s">
        <v>482</v>
      </c>
      <c r="B9" s="97" t="n">
        <v>10</v>
      </c>
      <c r="C9" s="98" t="n">
        <v>9474.02025693587</v>
      </c>
      <c r="D9" s="74" t="n">
        <v>9474.02025693587</v>
      </c>
    </row>
    <row r="10" customFormat="false" ht="15" hidden="false" customHeight="false" outlineLevel="0" collapsed="false">
      <c r="A10" s="72" t="s">
        <v>88</v>
      </c>
      <c r="B10" s="97" t="n">
        <v>0</v>
      </c>
      <c r="C10" s="98" t="n">
        <v>-0.359075508941714</v>
      </c>
      <c r="D10" s="74" t="n">
        <v>-0.359075508941714</v>
      </c>
    </row>
    <row r="11" customFormat="false" ht="15" hidden="false" customHeight="false" outlineLevel="0" collapsed="false">
      <c r="A11" s="72" t="s">
        <v>136</v>
      </c>
      <c r="B11" s="97" t="n">
        <v>19</v>
      </c>
      <c r="C11" s="98" t="n">
        <v>0</v>
      </c>
      <c r="D11" s="74" t="n">
        <v>27982.4209197925</v>
      </c>
    </row>
    <row r="12" customFormat="false" ht="15" hidden="false" customHeight="false" outlineLevel="0" collapsed="false">
      <c r="A12" s="72" t="s">
        <v>516</v>
      </c>
      <c r="B12" s="97" t="n">
        <v>1</v>
      </c>
      <c r="C12" s="98" t="n">
        <v>6718.97836820396</v>
      </c>
      <c r="D12" s="74" t="n">
        <v>6718.97836820396</v>
      </c>
    </row>
    <row r="13" customFormat="false" ht="15" hidden="false" customHeight="false" outlineLevel="0" collapsed="false">
      <c r="A13" s="72" t="s">
        <v>426</v>
      </c>
      <c r="B13" s="97" t="n">
        <v>3</v>
      </c>
      <c r="C13" s="98" t="n">
        <v>2811.9568419937</v>
      </c>
      <c r="D13" s="74" t="n">
        <v>2811.9568419937</v>
      </c>
    </row>
    <row r="14" customFormat="false" ht="15" hidden="false" customHeight="false" outlineLevel="0" collapsed="false">
      <c r="A14" s="72" t="s">
        <v>421</v>
      </c>
      <c r="B14" s="97" t="n">
        <v>3</v>
      </c>
      <c r="C14" s="98" t="n">
        <v>2962.94471917989</v>
      </c>
      <c r="D14" s="74" t="n">
        <v>2962.94471917989</v>
      </c>
    </row>
    <row r="15" customFormat="false" ht="15" hidden="false" customHeight="false" outlineLevel="0" collapsed="false">
      <c r="A15" s="72" t="s">
        <v>176</v>
      </c>
      <c r="B15" s="97" t="n">
        <v>7</v>
      </c>
      <c r="C15" s="98" t="n">
        <v>21439.2588538123</v>
      </c>
      <c r="D15" s="74" t="n">
        <v>21439.2588538123</v>
      </c>
    </row>
    <row r="16" customFormat="false" ht="15" hidden="false" customHeight="false" outlineLevel="0" collapsed="false">
      <c r="A16" s="72" t="s">
        <v>185</v>
      </c>
      <c r="B16" s="97" t="n">
        <v>6</v>
      </c>
      <c r="C16" s="98" t="n">
        <v>11269.2380078236</v>
      </c>
      <c r="D16" s="74" t="n">
        <v>11269.2380078236</v>
      </c>
    </row>
    <row r="17" customFormat="false" ht="15" hidden="false" customHeight="false" outlineLevel="0" collapsed="false">
      <c r="A17" s="72" t="s">
        <v>222</v>
      </c>
      <c r="B17" s="97" t="n">
        <v>45</v>
      </c>
      <c r="C17" s="98" t="n">
        <v>60168.3173871895</v>
      </c>
      <c r="D17" s="74" t="n">
        <v>87612.9147075868</v>
      </c>
    </row>
    <row r="18" customFormat="false" ht="15" hidden="false" customHeight="false" outlineLevel="0" collapsed="false">
      <c r="A18" s="72" t="s">
        <v>308</v>
      </c>
      <c r="B18" s="97" t="n">
        <v>3</v>
      </c>
      <c r="C18" s="98" t="n">
        <v>2665.74327298373</v>
      </c>
      <c r="D18" s="74" t="n">
        <v>2665.74327298373</v>
      </c>
    </row>
    <row r="19" customFormat="false" ht="15" hidden="false" customHeight="false" outlineLevel="0" collapsed="false">
      <c r="A19" s="72" t="s">
        <v>443</v>
      </c>
      <c r="B19" s="97" t="n">
        <v>4</v>
      </c>
      <c r="C19" s="98" t="n">
        <v>11587.9797702196</v>
      </c>
      <c r="D19" s="74" t="n">
        <v>11587.9797702196</v>
      </c>
    </row>
    <row r="20" customFormat="false" ht="15" hidden="false" customHeight="false" outlineLevel="0" collapsed="false">
      <c r="A20" s="72" t="s">
        <v>314</v>
      </c>
      <c r="B20" s="99" t="n">
        <v>34</v>
      </c>
      <c r="C20" s="100" t="n">
        <v>56515.1771014155</v>
      </c>
      <c r="D20" s="86" t="n">
        <v>56515.1771014155</v>
      </c>
    </row>
    <row r="21" customFormat="false" ht="15" hidden="false" customHeight="false" outlineLevel="0" collapsed="false">
      <c r="A21" s="87" t="s">
        <v>618</v>
      </c>
      <c r="B21" s="101" t="n">
        <v>185</v>
      </c>
      <c r="C21" s="102" t="n">
        <v>267207.567569962</v>
      </c>
      <c r="D21" s="89" t="n">
        <v>327197.424756784</v>
      </c>
    </row>
    <row r="29" customFormat="false" ht="15" hidden="false" customHeight="false" outlineLevel="0" collapsed="false">
      <c r="C29" s="5"/>
    </row>
    <row r="30" customFormat="false" ht="15" hidden="false" customHeight="false" outlineLevel="0" collapsed="false">
      <c r="C30" s="5"/>
    </row>
    <row r="31" customFormat="false" ht="15" hidden="false" customHeight="false" outlineLevel="0" collapsed="false">
      <c r="C31" s="5"/>
    </row>
    <row r="32" customFormat="false" ht="15" hidden="false" customHeight="false" outlineLevel="0" collapsed="false">
      <c r="C32" s="5"/>
    </row>
    <row r="33" customFormat="false" ht="15" hidden="false" customHeight="false" outlineLevel="0" collapsed="false">
      <c r="C33" s="5"/>
    </row>
    <row r="34" customFormat="false" ht="15" hidden="false" customHeight="false" outlineLevel="0" collapsed="false">
      <c r="C34" s="5"/>
    </row>
    <row r="35" customFormat="false" ht="15" hidden="false" customHeight="false" outlineLevel="0" collapsed="false">
      <c r="C35" s="5"/>
    </row>
    <row r="36" customFormat="false" ht="15" hidden="false" customHeight="false" outlineLevel="0" collapsed="false">
      <c r="C36" s="5"/>
    </row>
    <row r="37" customFormat="false" ht="15" hidden="false" customHeight="false" outlineLevel="0" collapsed="false">
      <c r="C37" s="5"/>
    </row>
    <row r="38" customFormat="false" ht="15" hidden="false" customHeight="false" outlineLevel="0" collapsed="false">
      <c r="C38" s="5"/>
    </row>
    <row r="39" customFormat="false" ht="15" hidden="false" customHeight="false" outlineLevel="0" collapsed="false">
      <c r="C39" s="5"/>
    </row>
    <row r="40" customFormat="false" ht="15" hidden="false" customHeight="false" outlineLevel="0" collapsed="false">
      <c r="C40" s="5"/>
    </row>
    <row r="41" customFormat="false" ht="15" hidden="false" customHeight="false" outlineLevel="0" collapsed="false">
      <c r="C41" s="5"/>
    </row>
    <row r="42" customFormat="false" ht="15" hidden="false" customHeight="false" outlineLevel="0" collapsed="false">
      <c r="C42" s="5"/>
    </row>
    <row r="43" customFormat="false" ht="15" hidden="false" customHeight="false" outlineLevel="0" collapsed="false">
      <c r="C43" s="5"/>
    </row>
    <row r="44" customFormat="false" ht="15" hidden="false" customHeight="false" outlineLevel="0" collapsed="false">
      <c r="C44" s="5"/>
    </row>
    <row r="45" customFormat="false" ht="15" hidden="false" customHeight="false" outlineLevel="0" collapsed="false">
      <c r="C45" s="5"/>
    </row>
    <row r="46" customFormat="false" ht="15" hidden="false" customHeight="false" outlineLevel="0" collapsed="false">
      <c r="C46" s="5"/>
    </row>
    <row r="47" customFormat="false" ht="15" hidden="false" customHeight="false" outlineLevel="0" collapsed="false">
      <c r="C47" s="5"/>
    </row>
    <row r="48" customFormat="false" ht="15" hidden="false" customHeight="false" outlineLevel="0" collapsed="false">
      <c r="C48" s="5"/>
    </row>
    <row r="49" customFormat="false" ht="15" hidden="false" customHeight="false" outlineLevel="0" collapsed="false">
      <c r="C49" s="5"/>
    </row>
    <row r="50" customFormat="false" ht="15" hidden="false" customHeight="false" outlineLevel="0" collapsed="false">
      <c r="C50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13.29"/>
    <col collapsed="false" customWidth="true" hidden="false" outlineLevel="0" max="3" min="3" style="0" width="10.71"/>
    <col collapsed="false" customWidth="true" hidden="false" outlineLevel="0" max="4" min="4" style="0" width="12.86"/>
    <col collapsed="false" customWidth="true" hidden="false" outlineLevel="0" max="5" min="5" style="0" width="6"/>
    <col collapsed="false" customWidth="true" hidden="false" outlineLevel="0" max="6" min="6" style="1" width="8.86"/>
    <col collapsed="false" customWidth="true" hidden="false" outlineLevel="0" max="7" min="7" style="0" width="13.29"/>
    <col collapsed="false" customWidth="true" hidden="false" outlineLevel="0" max="8" min="8" style="0" width="13.57"/>
    <col collapsed="false" customWidth="true" hidden="false" outlineLevel="0" max="9" min="9" style="0" width="3.15"/>
    <col collapsed="false" customWidth="true" hidden="false" outlineLevel="0" max="10" min="10" style="0" width="12.15"/>
    <col collapsed="false" customWidth="true" hidden="false" outlineLevel="0" max="11" min="11" style="0" width="11.85"/>
  </cols>
  <sheetData>
    <row r="1" customFormat="false" ht="15" hidden="false" customHeight="false" outlineLevel="0" collapsed="false">
      <c r="G1" s="103" t="s">
        <v>649</v>
      </c>
      <c r="H1" s="104" t="n">
        <v>1520</v>
      </c>
      <c r="I1" s="105"/>
      <c r="J1" s="42" t="s">
        <v>650</v>
      </c>
    </row>
    <row r="2" customFormat="false" ht="15" hidden="false" customHeight="false" outlineLevel="0" collapsed="false">
      <c r="A2" s="106" t="s">
        <v>12</v>
      </c>
      <c r="B2" s="106" t="s">
        <v>651</v>
      </c>
      <c r="C2" s="106" t="s">
        <v>652</v>
      </c>
      <c r="D2" s="106" t="s">
        <v>653</v>
      </c>
      <c r="E2" s="107"/>
      <c r="G2" s="107" t="s">
        <v>654</v>
      </c>
      <c r="H2" s="107" t="s">
        <v>655</v>
      </c>
    </row>
    <row r="3" customFormat="false" ht="15" hidden="false" customHeight="false" outlineLevel="0" collapsed="false">
      <c r="A3" s="108" t="n">
        <v>45351</v>
      </c>
      <c r="B3" s="109" t="n">
        <v>3624.59463288</v>
      </c>
      <c r="C3" s="110" t="n">
        <v>1350</v>
      </c>
      <c r="D3" s="111" t="n">
        <f aca="false">B3+C3</f>
        <v>4974.59463288</v>
      </c>
      <c r="E3" s="22"/>
      <c r="F3" s="1" t="n">
        <v>1520</v>
      </c>
      <c r="G3" s="22" t="n">
        <f aca="false">B3</f>
        <v>3624.59463288</v>
      </c>
      <c r="H3" s="22"/>
      <c r="I3" s="22"/>
    </row>
    <row r="4" customFormat="false" ht="15" hidden="false" customHeight="false" outlineLevel="0" collapsed="false">
      <c r="A4" s="108" t="n">
        <v>45382</v>
      </c>
      <c r="B4" s="109" t="n">
        <v>4556.39</v>
      </c>
      <c r="C4" s="110" t="n">
        <v>3800.2958</v>
      </c>
      <c r="D4" s="111" t="n">
        <f aca="false">B4+C4</f>
        <v>8356.6858</v>
      </c>
      <c r="E4" s="22"/>
      <c r="F4" s="1" t="n">
        <v>1520</v>
      </c>
      <c r="G4" s="22" t="n">
        <f aca="false">IF((D4-D3)&gt;0,D4-D3,0)</f>
        <v>3382.09116712</v>
      </c>
      <c r="H4" s="22" t="n">
        <f aca="false">IF((D4-D3)&lt;0,D4-D3,0)</f>
        <v>0</v>
      </c>
      <c r="I4" s="22"/>
    </row>
    <row r="5" customFormat="false" ht="15" hidden="false" customHeight="false" outlineLevel="0" collapsed="false">
      <c r="A5" s="108" t="n">
        <v>45412</v>
      </c>
      <c r="B5" s="109" t="n">
        <v>55043.6</v>
      </c>
      <c r="C5" s="110" t="n">
        <v>2186.3</v>
      </c>
      <c r="D5" s="111" t="n">
        <f aca="false">B5+C5</f>
        <v>57229.9</v>
      </c>
      <c r="E5" s="22"/>
      <c r="F5" s="1" t="n">
        <v>1520</v>
      </c>
      <c r="G5" s="22" t="n">
        <f aca="false">IF((D5-D4)&gt;0,D5-D4,0)</f>
        <v>48873.2142</v>
      </c>
      <c r="H5" s="22" t="n">
        <f aca="false">IF((D5-D4)&lt;0,D5-D4,0)</f>
        <v>0</v>
      </c>
      <c r="I5" s="22"/>
    </row>
    <row r="6" customFormat="false" ht="15" hidden="false" customHeight="false" outlineLevel="0" collapsed="false">
      <c r="A6" s="108" t="n">
        <v>45443</v>
      </c>
      <c r="B6" s="109" t="n">
        <v>115578.3</v>
      </c>
      <c r="C6" s="110" t="n">
        <v>1503.2</v>
      </c>
      <c r="D6" s="111" t="n">
        <f aca="false">B6+C6</f>
        <v>117081.5</v>
      </c>
      <c r="E6" s="22"/>
      <c r="F6" s="1" t="n">
        <v>1520</v>
      </c>
      <c r="G6" s="22" t="n">
        <f aca="false">IF((D6-D5)&gt;0,D6-D5,0)</f>
        <v>59851.6</v>
      </c>
      <c r="H6" s="22" t="n">
        <f aca="false">IF((D6-D5)&lt;0,D6-D5,0)</f>
        <v>0</v>
      </c>
    </row>
    <row r="7" customFormat="false" ht="15" hidden="false" customHeight="false" outlineLevel="0" collapsed="false">
      <c r="A7" s="108" t="n">
        <v>45473</v>
      </c>
      <c r="B7" s="109" t="n">
        <v>115013.37</v>
      </c>
      <c r="C7" s="110" t="n">
        <v>2423.49</v>
      </c>
      <c r="D7" s="111" t="n">
        <f aca="false">B7+C7</f>
        <v>117436.86</v>
      </c>
      <c r="E7" s="22"/>
      <c r="F7" s="1" t="n">
        <v>1520</v>
      </c>
      <c r="G7" s="22" t="n">
        <f aca="false">IF((D7-D6)&gt;0,D7-D6,0)</f>
        <v>355.360000000001</v>
      </c>
      <c r="H7" s="22" t="n">
        <f aca="false">IF((D7-D6)&lt;0,D7-D6,0)</f>
        <v>0</v>
      </c>
    </row>
    <row r="8" customFormat="false" ht="15" hidden="false" customHeight="false" outlineLevel="0" collapsed="false">
      <c r="A8" s="108" t="n">
        <v>45504</v>
      </c>
      <c r="B8" s="109" t="n">
        <v>113162.02</v>
      </c>
      <c r="C8" s="110" t="n">
        <v>3202.95</v>
      </c>
      <c r="D8" s="111" t="n">
        <f aca="false">B8+C8</f>
        <v>116364.97</v>
      </c>
      <c r="E8" s="22"/>
      <c r="F8" s="1" t="n">
        <v>1520</v>
      </c>
      <c r="G8" s="22" t="n">
        <f aca="false">IF((D8-D7)&gt;0,D8-D7,0)</f>
        <v>0</v>
      </c>
      <c r="H8" s="22" t="n">
        <f aca="false">IF((D8-D7)&lt;0,D8-D7,0)</f>
        <v>-1071.89</v>
      </c>
    </row>
    <row r="9" customFormat="false" ht="15" hidden="false" customHeight="false" outlineLevel="0" collapsed="false">
      <c r="A9" s="108" t="n">
        <v>45535</v>
      </c>
      <c r="B9" s="109" t="n">
        <v>110912.51</v>
      </c>
      <c r="C9" s="110" t="n">
        <v>2508.9</v>
      </c>
      <c r="D9" s="111" t="n">
        <f aca="false">B9+C9</f>
        <v>113421.41</v>
      </c>
      <c r="E9" s="22"/>
      <c r="F9" s="1" t="n">
        <v>1520</v>
      </c>
      <c r="G9" s="22" t="n">
        <f aca="false">IF((D9-D8)&gt;0,D9-D8,0)</f>
        <v>0</v>
      </c>
      <c r="H9" s="22" t="n">
        <f aca="false">IF((D9-D8)&lt;0,D9-D8,0)</f>
        <v>-2943.56000000001</v>
      </c>
    </row>
    <row r="10" customFormat="false" ht="15" hidden="false" customHeight="false" outlineLevel="0" collapsed="false">
      <c r="A10" s="108" t="n">
        <v>45565</v>
      </c>
      <c r="B10" s="112" t="n">
        <v>197028.05</v>
      </c>
      <c r="C10" s="110" t="n">
        <v>3518.57</v>
      </c>
      <c r="D10" s="111" t="n">
        <f aca="false">B10+C10</f>
        <v>200546.62</v>
      </c>
      <c r="E10" s="22"/>
      <c r="F10" s="1" t="n">
        <v>1520</v>
      </c>
      <c r="G10" s="22" t="n">
        <f aca="false">IF((D10-D9)&gt;0,D10-D9,0)</f>
        <v>87125.21</v>
      </c>
      <c r="H10" s="22" t="n">
        <f aca="false">IF((D10-D9)&lt;0,D10-D9,0)</f>
        <v>0</v>
      </c>
      <c r="J10" s="22"/>
    </row>
    <row r="11" customFormat="false" ht="15" hidden="false" customHeight="false" outlineLevel="0" collapsed="false">
      <c r="A11" s="108" t="n">
        <v>45596</v>
      </c>
      <c r="B11" s="109" t="n">
        <v>203284.07</v>
      </c>
      <c r="C11" s="110" t="n">
        <v>7994.21761794879</v>
      </c>
      <c r="D11" s="111" t="n">
        <f aca="false">B11+C11</f>
        <v>211278.287617949</v>
      </c>
      <c r="E11" s="22"/>
      <c r="F11" s="1" t="n">
        <v>1520</v>
      </c>
      <c r="G11" s="22" t="n">
        <f aca="false">IF((D11-D10)&gt;0,D11-D10,0)</f>
        <v>10731.6676179488</v>
      </c>
      <c r="H11" s="22" t="n">
        <f aca="false">IF((D11-D10)&lt;0,D11-D10,0)</f>
        <v>0</v>
      </c>
      <c r="J11" s="22"/>
    </row>
    <row r="12" customFormat="false" ht="15" hidden="false" customHeight="false" outlineLevel="0" collapsed="false">
      <c r="A12" s="108" t="n">
        <v>45626</v>
      </c>
      <c r="B12" s="109" t="n">
        <v>204354.11</v>
      </c>
      <c r="C12" s="110" t="n">
        <v>29678.57</v>
      </c>
      <c r="D12" s="111" t="n">
        <f aca="false">B12+C12</f>
        <v>234032.68</v>
      </c>
      <c r="E12" s="22"/>
      <c r="F12" s="1" t="n">
        <v>1520</v>
      </c>
      <c r="G12" s="22" t="n">
        <f aca="false">IF((D12-D11)&gt;0,D12-D11,0)</f>
        <v>22754.3923820512</v>
      </c>
      <c r="H12" s="22" t="n">
        <f aca="false">IF((D12-D11)&lt;0,D12-D11,0)</f>
        <v>0</v>
      </c>
    </row>
    <row r="13" customFormat="false" ht="15" hidden="false" customHeight="false" outlineLevel="0" collapsed="false">
      <c r="A13" s="108" t="n">
        <v>45657</v>
      </c>
      <c r="B13" s="109" t="n">
        <v>230701.88</v>
      </c>
      <c r="C13" s="110" t="n">
        <v>25779.54</v>
      </c>
      <c r="D13" s="111" t="n">
        <f aca="false">B13+C13</f>
        <v>256481.42</v>
      </c>
      <c r="E13" s="22"/>
      <c r="F13" s="1" t="n">
        <v>1520</v>
      </c>
      <c r="G13" s="22" t="n">
        <f aca="false">IF((D13-D12)&gt;0,D13-D12,0)</f>
        <v>22448.74</v>
      </c>
      <c r="H13" s="22" t="n">
        <f aca="false">IF((D13-D12)&lt;0,D13-D12,0)</f>
        <v>0</v>
      </c>
    </row>
    <row r="14" customFormat="false" ht="15" hidden="false" customHeight="false" outlineLevel="0" collapsed="false">
      <c r="A14" s="108" t="n">
        <v>45688</v>
      </c>
      <c r="B14" s="113" t="n">
        <f aca="false">Papier!$P$2</f>
        <v>31430.4371962421</v>
      </c>
      <c r="C14" s="114" t="n">
        <f aca="false">Autres!$L$2</f>
        <v>27949.5375900203</v>
      </c>
      <c r="D14" s="111" t="n">
        <f aca="false">B14+C14</f>
        <v>59379.9747862624</v>
      </c>
      <c r="E14" s="22"/>
      <c r="F14" s="1" t="n">
        <v>1520</v>
      </c>
      <c r="G14" s="22" t="n">
        <f aca="false">IF((D14-D13)&gt;0,D14-D13,0)</f>
        <v>0</v>
      </c>
      <c r="H14" s="22" t="n">
        <f aca="false">IF((D14-D13)&lt;0,D14-D13,0)</f>
        <v>-197101.445213738</v>
      </c>
    </row>
    <row r="15" customFormat="false" ht="15" hidden="false" customHeight="false" outlineLevel="0" collapsed="false">
      <c r="A15" s="108" t="n">
        <v>45716</v>
      </c>
      <c r="B15" s="113" t="n">
        <f aca="false">Papier!$P$2</f>
        <v>31430.4371962421</v>
      </c>
      <c r="C15" s="114" t="n">
        <f aca="false">Autres!$L$2</f>
        <v>27949.5375900203</v>
      </c>
      <c r="D15" s="111" t="n">
        <f aca="false">B15+C15</f>
        <v>59379.9747862624</v>
      </c>
      <c r="E15" s="22"/>
      <c r="F15" s="1" t="n">
        <v>1520</v>
      </c>
      <c r="G15" s="22" t="n">
        <f aca="false">IF((D15-D14)&gt;0,D15-D14,0)</f>
        <v>0</v>
      </c>
      <c r="H15" s="22" t="n">
        <f aca="false">IF((D15-D14)&lt;0,D15-D14,0)</f>
        <v>0</v>
      </c>
    </row>
    <row r="16" customFormat="false" ht="15" hidden="false" customHeight="false" outlineLevel="0" collapsed="false">
      <c r="A16" s="108" t="n">
        <v>45747</v>
      </c>
      <c r="B16" s="113" t="n">
        <f aca="false">Papier!$P$2</f>
        <v>31430.4371962421</v>
      </c>
      <c r="C16" s="114" t="n">
        <f aca="false">Autres!$L$2</f>
        <v>27949.5375900203</v>
      </c>
      <c r="D16" s="111" t="n">
        <f aca="false">B16+C16</f>
        <v>59379.9747862624</v>
      </c>
      <c r="E16" s="22"/>
      <c r="F16" s="1" t="n">
        <v>1520</v>
      </c>
      <c r="G16" s="22" t="n">
        <f aca="false">IF((D16-D15)&gt;0,D16-D15,0)</f>
        <v>0</v>
      </c>
      <c r="H16" s="22" t="n">
        <f aca="false">IF((D16-D15)&lt;0,D16-D15,0)</f>
        <v>0</v>
      </c>
    </row>
    <row r="17" customFormat="false" ht="15" hidden="false" customHeight="false" outlineLevel="0" collapsed="false">
      <c r="A17" s="108" t="n">
        <v>45777</v>
      </c>
      <c r="B17" s="113" t="n">
        <f aca="false">Papier!$P$2</f>
        <v>31430.4371962421</v>
      </c>
      <c r="C17" s="114" t="n">
        <f aca="false">Autres!$L$2</f>
        <v>27949.5375900203</v>
      </c>
      <c r="D17" s="111" t="n">
        <f aca="false">B17+C17</f>
        <v>59379.9747862624</v>
      </c>
      <c r="E17" s="22"/>
      <c r="F17" s="1" t="n">
        <v>1520</v>
      </c>
      <c r="G17" s="22" t="n">
        <f aca="false">IF((D17-D16)&gt;0,D17-D16,0)</f>
        <v>0</v>
      </c>
      <c r="H17" s="22" t="n">
        <f aca="false">IF((D17-D16)&lt;0,D17-D16,0)</f>
        <v>0</v>
      </c>
    </row>
    <row r="18" customFormat="false" ht="15" hidden="false" customHeight="false" outlineLevel="0" collapsed="false">
      <c r="A18" s="108" t="n">
        <v>45808</v>
      </c>
      <c r="B18" s="113" t="n">
        <f aca="false">Papier!$P$2</f>
        <v>31430.4371962421</v>
      </c>
      <c r="C18" s="114" t="n">
        <f aca="false">Autres!$L$2</f>
        <v>27949.5375900203</v>
      </c>
      <c r="D18" s="111" t="n">
        <f aca="false">B18+C18</f>
        <v>59379.9747862624</v>
      </c>
      <c r="E18" s="22"/>
      <c r="F18" s="1" t="n">
        <v>1520</v>
      </c>
      <c r="G18" s="22" t="n">
        <f aca="false">IF((D18-D17)&gt;0,D18-D17,0)</f>
        <v>0</v>
      </c>
      <c r="H18" s="22" t="n">
        <f aca="false">IF((D18-D17)&lt;0,D18-D17,0)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G5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7" activeCellId="0" sqref="D7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42"/>
    <col collapsed="false" customWidth="true" hidden="false" outlineLevel="0" max="2" min="2" style="44" width="17"/>
    <col collapsed="false" customWidth="true" hidden="false" outlineLevel="0" max="3" min="3" style="0" width="3.71"/>
    <col collapsed="false" customWidth="true" hidden="false" outlineLevel="0" max="4" min="4" style="0" width="15.14"/>
    <col collapsed="false" customWidth="true" hidden="false" outlineLevel="0" max="5" min="5" style="0" width="4"/>
    <col collapsed="false" customWidth="true" hidden="false" outlineLevel="0" max="6" min="6" style="0" width="3"/>
    <col collapsed="false" customWidth="true" hidden="false" outlineLevel="0" max="7" min="7" style="0" width="7.86"/>
    <col collapsed="false" customWidth="true" hidden="false" outlineLevel="0" max="8" min="8" style="0" width="3"/>
    <col collapsed="false" customWidth="true" hidden="false" outlineLevel="0" max="9" min="9" style="0" width="6"/>
    <col collapsed="false" customWidth="true" hidden="false" outlineLevel="0" max="10" min="10" style="0" width="12"/>
    <col collapsed="false" customWidth="true" hidden="false" outlineLevel="0" max="12" min="11" style="0" width="5"/>
    <col collapsed="false" customWidth="true" hidden="false" outlineLevel="0" max="13" min="13" style="0" width="3"/>
    <col collapsed="false" customWidth="true" hidden="false" outlineLevel="0" max="15" min="14" style="0" width="12"/>
    <col collapsed="false" customWidth="true" hidden="false" outlineLevel="0" max="16" min="16" style="0" width="6"/>
    <col collapsed="false" customWidth="true" hidden="false" outlineLevel="0" max="17" min="17" style="0" width="7.29"/>
    <col collapsed="false" customWidth="true" hidden="false" outlineLevel="0" max="18" min="18" style="0" width="11.29"/>
  </cols>
  <sheetData>
    <row r="2" customFormat="false" ht="15" hidden="false" customHeight="false" outlineLevel="0" collapsed="false">
      <c r="D2" s="115" t="s">
        <v>656</v>
      </c>
    </row>
    <row r="3" customFormat="false" ht="15" hidden="false" customHeight="false" outlineLevel="0" collapsed="false">
      <c r="D3" s="115" t="e">
        <f aca="false">GETPIVOTDATA("Length (ft)",$A$4)-Papier!T2</f>
        <v>#REF!</v>
      </c>
    </row>
    <row r="4" customFormat="false" ht="15" hidden="false" customHeight="false" outlineLevel="0" collapsed="false">
      <c r="A4" s="42" t="s">
        <v>657</v>
      </c>
      <c r="B4" s="44" t="s">
        <v>658</v>
      </c>
    </row>
    <row r="5" customFormat="false" ht="15" hidden="false" customHeight="false" outlineLevel="0" collapsed="false">
      <c r="A5" s="4" t="s">
        <v>37</v>
      </c>
      <c r="B5" s="44" t="n">
        <v>65736</v>
      </c>
    </row>
    <row r="6" customFormat="false" ht="15" hidden="false" customHeight="false" outlineLevel="0" collapsed="false">
      <c r="A6" s="116" t="n">
        <v>8</v>
      </c>
      <c r="B6" s="44" t="n">
        <v>1450</v>
      </c>
    </row>
    <row r="7" customFormat="false" ht="15" hidden="false" customHeight="false" outlineLevel="0" collapsed="false">
      <c r="A7" s="116" t="n">
        <v>60.24</v>
      </c>
      <c r="B7" s="44" t="n">
        <v>64286</v>
      </c>
    </row>
    <row r="8" customFormat="false" ht="15" hidden="false" customHeight="false" outlineLevel="0" collapsed="false">
      <c r="A8" s="4" t="s">
        <v>59</v>
      </c>
      <c r="B8" s="44" t="n">
        <v>66830</v>
      </c>
    </row>
    <row r="9" customFormat="false" ht="15" hidden="false" customHeight="false" outlineLevel="0" collapsed="false">
      <c r="A9" s="116" t="n">
        <v>9.5</v>
      </c>
      <c r="B9" s="44" t="n">
        <v>2500</v>
      </c>
    </row>
    <row r="10" customFormat="false" ht="15" hidden="false" customHeight="false" outlineLevel="0" collapsed="false">
      <c r="A10" s="116" t="n">
        <v>47</v>
      </c>
      <c r="B10" s="44" t="n">
        <v>2000</v>
      </c>
    </row>
    <row r="11" customFormat="false" ht="15" hidden="false" customHeight="false" outlineLevel="0" collapsed="false">
      <c r="A11" s="116" t="n">
        <v>60.24</v>
      </c>
      <c r="B11" s="44" t="n">
        <v>62330</v>
      </c>
    </row>
    <row r="12" customFormat="false" ht="15" hidden="false" customHeight="false" outlineLevel="0" collapsed="false">
      <c r="A12" s="4" t="s">
        <v>65</v>
      </c>
      <c r="B12" s="44" t="n">
        <v>607613</v>
      </c>
    </row>
    <row r="13" customFormat="false" ht="15" hidden="false" customHeight="false" outlineLevel="0" collapsed="false">
      <c r="A13" s="116" t="n">
        <v>4</v>
      </c>
      <c r="B13" s="44" t="n">
        <v>87450</v>
      </c>
    </row>
    <row r="14" customFormat="false" ht="15" hidden="false" customHeight="false" outlineLevel="0" collapsed="false">
      <c r="A14" s="116" t="n">
        <v>8.8</v>
      </c>
      <c r="B14" s="44" t="n">
        <v>16200</v>
      </c>
    </row>
    <row r="15" customFormat="false" ht="15" hidden="false" customHeight="false" outlineLevel="0" collapsed="false">
      <c r="A15" s="116" t="n">
        <v>41.85</v>
      </c>
      <c r="B15" s="44" t="n">
        <v>10450</v>
      </c>
    </row>
    <row r="16" customFormat="false" ht="15" hidden="false" customHeight="false" outlineLevel="0" collapsed="false">
      <c r="A16" s="116" t="n">
        <v>42.5</v>
      </c>
      <c r="B16" s="44" t="n">
        <v>5170</v>
      </c>
    </row>
    <row r="17" customFormat="false" ht="15" hidden="false" customHeight="false" outlineLevel="0" collapsed="false">
      <c r="A17" s="116" t="n">
        <v>60.24</v>
      </c>
      <c r="B17" s="44" t="n">
        <v>488343</v>
      </c>
      <c r="G17" s="42" t="n">
        <f aca="false">15.75*3</f>
        <v>47.25</v>
      </c>
    </row>
    <row r="18" customFormat="false" ht="15" hidden="false" customHeight="false" outlineLevel="0" collapsed="false">
      <c r="A18" s="4" t="s">
        <v>90</v>
      </c>
      <c r="B18" s="44" t="n">
        <v>68310</v>
      </c>
      <c r="G18" s="0" t="n">
        <v>60</v>
      </c>
    </row>
    <row r="19" customFormat="false" ht="15" hidden="false" customHeight="false" outlineLevel="0" collapsed="false">
      <c r="A19" s="116" t="n">
        <v>9.5</v>
      </c>
      <c r="B19" s="44" t="n">
        <v>68310</v>
      </c>
      <c r="G19" s="42" t="n">
        <f aca="false">G18-G17</f>
        <v>12.75</v>
      </c>
    </row>
    <row r="20" customFormat="false" ht="15" hidden="false" customHeight="false" outlineLevel="0" collapsed="false">
      <c r="A20" s="4" t="s">
        <v>138</v>
      </c>
      <c r="B20" s="44" t="n">
        <v>223357</v>
      </c>
    </row>
    <row r="21" customFormat="false" ht="15" hidden="false" customHeight="false" outlineLevel="0" collapsed="false">
      <c r="A21" s="116" t="n">
        <v>5.5</v>
      </c>
      <c r="B21" s="44" t="n">
        <v>3100</v>
      </c>
      <c r="G21" s="0" t="n">
        <v>3.5</v>
      </c>
    </row>
    <row r="22" customFormat="false" ht="15" hidden="false" customHeight="false" outlineLevel="0" collapsed="false">
      <c r="A22" s="116" t="n">
        <v>7.5</v>
      </c>
      <c r="B22" s="44" t="n">
        <v>14500</v>
      </c>
      <c r="G22" s="42" t="n">
        <f aca="false">G21*3</f>
        <v>10.5</v>
      </c>
    </row>
    <row r="23" customFormat="false" ht="15" hidden="false" customHeight="false" outlineLevel="0" collapsed="false">
      <c r="A23" s="116" t="n">
        <v>10.82</v>
      </c>
      <c r="B23" s="44" t="n">
        <v>9200</v>
      </c>
      <c r="G23" s="0" t="n">
        <v>11.25</v>
      </c>
    </row>
    <row r="24" customFormat="false" ht="15" hidden="false" customHeight="false" outlineLevel="0" collapsed="false">
      <c r="A24" s="116" t="n">
        <v>20.08</v>
      </c>
      <c r="B24" s="44" t="n">
        <v>78744</v>
      </c>
    </row>
    <row r="25" customFormat="false" ht="15" hidden="false" customHeight="false" outlineLevel="0" collapsed="false">
      <c r="A25" s="116" t="n">
        <v>60.24</v>
      </c>
      <c r="B25" s="44" t="n">
        <v>117813</v>
      </c>
    </row>
    <row r="26" customFormat="false" ht="15" hidden="false" customHeight="false" outlineLevel="0" collapsed="false">
      <c r="A26" s="4" t="s">
        <v>428</v>
      </c>
      <c r="B26" s="44" t="n">
        <v>26986</v>
      </c>
    </row>
    <row r="27" customFormat="false" ht="15" hidden="false" customHeight="false" outlineLevel="0" collapsed="false">
      <c r="A27" s="116" t="n">
        <v>16.54</v>
      </c>
      <c r="B27" s="44" t="n">
        <v>26986</v>
      </c>
    </row>
    <row r="28" customFormat="false" ht="15" hidden="false" customHeight="false" outlineLevel="0" collapsed="false">
      <c r="A28" s="4" t="s">
        <v>423</v>
      </c>
      <c r="B28" s="44" t="n">
        <v>21915</v>
      </c>
    </row>
    <row r="29" customFormat="false" ht="15" hidden="false" customHeight="false" outlineLevel="0" collapsed="false">
      <c r="A29" s="116" t="n">
        <v>16.54</v>
      </c>
      <c r="B29" s="44" t="n">
        <v>21915</v>
      </c>
    </row>
    <row r="30" customFormat="false" ht="15" hidden="false" customHeight="false" outlineLevel="0" collapsed="false">
      <c r="A30" s="4" t="s">
        <v>178</v>
      </c>
      <c r="B30" s="44" t="n">
        <v>116457</v>
      </c>
    </row>
    <row r="31" customFormat="false" ht="15" hidden="false" customHeight="false" outlineLevel="0" collapsed="false">
      <c r="A31" s="116" t="n">
        <v>44.25</v>
      </c>
      <c r="B31" s="44" t="n">
        <v>9000</v>
      </c>
    </row>
    <row r="32" customFormat="false" ht="15" hidden="false" customHeight="false" outlineLevel="0" collapsed="false">
      <c r="A32" s="116" t="n">
        <v>60.24</v>
      </c>
      <c r="B32" s="44" t="n">
        <v>107457</v>
      </c>
    </row>
    <row r="33" customFormat="false" ht="15" hidden="false" customHeight="false" outlineLevel="0" collapsed="false">
      <c r="A33" s="4" t="s">
        <v>187</v>
      </c>
      <c r="B33" s="44" t="n">
        <v>76566</v>
      </c>
    </row>
    <row r="34" customFormat="false" ht="15" hidden="false" customHeight="false" outlineLevel="0" collapsed="false">
      <c r="A34" s="116" t="n">
        <v>8.6</v>
      </c>
      <c r="B34" s="44" t="n">
        <v>2550</v>
      </c>
    </row>
    <row r="35" customFormat="false" ht="15" hidden="false" customHeight="false" outlineLevel="0" collapsed="false">
      <c r="A35" s="116" t="n">
        <v>17.25</v>
      </c>
      <c r="B35" s="44" t="n">
        <v>2250</v>
      </c>
    </row>
    <row r="36" customFormat="false" ht="15" hidden="false" customHeight="false" outlineLevel="0" collapsed="false">
      <c r="A36" s="116" t="n">
        <v>30.5</v>
      </c>
      <c r="B36" s="44" t="n">
        <v>7350</v>
      </c>
    </row>
    <row r="37" customFormat="false" ht="15" hidden="false" customHeight="false" outlineLevel="0" collapsed="false">
      <c r="A37" s="116" t="n">
        <v>60.24</v>
      </c>
      <c r="B37" s="44" t="n">
        <v>64416</v>
      </c>
    </row>
    <row r="38" customFormat="false" ht="15" hidden="false" customHeight="false" outlineLevel="0" collapsed="false">
      <c r="A38" s="4" t="s">
        <v>224</v>
      </c>
      <c r="B38" s="44" t="n">
        <v>550388</v>
      </c>
    </row>
    <row r="39" customFormat="false" ht="15" hidden="false" customHeight="false" outlineLevel="0" collapsed="false">
      <c r="A39" s="116" t="n">
        <v>10</v>
      </c>
      <c r="B39" s="44" t="n">
        <v>4990</v>
      </c>
    </row>
    <row r="40" customFormat="false" ht="15" hidden="false" customHeight="false" outlineLevel="0" collapsed="false">
      <c r="A40" s="116" t="n">
        <v>33.75</v>
      </c>
      <c r="B40" s="44" t="n">
        <v>4950</v>
      </c>
    </row>
    <row r="41" customFormat="false" ht="15" hidden="false" customHeight="false" outlineLevel="0" collapsed="false">
      <c r="A41" s="116" t="n">
        <v>47</v>
      </c>
      <c r="B41" s="44" t="n">
        <v>4780</v>
      </c>
    </row>
    <row r="42" customFormat="false" ht="15" hidden="false" customHeight="false" outlineLevel="0" collapsed="false">
      <c r="A42" s="116" t="n">
        <v>60.24</v>
      </c>
      <c r="B42" s="44" t="n">
        <v>535668</v>
      </c>
    </row>
    <row r="43" customFormat="false" ht="15" hidden="false" customHeight="false" outlineLevel="0" collapsed="false">
      <c r="A43" s="4" t="s">
        <v>310</v>
      </c>
      <c r="B43" s="44" t="n">
        <v>19487</v>
      </c>
    </row>
    <row r="44" customFormat="false" ht="15" hidden="false" customHeight="false" outlineLevel="0" collapsed="false">
      <c r="A44" s="116" t="n">
        <v>20.5</v>
      </c>
      <c r="B44" s="44" t="n">
        <v>2400</v>
      </c>
    </row>
    <row r="45" customFormat="false" ht="15" hidden="false" customHeight="false" outlineLevel="0" collapsed="false">
      <c r="A45" s="116" t="n">
        <v>42.52</v>
      </c>
      <c r="B45" s="44" t="n">
        <v>17087</v>
      </c>
    </row>
    <row r="46" customFormat="false" ht="15" hidden="false" customHeight="false" outlineLevel="0" collapsed="false">
      <c r="A46" s="4" t="s">
        <v>445</v>
      </c>
      <c r="B46" s="44" t="n">
        <v>58430</v>
      </c>
    </row>
    <row r="47" customFormat="false" ht="15" hidden="false" customHeight="false" outlineLevel="0" collapsed="false">
      <c r="A47" s="116" t="n">
        <v>47</v>
      </c>
      <c r="B47" s="44" t="n">
        <v>2000</v>
      </c>
    </row>
    <row r="48" customFormat="false" ht="15" hidden="false" customHeight="false" outlineLevel="0" collapsed="false">
      <c r="A48" s="116" t="n">
        <v>60.24</v>
      </c>
      <c r="B48" s="44" t="n">
        <v>56430</v>
      </c>
    </row>
    <row r="49" customFormat="false" ht="15" hidden="false" customHeight="false" outlineLevel="0" collapsed="false">
      <c r="A49" s="4" t="s">
        <v>316</v>
      </c>
      <c r="B49" s="44" t="n">
        <v>48400</v>
      </c>
    </row>
    <row r="50" customFormat="false" ht="15" hidden="false" customHeight="false" outlineLevel="0" collapsed="false">
      <c r="A50" s="116" t="n">
        <v>8.5</v>
      </c>
      <c r="B50" s="44" t="n">
        <v>38850</v>
      </c>
    </row>
    <row r="51" customFormat="false" ht="15" hidden="false" customHeight="false" outlineLevel="0" collapsed="false">
      <c r="A51" s="116" t="n">
        <v>15.5</v>
      </c>
      <c r="B51" s="44" t="n">
        <v>2400</v>
      </c>
    </row>
    <row r="52" customFormat="false" ht="15" hidden="false" customHeight="false" outlineLevel="0" collapsed="false">
      <c r="A52" s="116" t="n">
        <v>29.5</v>
      </c>
      <c r="B52" s="44" t="n">
        <v>4800</v>
      </c>
    </row>
    <row r="53" customFormat="false" ht="15" hidden="false" customHeight="false" outlineLevel="0" collapsed="false">
      <c r="A53" s="116" t="n">
        <v>34</v>
      </c>
      <c r="B53" s="44" t="n">
        <v>2350</v>
      </c>
    </row>
    <row r="54" customFormat="false" ht="15" hidden="false" customHeight="false" outlineLevel="0" collapsed="false">
      <c r="A54" s="4" t="s">
        <v>659</v>
      </c>
      <c r="B54" s="44" t="n">
        <v>1950475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F3:K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ColWidth="8.6796875" defaultRowHeight="15" zeroHeight="false" outlineLevelRow="0" outlineLevelCol="0"/>
  <cols>
    <col collapsed="false" customWidth="false" hidden="false" outlineLevel="0" max="7" min="7" style="3" width="8.71"/>
    <col collapsed="false" customWidth="true" hidden="false" outlineLevel="0" max="8" min="8" style="0" width="14.14"/>
    <col collapsed="false" customWidth="true" hidden="true" outlineLevel="0" max="19" min="13" style="0" width="11.53"/>
    <col collapsed="false" customWidth="false" hidden="true" outlineLevel="0" max="20" min="20" style="0" width="8.71"/>
    <col collapsed="false" customWidth="true" hidden="true" outlineLevel="0" max="21" min="21" style="0" width="11.53"/>
  </cols>
  <sheetData>
    <row r="3" customFormat="false" ht="15" hidden="false" customHeight="false" outlineLevel="0" collapsed="false">
      <c r="H3" s="117" t="s">
        <v>660</v>
      </c>
    </row>
    <row r="4" customFormat="false" ht="15" hidden="false" customHeight="false" outlineLevel="0" collapsed="false">
      <c r="F4" s="118" t="s">
        <v>661</v>
      </c>
      <c r="G4" s="106" t="s">
        <v>22</v>
      </c>
      <c r="H4" s="118" t="s">
        <v>662</v>
      </c>
    </row>
    <row r="5" customFormat="false" ht="15" hidden="false" customHeight="false" outlineLevel="0" collapsed="false">
      <c r="F5" s="117" t="s">
        <v>663</v>
      </c>
      <c r="G5" s="119" t="n">
        <v>28800</v>
      </c>
      <c r="H5" s="117" t="s">
        <v>664</v>
      </c>
    </row>
    <row r="6" customFormat="false" ht="15" hidden="false" customHeight="false" outlineLevel="0" collapsed="false">
      <c r="F6" s="117" t="s">
        <v>665</v>
      </c>
      <c r="G6" s="119" t="n">
        <v>86400</v>
      </c>
      <c r="H6" s="117" t="s">
        <v>664</v>
      </c>
      <c r="K6" s="44"/>
    </row>
    <row r="7" customFormat="false" ht="15" hidden="false" customHeight="false" outlineLevel="0" collapsed="false">
      <c r="F7" s="117" t="s">
        <v>666</v>
      </c>
      <c r="G7" s="119" t="n">
        <v>43200</v>
      </c>
      <c r="H7" s="117" t="s">
        <v>664</v>
      </c>
      <c r="K7" s="44"/>
    </row>
    <row r="8" customFormat="false" ht="15" hidden="false" customHeight="false" outlineLevel="0" collapsed="false">
      <c r="F8" s="117" t="s">
        <v>667</v>
      </c>
      <c r="G8" s="119" t="n">
        <v>43200</v>
      </c>
      <c r="H8" s="117" t="s">
        <v>664</v>
      </c>
      <c r="K8" s="44"/>
    </row>
    <row r="9" customFormat="false" ht="15" hidden="false" customHeight="false" outlineLevel="0" collapsed="false">
      <c r="F9" s="117" t="s">
        <v>668</v>
      </c>
      <c r="G9" s="119" t="n">
        <f aca="false">8*7200</f>
        <v>57600</v>
      </c>
      <c r="H9" s="117" t="s">
        <v>664</v>
      </c>
      <c r="J9" s="44" t="n">
        <f aca="false">SUM(G5:G9)</f>
        <v>259200</v>
      </c>
      <c r="K9" s="44" t="n">
        <f aca="false">J9/1.55</f>
        <v>167225.806451613</v>
      </c>
    </row>
    <row r="10" customFormat="false" ht="15" hidden="false" customHeight="false" outlineLevel="0" collapsed="false">
      <c r="F10" s="117"/>
      <c r="G10" s="119"/>
      <c r="H10" s="117"/>
      <c r="K10" s="44"/>
    </row>
    <row r="11" customFormat="false" ht="15" hidden="false" customHeight="false" outlineLevel="0" collapsed="false">
      <c r="F11" s="117" t="s">
        <v>669</v>
      </c>
      <c r="G11" s="119" t="n">
        <v>125000</v>
      </c>
      <c r="H11" s="117" t="s">
        <v>670</v>
      </c>
      <c r="K11" s="44"/>
    </row>
    <row r="12" customFormat="false" ht="15" hidden="false" customHeight="false" outlineLevel="0" collapsed="false">
      <c r="F12" s="117" t="s">
        <v>668</v>
      </c>
      <c r="G12" s="119" t="n">
        <v>125000</v>
      </c>
      <c r="H12" s="117" t="s">
        <v>670</v>
      </c>
      <c r="K12" s="44"/>
    </row>
    <row r="13" customFormat="false" ht="15" hidden="false" customHeight="false" outlineLevel="0" collapsed="false">
      <c r="F13" s="117"/>
      <c r="G13" s="120"/>
      <c r="H13" s="117"/>
      <c r="K13" s="44"/>
    </row>
    <row r="14" customFormat="false" ht="15" hidden="false" customHeight="false" outlineLevel="0" collapsed="false">
      <c r="F14" s="117" t="s">
        <v>663</v>
      </c>
      <c r="G14" s="119" t="n">
        <f aca="false">1.53*6000*2*1.55</f>
        <v>28458</v>
      </c>
      <c r="H14" s="117" t="s">
        <v>670</v>
      </c>
      <c r="K14" s="44"/>
    </row>
    <row r="15" customFormat="false" ht="15" hidden="false" customHeight="false" outlineLevel="0" collapsed="false">
      <c r="F15" s="117" t="s">
        <v>665</v>
      </c>
      <c r="G15" s="119" t="n">
        <f aca="false">1.53*6000*10*1.55</f>
        <v>142290</v>
      </c>
      <c r="H15" s="117" t="s">
        <v>670</v>
      </c>
      <c r="K15" s="44"/>
    </row>
    <row r="16" customFormat="false" ht="15" hidden="false" customHeight="false" outlineLevel="0" collapsed="false">
      <c r="F16" s="117" t="s">
        <v>666</v>
      </c>
      <c r="G16" s="119" t="n">
        <f aca="false">1.53*6000*5*1.55</f>
        <v>71145</v>
      </c>
      <c r="H16" s="117" t="s">
        <v>670</v>
      </c>
      <c r="K16" s="44"/>
    </row>
    <row r="17" customFormat="false" ht="15" hidden="false" customHeight="false" outlineLevel="0" collapsed="false">
      <c r="F17" s="117" t="s">
        <v>671</v>
      </c>
      <c r="G17" s="119" t="n">
        <f aca="false">1.53*6000*1*1.55</f>
        <v>14229</v>
      </c>
      <c r="H17" s="117" t="s">
        <v>670</v>
      </c>
      <c r="J17" s="44" t="n">
        <f aca="false">SUM(G14:G17)</f>
        <v>256122</v>
      </c>
      <c r="K17" s="44" t="n">
        <f aca="false">J17/1.55</f>
        <v>165240</v>
      </c>
    </row>
    <row r="18" customFormat="false" ht="15" hidden="false" customHeight="false" outlineLevel="0" collapsed="false">
      <c r="F18" s="117"/>
      <c r="G18" s="119"/>
      <c r="H18" s="117"/>
      <c r="K18" s="44"/>
    </row>
    <row r="19" customFormat="false" ht="15" hidden="false" customHeight="false" outlineLevel="0" collapsed="false">
      <c r="F19" s="117" t="s">
        <v>669</v>
      </c>
      <c r="G19" s="119" t="n">
        <f aca="false">26*1.53*3200*1.55</f>
        <v>197308.8</v>
      </c>
      <c r="H19" s="117" t="s">
        <v>672</v>
      </c>
      <c r="K19" s="44"/>
    </row>
    <row r="20" customFormat="false" ht="15" hidden="false" customHeight="false" outlineLevel="0" collapsed="false">
      <c r="F20" s="117"/>
      <c r="G20" s="119"/>
      <c r="H20" s="117"/>
      <c r="K20" s="44"/>
    </row>
    <row r="21" customFormat="false" ht="15" hidden="false" customHeight="false" outlineLevel="0" collapsed="false">
      <c r="F21" s="117" t="s">
        <v>668</v>
      </c>
      <c r="G21" s="119" t="n">
        <f aca="false">34*1.53*3200*1.55</f>
        <v>258019.2</v>
      </c>
      <c r="H21" s="117" t="s">
        <v>673</v>
      </c>
      <c r="K21" s="44"/>
    </row>
    <row r="22" customFormat="false" ht="15" hidden="false" customHeight="false" outlineLevel="0" collapsed="false">
      <c r="F22" s="117"/>
      <c r="G22" s="119"/>
      <c r="H22" s="117"/>
    </row>
    <row r="23" customFormat="false" ht="15" hidden="false" customHeight="false" outlineLevel="0" collapsed="false">
      <c r="F23" s="117" t="s">
        <v>669</v>
      </c>
      <c r="G23" s="119" t="n">
        <f aca="false">18*1.53*6000*1.55</f>
        <v>256122</v>
      </c>
      <c r="H23" s="117" t="s">
        <v>674</v>
      </c>
    </row>
    <row r="24" customFormat="false" ht="15" hidden="false" customHeight="false" outlineLevel="0" collapsed="false">
      <c r="G24" s="12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1.14"/>
    <col collapsed="false" customWidth="true" hidden="false" outlineLevel="0" max="3" min="2" style="0" width="11.14"/>
    <col collapsed="false" customWidth="true" hidden="false" outlineLevel="0" max="4" min="4" style="0" width="9.57"/>
    <col collapsed="false" customWidth="true" hidden="false" outlineLevel="0" max="5" min="5" style="0" width="11.14"/>
    <col collapsed="false" customWidth="true" hidden="false" outlineLevel="0" max="7" min="7" style="0" width="9.57"/>
  </cols>
  <sheetData>
    <row r="1" customFormat="false" ht="17.35" hidden="false" customHeight="false" outlineLevel="0" collapsed="false">
      <c r="A1" s="122" t="s">
        <v>675</v>
      </c>
    </row>
    <row r="2" customFormat="false" ht="15" hidden="false" customHeight="false" outlineLevel="0" collapsed="false">
      <c r="A2" s="103"/>
    </row>
    <row r="3" customFormat="false" ht="15" hidden="false" customHeight="false" outlineLevel="0" collapsed="false">
      <c r="A3" s="103" t="s">
        <v>676</v>
      </c>
    </row>
    <row r="4" customFormat="false" ht="15" hidden="false" customHeight="false" outlineLevel="0" collapsed="false">
      <c r="A4" s="0" t="s">
        <v>677</v>
      </c>
      <c r="B4" s="60" t="n">
        <v>3185.58</v>
      </c>
      <c r="C4" s="60"/>
    </row>
    <row r="5" customFormat="false" ht="15" hidden="false" customHeight="false" outlineLevel="0" collapsed="false">
      <c r="A5" s="0" t="s">
        <v>678</v>
      </c>
      <c r="B5" s="60" t="n">
        <v>4583.72</v>
      </c>
      <c r="C5" s="60"/>
    </row>
    <row r="6" customFormat="false" ht="15" hidden="false" customHeight="false" outlineLevel="0" collapsed="false">
      <c r="A6" s="123" t="s">
        <v>679</v>
      </c>
      <c r="B6" s="124" t="n">
        <f aca="false">B5/B4</f>
        <v>1.43889652747694</v>
      </c>
      <c r="C6" s="60"/>
    </row>
    <row r="7" customFormat="false" ht="15" hidden="false" customHeight="false" outlineLevel="0" collapsed="false">
      <c r="B7" s="60"/>
      <c r="C7" s="60"/>
      <c r="I7" s="125" t="s">
        <v>680</v>
      </c>
      <c r="J7" s="125"/>
    </row>
    <row r="8" customFormat="false" ht="15" hidden="false" customHeight="false" outlineLevel="0" collapsed="false">
      <c r="B8" s="126" t="s">
        <v>623</v>
      </c>
      <c r="C8" s="126" t="s">
        <v>589</v>
      </c>
      <c r="D8" s="107" t="s">
        <v>681</v>
      </c>
      <c r="E8" s="107" t="s">
        <v>682</v>
      </c>
      <c r="F8" s="107" t="s">
        <v>580</v>
      </c>
      <c r="G8" s="107" t="s">
        <v>683</v>
      </c>
      <c r="I8" s="107" t="s">
        <v>628</v>
      </c>
      <c r="J8" s="107" t="s">
        <v>586</v>
      </c>
    </row>
    <row r="9" customFormat="false" ht="15" hidden="false" customHeight="false" outlineLevel="0" collapsed="false">
      <c r="A9" s="0" t="s">
        <v>684</v>
      </c>
      <c r="B9" s="60" t="n">
        <f aca="false">2120.58+10</f>
        <v>2130.58</v>
      </c>
      <c r="C9" s="60" t="n">
        <f aca="false">B9*$B$6</f>
        <v>3065.68416351183</v>
      </c>
      <c r="D9" s="22" t="n">
        <f aca="false">D11*1/3</f>
        <v>238.333333333333</v>
      </c>
      <c r="E9" s="22" t="n">
        <f aca="false">C9+D9</f>
        <v>3304.01749684516</v>
      </c>
      <c r="F9" s="0" t="n">
        <v>16200</v>
      </c>
      <c r="G9" s="127" t="n">
        <f aca="false">E9/F9</f>
        <v>0.203951697336121</v>
      </c>
      <c r="I9" s="0" t="n">
        <v>0.1309</v>
      </c>
      <c r="J9" s="0" t="n">
        <v>0.105</v>
      </c>
    </row>
    <row r="10" customFormat="false" ht="15" hidden="false" customHeight="false" outlineLevel="0" collapsed="false">
      <c r="A10" s="0" t="s">
        <v>685</v>
      </c>
      <c r="B10" s="60" t="n">
        <f aca="false">1035+20</f>
        <v>1055</v>
      </c>
      <c r="C10" s="60" t="n">
        <f aca="false">B10*$B$6</f>
        <v>1518.03583648818</v>
      </c>
      <c r="D10" s="22" t="n">
        <f aca="false">D11*2/3</f>
        <v>476.666666666667</v>
      </c>
      <c r="E10" s="22" t="n">
        <f aca="false">C10+D10</f>
        <v>1994.70250315484</v>
      </c>
      <c r="F10" s="0" t="n">
        <v>5520</v>
      </c>
      <c r="G10" s="127" t="n">
        <f aca="false">E10/F10</f>
        <v>0.361359149122254</v>
      </c>
      <c r="I10" s="0" t="n">
        <v>0.1875</v>
      </c>
      <c r="J10" s="0" t="n">
        <v>0.275</v>
      </c>
    </row>
    <row r="11" customFormat="false" ht="15" hidden="false" customHeight="false" outlineLevel="0" collapsed="false">
      <c r="B11" s="128" t="n">
        <f aca="false">SUM(B9:B10)</f>
        <v>3185.58</v>
      </c>
      <c r="C11" s="128" t="n">
        <f aca="false">SUM(C9:C10)</f>
        <v>4583.72</v>
      </c>
      <c r="D11" s="129" t="n">
        <v>715</v>
      </c>
      <c r="E11" s="128" t="n">
        <f aca="false">SUM(E9:E10)</f>
        <v>5298.72</v>
      </c>
    </row>
    <row r="14" customFormat="false" ht="15" hidden="false" customHeight="false" outlineLevel="0" collapsed="false">
      <c r="A14" s="103" t="s">
        <v>686</v>
      </c>
    </row>
    <row r="15" customFormat="false" ht="15" hidden="false" customHeight="false" outlineLevel="0" collapsed="false">
      <c r="A15" s="0" t="s">
        <v>677</v>
      </c>
      <c r="B15" s="60" t="n">
        <v>2064.01</v>
      </c>
      <c r="C15" s="60"/>
    </row>
    <row r="16" customFormat="false" ht="15" hidden="false" customHeight="false" outlineLevel="0" collapsed="false">
      <c r="A16" s="0" t="s">
        <v>678</v>
      </c>
      <c r="B16" s="60" t="n">
        <v>2861.15</v>
      </c>
      <c r="C16" s="60"/>
    </row>
    <row r="17" customFormat="false" ht="15" hidden="false" customHeight="false" outlineLevel="0" collapsed="false">
      <c r="A17" s="123" t="s">
        <v>679</v>
      </c>
      <c r="B17" s="124" t="n">
        <f aca="false">B16/B15</f>
        <v>1.38620936914065</v>
      </c>
      <c r="C17" s="60"/>
    </row>
    <row r="18" customFormat="false" ht="15" hidden="false" customHeight="false" outlineLevel="0" collapsed="false">
      <c r="B18" s="60"/>
      <c r="C18" s="60"/>
      <c r="I18" s="125" t="s">
        <v>680</v>
      </c>
      <c r="J18" s="125"/>
    </row>
    <row r="19" customFormat="false" ht="15" hidden="false" customHeight="false" outlineLevel="0" collapsed="false">
      <c r="B19" s="126" t="s">
        <v>623</v>
      </c>
      <c r="C19" s="126" t="s">
        <v>589</v>
      </c>
      <c r="D19" s="107" t="s">
        <v>681</v>
      </c>
      <c r="E19" s="107" t="s">
        <v>682</v>
      </c>
      <c r="F19" s="107" t="s">
        <v>580</v>
      </c>
      <c r="G19" s="107" t="s">
        <v>683</v>
      </c>
      <c r="I19" s="107" t="s">
        <v>628</v>
      </c>
      <c r="J19" s="107" t="s">
        <v>586</v>
      </c>
    </row>
    <row r="20" customFormat="false" ht="15" hidden="false" customHeight="false" outlineLevel="0" collapsed="false">
      <c r="A20" s="0" t="s">
        <v>687</v>
      </c>
      <c r="B20" s="60" t="n">
        <f aca="false">1455.3+10</f>
        <v>1465.3</v>
      </c>
      <c r="C20" s="60" t="n">
        <f aca="false">B20*$B$17</f>
        <v>2031.2125886018</v>
      </c>
      <c r="D20" s="22" t="n">
        <f aca="false">D22*1/2</f>
        <v>332.5</v>
      </c>
      <c r="E20" s="22" t="n">
        <f aca="false">C20+D20</f>
        <v>2363.7125886018</v>
      </c>
      <c r="F20" s="0" t="n">
        <v>14850</v>
      </c>
      <c r="G20" s="127" t="n">
        <f aca="false">E20/F20</f>
        <v>0.15917256488901</v>
      </c>
      <c r="I20" s="0" t="n">
        <v>0.098</v>
      </c>
      <c r="J20" s="0" t="n">
        <v>0.15</v>
      </c>
    </row>
    <row r="21" customFormat="false" ht="15" hidden="false" customHeight="false" outlineLevel="0" collapsed="false">
      <c r="A21" s="0" t="s">
        <v>688</v>
      </c>
      <c r="B21" s="60" t="n">
        <f aca="false">588.71+10</f>
        <v>598.71</v>
      </c>
      <c r="C21" s="60" t="n">
        <f aca="false">B21*$B$17</f>
        <v>829.937411398201</v>
      </c>
      <c r="D21" s="22" t="n">
        <f aca="false">D22*1/2</f>
        <v>332.5</v>
      </c>
      <c r="E21" s="22" t="n">
        <f aca="false">C21+D21</f>
        <v>1162.4374113982</v>
      </c>
      <c r="F21" s="0" t="n">
        <v>2760</v>
      </c>
      <c r="G21" s="127" t="n">
        <f aca="false">E21/F21</f>
        <v>0.421172975144276</v>
      </c>
      <c r="I21" s="0" t="n">
        <v>0.2133</v>
      </c>
      <c r="J21" s="0" t="n">
        <v>0.41</v>
      </c>
    </row>
    <row r="22" customFormat="false" ht="15" hidden="false" customHeight="false" outlineLevel="0" collapsed="false">
      <c r="B22" s="128" t="n">
        <f aca="false">SUM(B20:B21)</f>
        <v>2064.01</v>
      </c>
      <c r="C22" s="128" t="n">
        <f aca="false">SUM(C20:C21)</f>
        <v>2861.15</v>
      </c>
      <c r="D22" s="129" t="n">
        <v>665</v>
      </c>
      <c r="E22" s="128" t="n">
        <f aca="false">SUM(E20:E21)</f>
        <v>3526.15</v>
      </c>
    </row>
  </sheetData>
  <mergeCells count="2">
    <mergeCell ref="I7:J7"/>
    <mergeCell ref="I18:J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8d5096-1bb7-414f-af5c-2411680bf71e">
      <Terms xmlns="http://schemas.microsoft.com/office/infopath/2007/PartnerControls"/>
    </lcf76f155ced4ddcb4097134ff3c332f>
    <TaxCatchAll xmlns="71131562-680c-40ca-8cdb-dfe716e567b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1B99BE6876C94EACF0B0B797FB34F6" ma:contentTypeVersion="14" ma:contentTypeDescription="Create a new document." ma:contentTypeScope="" ma:versionID="ccd65eaa477dd66448c0493f07b87258">
  <xsd:schema xmlns:xsd="http://www.w3.org/2001/XMLSchema" xmlns:xs="http://www.w3.org/2001/XMLSchema" xmlns:p="http://schemas.microsoft.com/office/2006/metadata/properties" xmlns:ns2="4b8d5096-1bb7-414f-af5c-2411680bf71e" xmlns:ns3="71131562-680c-40ca-8cdb-dfe716e567b7" targetNamespace="http://schemas.microsoft.com/office/2006/metadata/properties" ma:root="true" ma:fieldsID="c17a3f4a7f5e4e1ebd329012bb4b2fb4" ns2:_="" ns3:_="">
    <xsd:import namespace="4b8d5096-1bb7-414f-af5c-2411680bf71e"/>
    <xsd:import namespace="71131562-680c-40ca-8cdb-dfe716e567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8d5096-1bb7-414f-af5c-2411680bf7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453ae97-cd49-4d15-b055-69e640f033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31562-680c-40ca-8cdb-dfe716e567b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12f716d-fa0f-4318-9087-f12d2ad01aa7}" ma:internalName="TaxCatchAll" ma:showField="CatchAllData" ma:web="71131562-680c-40ca-8cdb-dfe716e567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2D86EE-AF79-46A4-8090-7316BAC845D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71131562-680c-40ca-8cdb-dfe716e567b7"/>
    <ds:schemaRef ds:uri="http://schemas.openxmlformats.org/package/2006/metadata/core-properties"/>
    <ds:schemaRef ds:uri="4b8d5096-1bb7-414f-af5c-2411680bf71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36650DE-EE95-48CF-B874-CB3A34ACCA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8d5096-1bb7-414f-af5c-2411680bf71e"/>
    <ds:schemaRef ds:uri="71131562-680c-40ca-8cdb-dfe716e567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5927C6-728D-4351-9677-C8F348BDDD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2023-11-08T22:00:38Z</dcterms:created>
  <dc:creator>Joanne Pitre</dc:creator>
  <dc:description/>
  <dc:language>en-CA</dc:language>
  <cp:lastModifiedBy/>
  <cp:lastPrinted>2025-01-06T12:52:29Z</cp:lastPrinted>
  <dcterms:modified xsi:type="dcterms:W3CDTF">2025-02-13T20:41:03Z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0x010100301B99BE6876C94EACF0B0B797FB34F6</vt:lpwstr>
  </property>
  <property fmtid="{D5CDD505-2E9C-101B-9397-08002B2CF9AE}" pid="3" name="MediaServiceImageTags">
    <vt:lpwstr/>
  </property>
</Properties>
</file>