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abeledge.sharepoint.com/sites/production/Shared Documents/General/"/>
    </mc:Choice>
  </mc:AlternateContent>
  <xr:revisionPtr revIDLastSave="408" documentId="8_{C240B254-5E83-4A5A-89F5-BEEEF98471AD}" xr6:coauthVersionLast="47" xr6:coauthVersionMax="47" xr10:uidLastSave="{42E8374F-A9DB-4089-ACBA-ED77EDEB853A}"/>
  <bookViews>
    <workbookView xWindow="-103" yWindow="-103" windowWidth="19543" windowHeight="12377" activeTab="2" xr2:uid="{F7B4A639-83D7-4D69-ACDE-405CA2493E0D}"/>
  </bookViews>
  <sheets>
    <sheet name="TT Luso" sheetId="1" r:id="rId1"/>
    <sheet name="DT DIGI" sheetId="3" r:id="rId2"/>
    <sheet name="DT DIGI (2)" sheetId="4" r:id="rId3"/>
    <sheet name="Select (2)" sheetId="6" r:id="rId4"/>
    <sheet name="Select" sheetId="5" r:id="rId5"/>
  </sheets>
  <definedNames>
    <definedName name="_xlnm.Print_Area" localSheetId="1">'DT DIGI'!$A$1:$P$16</definedName>
    <definedName name="_xlnm.Print_Area" localSheetId="2">'DT DIGI (2)'!$A$3:$N$41</definedName>
    <definedName name="_xlnm.Print_Area" localSheetId="4">Select!$A$3:$O$37</definedName>
    <definedName name="_xlnm.Print_Area" localSheetId="3">'Select (2)'!#REF!</definedName>
    <definedName name="_xlnm.Print_Area" localSheetId="0">'TT Luso'!$A$1:$K$45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5" l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6" i="5"/>
  <c r="W6" i="5"/>
  <c r="R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6" i="5"/>
  <c r="Q6" i="5"/>
  <c r="R11" i="6"/>
  <c r="R12" i="6"/>
  <c r="R14" i="6"/>
  <c r="P47" i="6"/>
  <c r="Q47" i="6" s="1"/>
  <c r="R47" i="6" s="1"/>
  <c r="U46" i="6"/>
  <c r="P46" i="6"/>
  <c r="Q46" i="6" s="1"/>
  <c r="R46" i="6" s="1"/>
  <c r="P45" i="6"/>
  <c r="Q45" i="6" s="1"/>
  <c r="R45" i="6" s="1"/>
  <c r="V44" i="6"/>
  <c r="P44" i="6"/>
  <c r="Q44" i="6" s="1"/>
  <c r="R44" i="6" s="1"/>
  <c r="V43" i="6"/>
  <c r="P43" i="6"/>
  <c r="Q43" i="6" s="1"/>
  <c r="R43" i="6" s="1"/>
  <c r="V42" i="6"/>
  <c r="P42" i="6"/>
  <c r="Q42" i="6" s="1"/>
  <c r="R42" i="6" s="1"/>
  <c r="V41" i="6"/>
  <c r="P41" i="6"/>
  <c r="Q41" i="6" s="1"/>
  <c r="R41" i="6" s="1"/>
  <c r="V40" i="6"/>
  <c r="P40" i="6"/>
  <c r="Q40" i="6" s="1"/>
  <c r="R40" i="6" s="1"/>
  <c r="V39" i="6"/>
  <c r="P39" i="6"/>
  <c r="Q39" i="6" s="1"/>
  <c r="R39" i="6" s="1"/>
  <c r="N23" i="6"/>
  <c r="M23" i="6"/>
  <c r="L23" i="6"/>
  <c r="K23" i="6"/>
  <c r="J23" i="6"/>
  <c r="I23" i="6"/>
  <c r="H23" i="6"/>
  <c r="G23" i="6"/>
  <c r="P23" i="6" s="1"/>
  <c r="Q23" i="6" s="1"/>
  <c r="F23" i="6"/>
  <c r="E23" i="6"/>
  <c r="N22" i="6"/>
  <c r="M22" i="6"/>
  <c r="L22" i="6"/>
  <c r="K22" i="6"/>
  <c r="J22" i="6"/>
  <c r="I22" i="6"/>
  <c r="H22" i="6"/>
  <c r="G22" i="6"/>
  <c r="F22" i="6"/>
  <c r="E22" i="6"/>
  <c r="N21" i="6"/>
  <c r="M21" i="6"/>
  <c r="L21" i="6"/>
  <c r="K21" i="6"/>
  <c r="J21" i="6"/>
  <c r="I21" i="6"/>
  <c r="H21" i="6"/>
  <c r="G21" i="6"/>
  <c r="F21" i="6"/>
  <c r="E21" i="6"/>
  <c r="N20" i="6"/>
  <c r="M20" i="6"/>
  <c r="L20" i="6"/>
  <c r="K20" i="6"/>
  <c r="J20" i="6"/>
  <c r="I20" i="6"/>
  <c r="H20" i="6"/>
  <c r="G20" i="6"/>
  <c r="F20" i="6"/>
  <c r="E20" i="6"/>
  <c r="N19" i="6"/>
  <c r="M19" i="6"/>
  <c r="L19" i="6"/>
  <c r="K19" i="6"/>
  <c r="J19" i="6"/>
  <c r="I19" i="6"/>
  <c r="H19" i="6"/>
  <c r="G19" i="6"/>
  <c r="F19" i="6"/>
  <c r="E19" i="6"/>
  <c r="N18" i="6"/>
  <c r="M18" i="6"/>
  <c r="L18" i="6"/>
  <c r="K18" i="6"/>
  <c r="J18" i="6"/>
  <c r="I18" i="6"/>
  <c r="H18" i="6"/>
  <c r="G18" i="6"/>
  <c r="F18" i="6"/>
  <c r="E18" i="6"/>
  <c r="U14" i="6"/>
  <c r="P14" i="6"/>
  <c r="Q14" i="6" s="1"/>
  <c r="P13" i="6"/>
  <c r="Q13" i="6" s="1"/>
  <c r="R13" i="6" s="1"/>
  <c r="V12" i="6"/>
  <c r="P12" i="6"/>
  <c r="Q12" i="6" s="1"/>
  <c r="V11" i="6"/>
  <c r="P11" i="6"/>
  <c r="Q11" i="6" s="1"/>
  <c r="V10" i="6"/>
  <c r="P10" i="6"/>
  <c r="Q10" i="6" s="1"/>
  <c r="R10" i="6" s="1"/>
  <c r="V9" i="6"/>
  <c r="P9" i="6"/>
  <c r="Q9" i="6" s="1"/>
  <c r="R9" i="6" s="1"/>
  <c r="V8" i="6"/>
  <c r="P8" i="6"/>
  <c r="Q8" i="6" s="1"/>
  <c r="R8" i="6" s="1"/>
  <c r="V7" i="6"/>
  <c r="P7" i="6"/>
  <c r="Q7" i="6" s="1"/>
  <c r="R7" i="6" s="1"/>
  <c r="L4" i="6" l="1"/>
  <c r="N4" i="6" s="1"/>
  <c r="P20" i="6"/>
  <c r="Q20" i="6" s="1"/>
  <c r="P19" i="6"/>
  <c r="Q19" i="6" s="1"/>
  <c r="P21" i="6"/>
  <c r="Q21" i="6" s="1"/>
  <c r="P22" i="6"/>
  <c r="Q22" i="6" s="1"/>
  <c r="L36" i="6"/>
  <c r="N36" i="6" s="1"/>
  <c r="P18" i="6"/>
  <c r="Q18" i="6" s="1"/>
  <c r="W9" i="5" l="1"/>
  <c r="W10" i="5"/>
  <c r="W11" i="5"/>
  <c r="W8" i="5"/>
  <c r="Q36" i="5"/>
  <c r="Q35" i="5"/>
  <c r="R35" i="5" s="1"/>
  <c r="Q34" i="5"/>
  <c r="R34" i="5" s="1"/>
  <c r="Q33" i="5"/>
  <c r="Q32" i="5"/>
  <c r="Q31" i="5"/>
  <c r="Q30" i="5"/>
  <c r="Q29" i="5"/>
  <c r="Q28" i="5"/>
  <c r="R28" i="5" s="1"/>
  <c r="Q27" i="5"/>
  <c r="R27" i="5" s="1"/>
  <c r="Q26" i="5"/>
  <c r="R26" i="5" s="1"/>
  <c r="Q25" i="5"/>
  <c r="Q24" i="5"/>
  <c r="Q23" i="5"/>
  <c r="Q22" i="5"/>
  <c r="Q21" i="5"/>
  <c r="Q20" i="5"/>
  <c r="R20" i="5" s="1"/>
  <c r="Q19" i="5"/>
  <c r="R19" i="5" s="1"/>
  <c r="Q18" i="5"/>
  <c r="R18" i="5" s="1"/>
  <c r="Q17" i="5"/>
  <c r="R17" i="5" s="1"/>
  <c r="Q16" i="5"/>
  <c r="Q15" i="5"/>
  <c r="Q14" i="5"/>
  <c r="Q13" i="5"/>
  <c r="Q12" i="5"/>
  <c r="R12" i="5" s="1"/>
  <c r="Q11" i="5"/>
  <c r="R11" i="5" s="1"/>
  <c r="Q10" i="5"/>
  <c r="R10" i="5" s="1"/>
  <c r="Q9" i="5"/>
  <c r="R9" i="5" s="1"/>
  <c r="Q8" i="5"/>
  <c r="W7" i="5"/>
  <c r="Q7" i="5"/>
  <c r="V6" i="4"/>
  <c r="R13" i="5" l="1"/>
  <c r="R21" i="5"/>
  <c r="R29" i="5"/>
  <c r="R14" i="5"/>
  <c r="R22" i="5"/>
  <c r="R30" i="5"/>
  <c r="R15" i="5"/>
  <c r="R31" i="5"/>
  <c r="R16" i="5"/>
  <c r="R25" i="5"/>
  <c r="R23" i="5"/>
  <c r="R24" i="5"/>
  <c r="R32" i="5"/>
  <c r="R33" i="5"/>
  <c r="R36" i="5"/>
  <c r="R8" i="5"/>
  <c r="R7" i="5"/>
  <c r="P7" i="4"/>
  <c r="Q7" i="4" s="1"/>
  <c r="R7" i="4" s="1"/>
  <c r="P8" i="4"/>
  <c r="Q8" i="4" s="1"/>
  <c r="R8" i="4" s="1"/>
  <c r="P9" i="4"/>
  <c r="Q9" i="4" s="1"/>
  <c r="R9" i="4" s="1"/>
  <c r="P10" i="4"/>
  <c r="Q10" i="4" s="1"/>
  <c r="R10" i="4" s="1"/>
  <c r="P11" i="4"/>
  <c r="Q11" i="4"/>
  <c r="R11" i="4" s="1"/>
  <c r="P12" i="4"/>
  <c r="Q12" i="4" s="1"/>
  <c r="R12" i="4" s="1"/>
  <c r="P13" i="4"/>
  <c r="Q13" i="4" s="1"/>
  <c r="R13" i="4" s="1"/>
  <c r="P14" i="4"/>
  <c r="Q14" i="4" s="1"/>
  <c r="R14" i="4" s="1"/>
  <c r="P15" i="4"/>
  <c r="Q15" i="4" s="1"/>
  <c r="R15" i="4" s="1"/>
  <c r="P16" i="4"/>
  <c r="Q16" i="4" s="1"/>
  <c r="R16" i="4" s="1"/>
  <c r="P17" i="4"/>
  <c r="Q17" i="4" s="1"/>
  <c r="R17" i="4" s="1"/>
  <c r="P18" i="4"/>
  <c r="Q18" i="4"/>
  <c r="P19" i="4"/>
  <c r="Q19" i="4" s="1"/>
  <c r="R19" i="4" s="1"/>
  <c r="P20" i="4"/>
  <c r="Q20" i="4" s="1"/>
  <c r="R20" i="4" s="1"/>
  <c r="P21" i="4"/>
  <c r="Q21" i="4" s="1"/>
  <c r="R21" i="4" s="1"/>
  <c r="P22" i="4"/>
  <c r="Q22" i="4" s="1"/>
  <c r="R22" i="4" s="1"/>
  <c r="P23" i="4"/>
  <c r="Q23" i="4" s="1"/>
  <c r="R23" i="4" s="1"/>
  <c r="P24" i="4"/>
  <c r="Q24" i="4" s="1"/>
  <c r="R24" i="4" s="1"/>
  <c r="P6" i="4"/>
  <c r="Q6" i="4"/>
  <c r="R6" i="4" s="1"/>
  <c r="V8" i="4"/>
  <c r="V7" i="4"/>
  <c r="P36" i="4"/>
  <c r="Q36" i="4" s="1"/>
  <c r="R36" i="4" s="1"/>
  <c r="P35" i="4"/>
  <c r="Q35" i="4" s="1"/>
  <c r="R35" i="4" s="1"/>
  <c r="P34" i="4"/>
  <c r="Q34" i="4" s="1"/>
  <c r="R34" i="4" s="1"/>
  <c r="P33" i="4"/>
  <c r="Q33" i="4" s="1"/>
  <c r="R33" i="4" s="1"/>
  <c r="P32" i="4"/>
  <c r="Q32" i="4" s="1"/>
  <c r="R32" i="4" s="1"/>
  <c r="P31" i="4"/>
  <c r="Q31" i="4" s="1"/>
  <c r="R31" i="4" s="1"/>
  <c r="P30" i="4"/>
  <c r="Q30" i="4" s="1"/>
  <c r="R30" i="4" s="1"/>
  <c r="P29" i="4"/>
  <c r="Q29" i="4" s="1"/>
  <c r="R29" i="4" s="1"/>
  <c r="P28" i="4"/>
  <c r="Q28" i="4" s="1"/>
  <c r="R28" i="4" s="1"/>
  <c r="P27" i="4"/>
  <c r="Q27" i="4" s="1"/>
  <c r="R27" i="4" s="1"/>
  <c r="P26" i="4"/>
  <c r="Q26" i="4" s="1"/>
  <c r="R26" i="4" s="1"/>
  <c r="P25" i="4"/>
  <c r="Q25" i="4" s="1"/>
  <c r="R25" i="4" s="1"/>
  <c r="R18" i="4"/>
  <c r="U7" i="4"/>
  <c r="U6" i="4"/>
  <c r="P112" i="4"/>
  <c r="Q112" i="4" s="1"/>
  <c r="V123" i="4"/>
  <c r="V122" i="4"/>
  <c r="V121" i="4"/>
  <c r="P151" i="4"/>
  <c r="Q151" i="4" s="1"/>
  <c r="R151" i="4" s="1"/>
  <c r="P150" i="4"/>
  <c r="Q150" i="4" s="1"/>
  <c r="R150" i="4" s="1"/>
  <c r="P149" i="4"/>
  <c r="Q149" i="4" s="1"/>
  <c r="R149" i="4" s="1"/>
  <c r="P148" i="4"/>
  <c r="Q148" i="4" s="1"/>
  <c r="R148" i="4" s="1"/>
  <c r="P147" i="4"/>
  <c r="Q147" i="4" s="1"/>
  <c r="R147" i="4" s="1"/>
  <c r="P146" i="4"/>
  <c r="Q146" i="4" s="1"/>
  <c r="R146" i="4" s="1"/>
  <c r="P145" i="4"/>
  <c r="Q145" i="4" s="1"/>
  <c r="R145" i="4" s="1"/>
  <c r="P144" i="4"/>
  <c r="Q144" i="4" s="1"/>
  <c r="R144" i="4" s="1"/>
  <c r="P143" i="4"/>
  <c r="Q143" i="4" s="1"/>
  <c r="R143" i="4" s="1"/>
  <c r="P142" i="4"/>
  <c r="Q142" i="4" s="1"/>
  <c r="R142" i="4" s="1"/>
  <c r="P141" i="4"/>
  <c r="Q141" i="4" s="1"/>
  <c r="R141" i="4" s="1"/>
  <c r="P140" i="4"/>
  <c r="Q140" i="4" s="1"/>
  <c r="R140" i="4" s="1"/>
  <c r="P139" i="4"/>
  <c r="Q139" i="4" s="1"/>
  <c r="R139" i="4" s="1"/>
  <c r="P138" i="4"/>
  <c r="Q138" i="4" s="1"/>
  <c r="R138" i="4" s="1"/>
  <c r="P137" i="4"/>
  <c r="Q137" i="4" s="1"/>
  <c r="R137" i="4" s="1"/>
  <c r="P136" i="4"/>
  <c r="Q136" i="4" s="1"/>
  <c r="R136" i="4" s="1"/>
  <c r="P135" i="4"/>
  <c r="Q135" i="4" s="1"/>
  <c r="R135" i="4" s="1"/>
  <c r="P134" i="4"/>
  <c r="Q134" i="4" s="1"/>
  <c r="R134" i="4" s="1"/>
  <c r="P133" i="4"/>
  <c r="Q133" i="4" s="1"/>
  <c r="R133" i="4" s="1"/>
  <c r="P132" i="4"/>
  <c r="Q132" i="4" s="1"/>
  <c r="R132" i="4" s="1"/>
  <c r="P131" i="4"/>
  <c r="Q131" i="4" s="1"/>
  <c r="R131" i="4" s="1"/>
  <c r="P130" i="4"/>
  <c r="Q130" i="4" s="1"/>
  <c r="R130" i="4" s="1"/>
  <c r="P129" i="4"/>
  <c r="Q129" i="4" s="1"/>
  <c r="R129" i="4" s="1"/>
  <c r="P128" i="4"/>
  <c r="Q128" i="4" s="1"/>
  <c r="R128" i="4" s="1"/>
  <c r="P127" i="4"/>
  <c r="Q127" i="4" s="1"/>
  <c r="R127" i="4" s="1"/>
  <c r="P126" i="4"/>
  <c r="Q126" i="4" s="1"/>
  <c r="R126" i="4" s="1"/>
  <c r="P125" i="4"/>
  <c r="Q125" i="4" s="1"/>
  <c r="R125" i="4" s="1"/>
  <c r="P124" i="4"/>
  <c r="Q124" i="4" s="1"/>
  <c r="R124" i="4" s="1"/>
  <c r="P123" i="4"/>
  <c r="Q123" i="4" s="1"/>
  <c r="R123" i="4" s="1"/>
  <c r="U122" i="4"/>
  <c r="P122" i="4"/>
  <c r="Q122" i="4" s="1"/>
  <c r="R122" i="4" s="1"/>
  <c r="U121" i="4"/>
  <c r="P121" i="4"/>
  <c r="Q121" i="4" s="1"/>
  <c r="R121" i="4" s="1"/>
  <c r="V85" i="4"/>
  <c r="V84" i="4"/>
  <c r="V83" i="4"/>
  <c r="P114" i="4"/>
  <c r="Q114" i="4" s="1"/>
  <c r="R114" i="4" s="1"/>
  <c r="P115" i="4"/>
  <c r="Q115" i="4" s="1"/>
  <c r="R115" i="4" s="1"/>
  <c r="M3" i="5" l="1"/>
  <c r="O3" i="5" s="1"/>
  <c r="L3" i="4"/>
  <c r="U10" i="4"/>
  <c r="U125" i="4"/>
  <c r="L118" i="4"/>
  <c r="N118" i="4" s="1"/>
  <c r="N3" i="4" l="1"/>
  <c r="P107" i="4"/>
  <c r="Q107" i="4" s="1"/>
  <c r="R107" i="4" s="1"/>
  <c r="P113" i="4"/>
  <c r="R112" i="4"/>
  <c r="P111" i="4"/>
  <c r="Q111" i="4" s="1"/>
  <c r="R111" i="4" s="1"/>
  <c r="P110" i="4"/>
  <c r="Q110" i="4" s="1"/>
  <c r="R110" i="4" s="1"/>
  <c r="P109" i="4"/>
  <c r="Q109" i="4" s="1"/>
  <c r="R109" i="4" s="1"/>
  <c r="P108" i="4"/>
  <c r="Q108" i="4" s="1"/>
  <c r="R108" i="4" s="1"/>
  <c r="P106" i="4"/>
  <c r="Q106" i="4" s="1"/>
  <c r="R106" i="4" s="1"/>
  <c r="P105" i="4"/>
  <c r="Q105" i="4" s="1"/>
  <c r="R105" i="4" s="1"/>
  <c r="P104" i="4"/>
  <c r="Q104" i="4" s="1"/>
  <c r="R104" i="4" s="1"/>
  <c r="P103" i="4"/>
  <c r="Q103" i="4" s="1"/>
  <c r="R103" i="4" s="1"/>
  <c r="P102" i="4"/>
  <c r="Q102" i="4" s="1"/>
  <c r="R102" i="4" s="1"/>
  <c r="P101" i="4"/>
  <c r="Q101" i="4" s="1"/>
  <c r="R101" i="4" s="1"/>
  <c r="P100" i="4"/>
  <c r="Q100" i="4" s="1"/>
  <c r="R100" i="4" s="1"/>
  <c r="P99" i="4"/>
  <c r="Q99" i="4" s="1"/>
  <c r="R99" i="4" s="1"/>
  <c r="P98" i="4"/>
  <c r="Q98" i="4" s="1"/>
  <c r="R98" i="4" s="1"/>
  <c r="P97" i="4"/>
  <c r="Q97" i="4" s="1"/>
  <c r="R97" i="4" s="1"/>
  <c r="P96" i="4"/>
  <c r="Q96" i="4" s="1"/>
  <c r="R96" i="4" s="1"/>
  <c r="P95" i="4"/>
  <c r="Q95" i="4" s="1"/>
  <c r="R95" i="4" s="1"/>
  <c r="P94" i="4"/>
  <c r="Q94" i="4" s="1"/>
  <c r="R94" i="4" s="1"/>
  <c r="P93" i="4"/>
  <c r="Q93" i="4" s="1"/>
  <c r="R93" i="4" s="1"/>
  <c r="P92" i="4"/>
  <c r="Q92" i="4" s="1"/>
  <c r="R92" i="4" s="1"/>
  <c r="P91" i="4"/>
  <c r="Q91" i="4" s="1"/>
  <c r="R91" i="4" s="1"/>
  <c r="P90" i="4"/>
  <c r="Q90" i="4" s="1"/>
  <c r="R90" i="4" s="1"/>
  <c r="P89" i="4"/>
  <c r="Q89" i="4" s="1"/>
  <c r="R89" i="4" s="1"/>
  <c r="P88" i="4"/>
  <c r="Q88" i="4" s="1"/>
  <c r="R88" i="4" s="1"/>
  <c r="P87" i="4"/>
  <c r="Q87" i="4" s="1"/>
  <c r="R87" i="4" s="1"/>
  <c r="P86" i="4"/>
  <c r="Q86" i="4" s="1"/>
  <c r="R86" i="4" s="1"/>
  <c r="P85" i="4"/>
  <c r="Q85" i="4" s="1"/>
  <c r="R85" i="4" s="1"/>
  <c r="U84" i="4"/>
  <c r="P84" i="4"/>
  <c r="Q84" i="4" s="1"/>
  <c r="R84" i="4" s="1"/>
  <c r="U83" i="4"/>
  <c r="P83" i="4"/>
  <c r="Q83" i="4" s="1"/>
  <c r="R83" i="4" s="1"/>
  <c r="A48" i="4"/>
  <c r="P68" i="4"/>
  <c r="Q68" i="4" s="1"/>
  <c r="R68" i="4" s="1"/>
  <c r="P69" i="4"/>
  <c r="Q69" i="4" s="1"/>
  <c r="R69" i="4" s="1"/>
  <c r="P70" i="4"/>
  <c r="Q70" i="4" s="1"/>
  <c r="R70" i="4" s="1"/>
  <c r="P71" i="4"/>
  <c r="Q71" i="4" s="1"/>
  <c r="R71" i="4" s="1"/>
  <c r="P72" i="4"/>
  <c r="Q72" i="4" s="1"/>
  <c r="R72" i="4" s="1"/>
  <c r="P73" i="4"/>
  <c r="Q73" i="4" s="1"/>
  <c r="R73" i="4" s="1"/>
  <c r="P74" i="4"/>
  <c r="Q74" i="4" s="1"/>
  <c r="R74" i="4" s="1"/>
  <c r="P75" i="4"/>
  <c r="Q75" i="4" s="1"/>
  <c r="R75" i="4" s="1"/>
  <c r="P76" i="4"/>
  <c r="Q76" i="4" s="1"/>
  <c r="R76" i="4" s="1"/>
  <c r="V48" i="4"/>
  <c r="C48" i="4" s="1"/>
  <c r="V47" i="4"/>
  <c r="C47" i="4" s="1"/>
  <c r="V46" i="4"/>
  <c r="C46" i="4" s="1"/>
  <c r="P58" i="4"/>
  <c r="Q58" i="4" s="1"/>
  <c r="R58" i="4" s="1"/>
  <c r="P59" i="4"/>
  <c r="Q59" i="4" s="1"/>
  <c r="R59" i="4" s="1"/>
  <c r="P60" i="4"/>
  <c r="Q60" i="4" s="1"/>
  <c r="R60" i="4" s="1"/>
  <c r="P61" i="4"/>
  <c r="Q61" i="4" s="1"/>
  <c r="R61" i="4" s="1"/>
  <c r="P62" i="4"/>
  <c r="Q62" i="4" s="1"/>
  <c r="R62" i="4" s="1"/>
  <c r="P63" i="4"/>
  <c r="Q63" i="4" s="1"/>
  <c r="R63" i="4" s="1"/>
  <c r="P64" i="4"/>
  <c r="Q64" i="4" s="1"/>
  <c r="R64" i="4" s="1"/>
  <c r="P65" i="4"/>
  <c r="Q65" i="4" s="1"/>
  <c r="R65" i="4" s="1"/>
  <c r="P66" i="4"/>
  <c r="Q66" i="4" s="1"/>
  <c r="R66" i="4" s="1"/>
  <c r="P67" i="4"/>
  <c r="Q67" i="4" s="1"/>
  <c r="R67" i="4" s="1"/>
  <c r="P49" i="4"/>
  <c r="Q49" i="4" s="1"/>
  <c r="R49" i="4" s="1"/>
  <c r="P50" i="4"/>
  <c r="Q50" i="4" s="1"/>
  <c r="R50" i="4" s="1"/>
  <c r="P51" i="4"/>
  <c r="Q51" i="4" s="1"/>
  <c r="R51" i="4" s="1"/>
  <c r="P52" i="4"/>
  <c r="Q52" i="4" s="1"/>
  <c r="R52" i="4" s="1"/>
  <c r="P53" i="4"/>
  <c r="Q53" i="4" s="1"/>
  <c r="R53" i="4" s="1"/>
  <c r="P54" i="4"/>
  <c r="Q54" i="4" s="1"/>
  <c r="R54" i="4" s="1"/>
  <c r="P55" i="4"/>
  <c r="Q55" i="4" s="1"/>
  <c r="R55" i="4" s="1"/>
  <c r="P56" i="4"/>
  <c r="Q56" i="4" s="1"/>
  <c r="R56" i="4" s="1"/>
  <c r="P57" i="4"/>
  <c r="Q57" i="4" s="1"/>
  <c r="R57" i="4" s="1"/>
  <c r="U47" i="4"/>
  <c r="U46" i="4"/>
  <c r="P48" i="4"/>
  <c r="Q48" i="4" s="1"/>
  <c r="R48" i="4" s="1"/>
  <c r="P47" i="4"/>
  <c r="Q47" i="4" s="1"/>
  <c r="R47" i="4" s="1"/>
  <c r="A47" i="4"/>
  <c r="P46" i="4"/>
  <c r="Q46" i="4" s="1"/>
  <c r="R46" i="4" s="1"/>
  <c r="A46" i="4"/>
  <c r="O32" i="1"/>
  <c r="T5" i="1"/>
  <c r="R16" i="1"/>
  <c r="O33" i="1"/>
  <c r="O34" i="1"/>
  <c r="O11" i="1"/>
  <c r="R7" i="1"/>
  <c r="R6" i="1"/>
  <c r="U87" i="4" l="1"/>
  <c r="Q113" i="4"/>
  <c r="T43" i="4"/>
  <c r="L43" i="4"/>
  <c r="Q12" i="1"/>
  <c r="Q33" i="1"/>
  <c r="R28" i="1"/>
  <c r="G44" i="1"/>
  <c r="H44" i="1"/>
  <c r="B39" i="1"/>
  <c r="B40" i="1"/>
  <c r="B41" i="1"/>
  <c r="B42" i="1"/>
  <c r="B43" i="1"/>
  <c r="B44" i="1"/>
  <c r="B38" i="1"/>
  <c r="B17" i="1"/>
  <c r="B18" i="1"/>
  <c r="B19" i="1"/>
  <c r="B20" i="1"/>
  <c r="B21" i="1"/>
  <c r="B22" i="1"/>
  <c r="B16" i="1"/>
  <c r="O31" i="1"/>
  <c r="O10" i="1"/>
  <c r="F22" i="1"/>
  <c r="G22" i="1"/>
  <c r="H22" i="1"/>
  <c r="I22" i="1"/>
  <c r="O9" i="1"/>
  <c r="P77" i="1"/>
  <c r="N77" i="1"/>
  <c r="K80" i="1"/>
  <c r="L80" i="1" s="1"/>
  <c r="K79" i="1"/>
  <c r="K78" i="1"/>
  <c r="K77" i="1"/>
  <c r="K76" i="1"/>
  <c r="K75" i="1"/>
  <c r="K74" i="1"/>
  <c r="R74" i="1"/>
  <c r="R73" i="1"/>
  <c r="R113" i="4" l="1"/>
  <c r="L80" i="4" s="1"/>
  <c r="N80" i="4" s="1"/>
  <c r="N43" i="4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N84" i="1"/>
  <c r="H84" i="1"/>
  <c r="G84" i="1"/>
  <c r="F84" i="1"/>
  <c r="E84" i="1"/>
  <c r="D84" i="1"/>
  <c r="C84" i="1"/>
  <c r="N83" i="1"/>
  <c r="Q75" i="1"/>
  <c r="R27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D38" i="1"/>
  <c r="E38" i="1"/>
  <c r="F38" i="1"/>
  <c r="G38" i="1"/>
  <c r="H38" i="1"/>
  <c r="N38" i="1"/>
  <c r="C38" i="1"/>
  <c r="N37" i="1"/>
  <c r="K34" i="1"/>
  <c r="L34" i="1" s="1"/>
  <c r="K33" i="1"/>
  <c r="L33" i="1" s="1"/>
  <c r="K32" i="1"/>
  <c r="K31" i="1"/>
  <c r="K30" i="1"/>
  <c r="K29" i="1"/>
  <c r="K28" i="1"/>
  <c r="Q30" i="1"/>
  <c r="I21" i="1"/>
  <c r="H16" i="1"/>
  <c r="H17" i="1"/>
  <c r="R5" i="1"/>
  <c r="R50" i="1"/>
  <c r="R51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G17" i="1"/>
  <c r="F17" i="1"/>
  <c r="E17" i="1"/>
  <c r="D17" i="1"/>
  <c r="C17" i="1"/>
  <c r="N16" i="1"/>
  <c r="G16" i="1"/>
  <c r="F16" i="1"/>
  <c r="E16" i="1"/>
  <c r="D16" i="1"/>
  <c r="C16" i="1"/>
  <c r="N15" i="1"/>
  <c r="K12" i="1"/>
  <c r="K11" i="1"/>
  <c r="K10" i="1"/>
  <c r="K9" i="1"/>
  <c r="K8" i="1"/>
  <c r="K7" i="1"/>
  <c r="K6" i="1"/>
  <c r="Q9" i="1"/>
  <c r="U46" i="3"/>
  <c r="U6" i="3"/>
  <c r="B6" i="3" s="1"/>
  <c r="U7" i="3"/>
  <c r="B7" i="3" s="1"/>
  <c r="E67" i="1"/>
  <c r="D67" i="1"/>
  <c r="C67" i="1"/>
  <c r="I66" i="1"/>
  <c r="I65" i="1"/>
  <c r="I64" i="1"/>
  <c r="H66" i="1"/>
  <c r="H65" i="1"/>
  <c r="H64" i="1"/>
  <c r="H63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C62" i="1"/>
  <c r="D62" i="1"/>
  <c r="E62" i="1"/>
  <c r="F62" i="1"/>
  <c r="G62" i="1"/>
  <c r="D61" i="1"/>
  <c r="C61" i="1"/>
  <c r="E61" i="1"/>
  <c r="F61" i="1"/>
  <c r="G61" i="1"/>
  <c r="N61" i="1"/>
  <c r="N60" i="1"/>
  <c r="A14" i="3"/>
  <c r="A7" i="3"/>
  <c r="A6" i="3"/>
  <c r="S3" i="3"/>
  <c r="O48" i="3"/>
  <c r="P48" i="3" s="1"/>
  <c r="Q48" i="3" s="1"/>
  <c r="O47" i="3"/>
  <c r="P47" i="3" s="1"/>
  <c r="Q47" i="3" s="1"/>
  <c r="O46" i="3"/>
  <c r="P46" i="3" s="1"/>
  <c r="Q46" i="3" s="1"/>
  <c r="U45" i="3"/>
  <c r="O45" i="3"/>
  <c r="P45" i="3" s="1"/>
  <c r="Q45" i="3" s="1"/>
  <c r="A43" i="3"/>
  <c r="S14" i="3"/>
  <c r="S13" i="3"/>
  <c r="A13" i="3" s="1"/>
  <c r="M16" i="3"/>
  <c r="L16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E13" i="3"/>
  <c r="F13" i="3"/>
  <c r="G13" i="3"/>
  <c r="H13" i="3"/>
  <c r="I13" i="3"/>
  <c r="J13" i="3"/>
  <c r="K13" i="3"/>
  <c r="D13" i="3"/>
  <c r="R37" i="1" l="1"/>
  <c r="K90" i="1"/>
  <c r="L90" i="1" s="1"/>
  <c r="R38" i="1"/>
  <c r="K89" i="1"/>
  <c r="L89" i="1" s="1"/>
  <c r="K88" i="1"/>
  <c r="K86" i="1"/>
  <c r="K85" i="1"/>
  <c r="K87" i="1"/>
  <c r="K84" i="1"/>
  <c r="R84" i="1"/>
  <c r="R83" i="1"/>
  <c r="Q79" i="1"/>
  <c r="R60" i="1"/>
  <c r="R61" i="1"/>
  <c r="K41" i="1"/>
  <c r="K42" i="1"/>
  <c r="K44" i="1"/>
  <c r="L44" i="1" s="1"/>
  <c r="K38" i="1"/>
  <c r="K39" i="1"/>
  <c r="K40" i="1"/>
  <c r="K43" i="1"/>
  <c r="L43" i="1" s="1"/>
  <c r="K19" i="1"/>
  <c r="K21" i="1"/>
  <c r="R15" i="1"/>
  <c r="K16" i="1"/>
  <c r="K18" i="1"/>
  <c r="K22" i="1"/>
  <c r="K17" i="1"/>
  <c r="K20" i="1"/>
  <c r="A49" i="3"/>
  <c r="B49" i="3" s="1"/>
  <c r="O15" i="3"/>
  <c r="P15" i="3" s="1"/>
  <c r="O14" i="3"/>
  <c r="P14" i="3" s="1"/>
  <c r="K62" i="1"/>
  <c r="L62" i="1" s="1"/>
  <c r="K63" i="1"/>
  <c r="L63" i="1" s="1"/>
  <c r="K65" i="1"/>
  <c r="L65" i="1" s="1"/>
  <c r="K67" i="1"/>
  <c r="L67" i="1" s="1"/>
  <c r="K64" i="1"/>
  <c r="L64" i="1" s="1"/>
  <c r="K66" i="1"/>
  <c r="L66" i="1" s="1"/>
  <c r="K61" i="1"/>
  <c r="L61" i="1" s="1"/>
  <c r="U13" i="3"/>
  <c r="B13" i="3" s="1"/>
  <c r="O16" i="3"/>
  <c r="P16" i="3" s="1"/>
  <c r="U14" i="3"/>
  <c r="B14" i="3" s="1"/>
  <c r="O13" i="3"/>
  <c r="P13" i="3" s="1"/>
  <c r="O37" i="3" l="1"/>
  <c r="P37" i="3" s="1"/>
  <c r="Q37" i="3" s="1"/>
  <c r="O36" i="3"/>
  <c r="P36" i="3" s="1"/>
  <c r="Q36" i="3" s="1"/>
  <c r="U35" i="3"/>
  <c r="O35" i="3"/>
  <c r="P35" i="3" s="1"/>
  <c r="Q35" i="3" s="1"/>
  <c r="U34" i="3"/>
  <c r="O34" i="3"/>
  <c r="P34" i="3" s="1"/>
  <c r="Q34" i="3" s="1"/>
  <c r="A32" i="3"/>
  <c r="U24" i="3"/>
  <c r="U23" i="3"/>
  <c r="S20" i="3"/>
  <c r="O9" i="3"/>
  <c r="P9" i="3" s="1"/>
  <c r="Q9" i="3" s="1"/>
  <c r="O8" i="3"/>
  <c r="P8" i="3" s="1"/>
  <c r="Q8" i="3" s="1"/>
  <c r="O7" i="3"/>
  <c r="P7" i="3" s="1"/>
  <c r="Q7" i="3" s="1"/>
  <c r="O6" i="3"/>
  <c r="P6" i="3" s="1"/>
  <c r="Q6" i="3" s="1"/>
  <c r="O27" i="3"/>
  <c r="P27" i="3" s="1"/>
  <c r="Q27" i="3" s="1"/>
  <c r="O26" i="3"/>
  <c r="P26" i="3" s="1"/>
  <c r="Q26" i="3" s="1"/>
  <c r="O25" i="3"/>
  <c r="P25" i="3" s="1"/>
  <c r="Q25" i="3" s="1"/>
  <c r="O24" i="3"/>
  <c r="P24" i="3" s="1"/>
  <c r="Q24" i="3" s="1"/>
  <c r="O23" i="3"/>
  <c r="P23" i="3" s="1"/>
  <c r="Q23" i="3" s="1"/>
  <c r="N53" i="1"/>
  <c r="N57" i="1"/>
  <c r="K57" i="1"/>
  <c r="L57" i="1" s="1"/>
  <c r="K54" i="1"/>
  <c r="L54" i="1" s="1"/>
  <c r="K52" i="1"/>
  <c r="L52" i="1" s="1"/>
  <c r="K53" i="1"/>
  <c r="L53" i="1" s="1"/>
  <c r="K55" i="1"/>
  <c r="L55" i="1" s="1"/>
  <c r="K56" i="1"/>
  <c r="L56" i="1" s="1"/>
  <c r="K51" i="1"/>
  <c r="L51" i="1" s="1"/>
  <c r="K3" i="3" l="1"/>
  <c r="A38" i="3"/>
  <c r="B38" i="3" s="1"/>
  <c r="A27" i="3"/>
  <c r="B27" i="3" s="1"/>
  <c r="A25" i="3"/>
  <c r="M3" i="3"/>
  <c r="N58" i="1"/>
  <c r="O80" i="6"/>
  <c r="O80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<sst xmlns="http://schemas.openxmlformats.org/spreadsheetml/2006/main" count="330" uniqueCount="79">
  <si>
    <t>Reste</t>
  </si>
  <si>
    <t>7 master</t>
  </si>
  <si>
    <t xml:space="preserve">reste </t>
  </si>
  <si>
    <t>34.365x10000</t>
  </si>
  <si>
    <t>Possibilité 2</t>
  </si>
  <si>
    <t>Possibilité 3</t>
  </si>
  <si>
    <t>msi</t>
  </si>
  <si>
    <t>Luso-Flex TT</t>
  </si>
  <si>
    <t>25.75x10000</t>
  </si>
  <si>
    <t>8.5x10000</t>
  </si>
  <si>
    <t>Total</t>
  </si>
  <si>
    <t>Largeur</t>
  </si>
  <si>
    <t>master</t>
  </si>
  <si>
    <t>on garde (msi)</t>
  </si>
  <si>
    <t>on jette (msi)</t>
  </si>
  <si>
    <t>2x 24.24x5000pi)</t>
  </si>
  <si>
    <t>Qté</t>
  </si>
  <si>
    <t>Résultat</t>
  </si>
  <si>
    <t>DIGI</t>
  </si>
  <si>
    <t>mm</t>
  </si>
  <si>
    <t>pouce</t>
  </si>
  <si>
    <t>Rebut(msi)</t>
  </si>
  <si>
    <t>Largeur (po)</t>
  </si>
  <si>
    <t>Larg (po)</t>
  </si>
  <si>
    <t>Larg (mm)</t>
  </si>
  <si>
    <t>Option retenue</t>
  </si>
  <si>
    <t>PO 50008960</t>
  </si>
  <si>
    <t>Rebut (%)</t>
  </si>
  <si>
    <t>Possibilité 3: ne fonctionne pas, manque de couteaux</t>
  </si>
  <si>
    <t>Option 3</t>
  </si>
  <si>
    <t>Option 1</t>
  </si>
  <si>
    <t>En pouce</t>
  </si>
  <si>
    <t>En mm</t>
  </si>
  <si>
    <t>Option 2 (si impossible de couper 60.375po (1534mm) largeur)</t>
  </si>
  <si>
    <t>Option 4</t>
  </si>
  <si>
    <t>Livraison 8.625</t>
  </si>
  <si>
    <t>Longueur</t>
  </si>
  <si>
    <t>Longueur (pi)</t>
  </si>
  <si>
    <t>Largeur (mm)</t>
  </si>
  <si>
    <t>Comm 8.625</t>
  </si>
  <si>
    <t>Longueur (m)</t>
  </si>
  <si>
    <t>ou en 10000pi</t>
  </si>
  <si>
    <t>2x8.5x10000</t>
  </si>
  <si>
    <t>ca fonctionne!</t>
  </si>
  <si>
    <t>PO 50009083+9084</t>
  </si>
  <si>
    <t>D11-1</t>
  </si>
  <si>
    <t>D11-2 159-10</t>
  </si>
  <si>
    <t>D11-2 162-05</t>
  </si>
  <si>
    <t>10036-4</t>
  </si>
  <si>
    <t>10036-3</t>
  </si>
  <si>
    <t>10036-2</t>
  </si>
  <si>
    <t>10036-1</t>
  </si>
  <si>
    <t>10039-15</t>
  </si>
  <si>
    <t>10039-16</t>
  </si>
  <si>
    <t>10039-18</t>
  </si>
  <si>
    <t>LE-2024159-10</t>
  </si>
  <si>
    <t>LE-2024162-05</t>
  </si>
  <si>
    <t>LE-2024191-13</t>
  </si>
  <si>
    <t>x 5000pi</t>
  </si>
  <si>
    <t>Commande 1: # 50009083</t>
  </si>
  <si>
    <t>72x 10po</t>
  </si>
  <si>
    <t>24x 9.5po</t>
  </si>
  <si>
    <t>Commande 2: # 50009084</t>
  </si>
  <si>
    <t>12x 9.5po</t>
  </si>
  <si>
    <t>12x 5.875po</t>
  </si>
  <si>
    <t>PO D11</t>
  </si>
  <si>
    <t>LE-2024178-03</t>
  </si>
  <si>
    <t>LE-2024194-01</t>
  </si>
  <si>
    <t>LE-2024194-07</t>
  </si>
  <si>
    <t>LE-2024167-48</t>
  </si>
  <si>
    <t>LE-2024223-02</t>
  </si>
  <si>
    <t>Commande Client</t>
  </si>
  <si>
    <t>Select</t>
  </si>
  <si>
    <t>SÉLECT</t>
  </si>
  <si>
    <t>Long</t>
  </si>
  <si>
    <t>Qté comm</t>
  </si>
  <si>
    <t>Qté prod</t>
  </si>
  <si>
    <t>Pouce</t>
  </si>
  <si>
    <t>Longueur (pi/1000)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</si>
</sst>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2" applyNumberFormat="1" applyFont="1"/>
    <xf numFmtId="10" fontId="0" fillId="0" borderId="0" xfId="2" applyNumberFormat="1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3" xfId="2" applyNumberFormat="1" applyFont="1" applyBorder="1"/>
    <xf numFmtId="10" fontId="0" fillId="0" borderId="3" xfId="2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0" fillId="0" borderId="0" xfId="0" quotePrefix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/>
    <xf numFmtId="1" fontId="0" fillId="0" borderId="1" xfId="0" applyNumberForma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07E-6E30-4221-97CF-D8379EA02D11}">
  <sheetPr codeName="Sheet1">
    <pageSetUpPr fitToPage="1"/>
  </sheetPr>
  <dimension ref="A1:T90"/>
  <sheetViews>
    <sheetView workbookViewId="0">
      <selection activeCell="L22" sqref="L22"/>
    </sheetView>
  </sheetViews>
  <sheetFormatPr defaultRowHeight="14.6" x14ac:dyDescent="0.4"/>
  <cols>
    <col min="2" max="2" width="12.3828125" bestFit="1" customWidth="1"/>
    <col min="10" max="10" width="2" customWidth="1"/>
    <col min="14" max="15" width="13.84375" customWidth="1"/>
  </cols>
  <sheetData>
    <row r="1" spans="1:20" ht="18.45" x14ac:dyDescent="0.5">
      <c r="A1" s="3" t="s">
        <v>7</v>
      </c>
    </row>
    <row r="4" spans="1:20" x14ac:dyDescent="0.4">
      <c r="A4" s="1" t="s">
        <v>30</v>
      </c>
      <c r="C4" s="29" t="s">
        <v>22</v>
      </c>
      <c r="D4" s="29"/>
      <c r="E4" s="29"/>
      <c r="F4" s="29"/>
      <c r="G4" s="29"/>
      <c r="H4" s="29"/>
      <c r="I4" s="29"/>
      <c r="N4" s="19" t="s">
        <v>11</v>
      </c>
      <c r="O4" s="19" t="s">
        <v>36</v>
      </c>
    </row>
    <row r="5" spans="1:20" x14ac:dyDescent="0.4">
      <c r="B5" s="7" t="s">
        <v>37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K5" s="4" t="s">
        <v>10</v>
      </c>
      <c r="L5" s="2" t="s">
        <v>0</v>
      </c>
      <c r="N5" s="2">
        <v>12.875</v>
      </c>
      <c r="O5" s="2">
        <v>10000</v>
      </c>
      <c r="P5">
        <v>10</v>
      </c>
      <c r="R5">
        <f>COUNTIF($C$6:$I$12, N5)</f>
        <v>10</v>
      </c>
      <c r="T5">
        <f>10*12*12.875*10</f>
        <v>15450</v>
      </c>
    </row>
    <row r="6" spans="1:20" x14ac:dyDescent="0.4">
      <c r="B6" s="18">
        <v>10000</v>
      </c>
      <c r="C6" s="8">
        <v>8.625</v>
      </c>
      <c r="D6" s="8">
        <v>8.625</v>
      </c>
      <c r="E6" s="8">
        <v>8.625</v>
      </c>
      <c r="F6" s="8">
        <v>8.625</v>
      </c>
      <c r="G6" s="8">
        <v>12.875</v>
      </c>
      <c r="H6" s="8">
        <v>12.875</v>
      </c>
      <c r="I6" s="8"/>
      <c r="K6">
        <f>SUM(C6:J6)</f>
        <v>60.25</v>
      </c>
      <c r="N6" s="2">
        <v>8.625</v>
      </c>
      <c r="O6" s="2">
        <v>10000</v>
      </c>
      <c r="P6">
        <v>30</v>
      </c>
      <c r="R6">
        <f>COUNTIF($C$6:$I$11, N6)</f>
        <v>27</v>
      </c>
    </row>
    <row r="7" spans="1:20" x14ac:dyDescent="0.4">
      <c r="B7" s="18">
        <v>10000</v>
      </c>
      <c r="C7" s="8">
        <v>8.625</v>
      </c>
      <c r="D7" s="8">
        <v>8.625</v>
      </c>
      <c r="E7" s="8">
        <v>8.625</v>
      </c>
      <c r="F7" s="8">
        <v>8.625</v>
      </c>
      <c r="G7" s="8">
        <v>12.875</v>
      </c>
      <c r="H7" s="8">
        <v>12.875</v>
      </c>
      <c r="I7" s="8"/>
      <c r="K7">
        <f t="shared" ref="K7:K8" si="0">SUM(C7:J7)</f>
        <v>60.25</v>
      </c>
      <c r="N7" s="2">
        <v>8.625</v>
      </c>
      <c r="O7" s="2">
        <v>5000</v>
      </c>
      <c r="P7">
        <v>0</v>
      </c>
      <c r="R7">
        <f>COUNTIF($C$12:$I$12, N7)</f>
        <v>7</v>
      </c>
    </row>
    <row r="8" spans="1:20" x14ac:dyDescent="0.4">
      <c r="B8" s="18">
        <v>10000</v>
      </c>
      <c r="C8" s="8">
        <v>8.625</v>
      </c>
      <c r="D8" s="8">
        <v>8.625</v>
      </c>
      <c r="E8" s="8">
        <v>8.625</v>
      </c>
      <c r="F8" s="8">
        <v>8.625</v>
      </c>
      <c r="G8" s="8">
        <v>12.875</v>
      </c>
      <c r="H8" s="8">
        <v>12.875</v>
      </c>
      <c r="I8" s="8"/>
      <c r="K8">
        <f t="shared" si="0"/>
        <v>60.25</v>
      </c>
    </row>
    <row r="9" spans="1:20" x14ac:dyDescent="0.4">
      <c r="B9" s="18">
        <v>10000</v>
      </c>
      <c r="C9" s="8">
        <v>8.625</v>
      </c>
      <c r="D9" s="8">
        <v>8.625</v>
      </c>
      <c r="E9" s="8">
        <v>8.625</v>
      </c>
      <c r="F9" s="8">
        <v>8.625</v>
      </c>
      <c r="G9" s="8">
        <v>12.875</v>
      </c>
      <c r="H9" s="8">
        <v>12.875</v>
      </c>
      <c r="I9" s="8"/>
      <c r="K9">
        <f>SUM(C9:J9)</f>
        <v>60.25</v>
      </c>
      <c r="N9" t="s">
        <v>39</v>
      </c>
      <c r="O9">
        <f>30*8.625*12*10</f>
        <v>31050</v>
      </c>
      <c r="Q9" s="8">
        <f>P5*N5*12*10+P6*N6*12*10</f>
        <v>46500</v>
      </c>
      <c r="R9" s="8" t="s">
        <v>6</v>
      </c>
    </row>
    <row r="10" spans="1:20" x14ac:dyDescent="0.4">
      <c r="A10" s="5"/>
      <c r="B10" s="18">
        <v>10000</v>
      </c>
      <c r="C10" s="8">
        <v>8.625</v>
      </c>
      <c r="D10" s="8">
        <v>8.625</v>
      </c>
      <c r="E10" s="8">
        <v>8.625</v>
      </c>
      <c r="F10" s="8">
        <v>8.625</v>
      </c>
      <c r="G10" s="8">
        <v>12.875</v>
      </c>
      <c r="H10" s="8">
        <v>12.875</v>
      </c>
      <c r="I10" s="8"/>
      <c r="K10">
        <f t="shared" ref="K10:K11" si="1">SUM(C10:J10)</f>
        <v>60.25</v>
      </c>
      <c r="N10" t="s">
        <v>35</v>
      </c>
      <c r="O10">
        <f>R6*8.625*12*10+R7*8.625*12*5</f>
        <v>31567.5</v>
      </c>
      <c r="Q10" s="8">
        <v>6.5</v>
      </c>
      <c r="R10" s="8" t="s">
        <v>12</v>
      </c>
    </row>
    <row r="11" spans="1:20" x14ac:dyDescent="0.4">
      <c r="B11" s="18">
        <v>10000</v>
      </c>
      <c r="C11" s="8">
        <v>8.625</v>
      </c>
      <c r="D11" s="8">
        <v>8.625</v>
      </c>
      <c r="E11" s="8">
        <v>8.625</v>
      </c>
      <c r="F11" s="8">
        <v>8.625</v>
      </c>
      <c r="G11" s="8">
        <v>8.625</v>
      </c>
      <c r="H11" s="8">
        <v>8.625</v>
      </c>
      <c r="I11" s="8">
        <v>8.625</v>
      </c>
      <c r="K11" s="6">
        <f t="shared" si="1"/>
        <v>60.375</v>
      </c>
      <c r="L11" t="s">
        <v>43</v>
      </c>
      <c r="O11" s="5">
        <f>(O10-O9)/O9</f>
        <v>1.6666666666666666E-2</v>
      </c>
      <c r="Q11" s="8" t="s">
        <v>2</v>
      </c>
      <c r="R11" s="8">
        <v>0</v>
      </c>
    </row>
    <row r="12" spans="1:20" x14ac:dyDescent="0.4">
      <c r="B12" s="18">
        <v>5000</v>
      </c>
      <c r="C12" s="8">
        <v>8.625</v>
      </c>
      <c r="D12" s="8">
        <v>8.625</v>
      </c>
      <c r="E12" s="8">
        <v>8.625</v>
      </c>
      <c r="F12" s="8">
        <v>8.625</v>
      </c>
      <c r="G12" s="8">
        <v>8.625</v>
      </c>
      <c r="H12" s="8">
        <v>8.625</v>
      </c>
      <c r="I12" s="8">
        <v>8.625</v>
      </c>
      <c r="K12" s="6">
        <f>SUM(C12:J12)</f>
        <v>60.375</v>
      </c>
      <c r="L12" t="s">
        <v>43</v>
      </c>
      <c r="Q12" s="8" t="e">
        <f>L12*12*10+L13*12*10</f>
        <v>#VALUE!</v>
      </c>
      <c r="R12" s="8" t="s">
        <v>6</v>
      </c>
    </row>
    <row r="13" spans="1:20" x14ac:dyDescent="0.4">
      <c r="N13" s="2">
        <v>25.4</v>
      </c>
      <c r="O13" s="2">
        <v>3.2808398950000002</v>
      </c>
    </row>
    <row r="14" spans="1:20" x14ac:dyDescent="0.4">
      <c r="A14" s="1"/>
      <c r="C14" s="29" t="s">
        <v>38</v>
      </c>
      <c r="D14" s="29"/>
      <c r="E14" s="29"/>
      <c r="F14" s="29"/>
      <c r="G14" s="29"/>
      <c r="H14" s="29"/>
      <c r="I14" s="29"/>
      <c r="N14" s="19" t="s">
        <v>11</v>
      </c>
      <c r="O14" s="19" t="s">
        <v>36</v>
      </c>
    </row>
    <row r="15" spans="1:20" x14ac:dyDescent="0.4">
      <c r="B15" s="7" t="s">
        <v>40</v>
      </c>
      <c r="C15" s="7">
        <v>1</v>
      </c>
      <c r="D15" s="7">
        <v>2</v>
      </c>
      <c r="E15" s="7">
        <v>3</v>
      </c>
      <c r="F15" s="7">
        <v>4</v>
      </c>
      <c r="G15" s="7">
        <v>5</v>
      </c>
      <c r="H15" s="7">
        <v>6</v>
      </c>
      <c r="I15" s="7">
        <v>7</v>
      </c>
      <c r="K15" s="4" t="s">
        <v>10</v>
      </c>
      <c r="L15" s="2" t="s">
        <v>0</v>
      </c>
      <c r="N15" s="2">
        <f>N5*$N$59</f>
        <v>327.02499999999998</v>
      </c>
      <c r="O15" s="2"/>
      <c r="P15">
        <v>10</v>
      </c>
      <c r="R15">
        <f>COUNTIF($C$16:$I$22, N15)</f>
        <v>10</v>
      </c>
    </row>
    <row r="16" spans="1:20" x14ac:dyDescent="0.4">
      <c r="B16" s="18">
        <f t="shared" ref="B16:B22" si="2">B6/$O$13</f>
        <v>3048.0000000121918</v>
      </c>
      <c r="C16" s="8">
        <f t="shared" ref="C16:H21" si="3">C6*$N$59</f>
        <v>219.07499999999999</v>
      </c>
      <c r="D16" s="8">
        <f t="shared" si="3"/>
        <v>219.07499999999999</v>
      </c>
      <c r="E16" s="8">
        <f t="shared" si="3"/>
        <v>219.07499999999999</v>
      </c>
      <c r="F16" s="8">
        <f t="shared" si="3"/>
        <v>219.07499999999999</v>
      </c>
      <c r="G16" s="8">
        <f t="shared" si="3"/>
        <v>327.02499999999998</v>
      </c>
      <c r="H16" s="8">
        <f t="shared" si="3"/>
        <v>327.02499999999998</v>
      </c>
      <c r="I16" s="8"/>
      <c r="K16">
        <f>SUM(C16:J16)</f>
        <v>1530.35</v>
      </c>
      <c r="N16" s="2">
        <f>N6*$N$59</f>
        <v>219.07499999999999</v>
      </c>
      <c r="O16" s="2"/>
      <c r="P16">
        <v>30</v>
      </c>
      <c r="R16">
        <f>COUNTIF($C$16:$I$22, N16)</f>
        <v>34</v>
      </c>
    </row>
    <row r="17" spans="1:18" x14ac:dyDescent="0.4">
      <c r="B17" s="18">
        <f t="shared" si="2"/>
        <v>3048.0000000121918</v>
      </c>
      <c r="C17" s="8">
        <f t="shared" si="3"/>
        <v>219.07499999999999</v>
      </c>
      <c r="D17" s="8">
        <f t="shared" si="3"/>
        <v>219.07499999999999</v>
      </c>
      <c r="E17" s="8">
        <f t="shared" si="3"/>
        <v>219.07499999999999</v>
      </c>
      <c r="F17" s="8">
        <f t="shared" si="3"/>
        <v>219.07499999999999</v>
      </c>
      <c r="G17" s="8">
        <f t="shared" si="3"/>
        <v>327.02499999999998</v>
      </c>
      <c r="H17" s="8">
        <f t="shared" si="3"/>
        <v>327.02499999999998</v>
      </c>
      <c r="I17" s="8"/>
      <c r="K17">
        <f t="shared" ref="K17:K18" si="4">SUM(C17:J17)</f>
        <v>1530.35</v>
      </c>
    </row>
    <row r="18" spans="1:18" x14ac:dyDescent="0.4">
      <c r="B18" s="18">
        <f t="shared" si="2"/>
        <v>3048.0000000121918</v>
      </c>
      <c r="C18" s="8">
        <f t="shared" si="3"/>
        <v>219.07499999999999</v>
      </c>
      <c r="D18" s="8">
        <f t="shared" si="3"/>
        <v>219.07499999999999</v>
      </c>
      <c r="E18" s="8">
        <f t="shared" si="3"/>
        <v>219.07499999999999</v>
      </c>
      <c r="F18" s="8">
        <f t="shared" si="3"/>
        <v>219.07499999999999</v>
      </c>
      <c r="G18" s="8">
        <f t="shared" si="3"/>
        <v>327.02499999999998</v>
      </c>
      <c r="H18" s="8">
        <f t="shared" si="3"/>
        <v>327.02499999999998</v>
      </c>
      <c r="I18" s="8"/>
      <c r="K18">
        <f t="shared" si="4"/>
        <v>1530.35</v>
      </c>
    </row>
    <row r="19" spans="1:18" x14ac:dyDescent="0.4">
      <c r="B19" s="18">
        <f t="shared" si="2"/>
        <v>3048.0000000121918</v>
      </c>
      <c r="C19" s="8">
        <f t="shared" si="3"/>
        <v>219.07499999999999</v>
      </c>
      <c r="D19" s="8">
        <f t="shared" si="3"/>
        <v>219.07499999999999</v>
      </c>
      <c r="E19" s="8">
        <f t="shared" si="3"/>
        <v>219.07499999999999</v>
      </c>
      <c r="F19" s="8">
        <f t="shared" si="3"/>
        <v>219.07499999999999</v>
      </c>
      <c r="G19" s="8">
        <f t="shared" si="3"/>
        <v>327.02499999999998</v>
      </c>
      <c r="H19" s="8">
        <f t="shared" si="3"/>
        <v>327.02499999999998</v>
      </c>
      <c r="I19" s="8"/>
      <c r="K19">
        <f>SUM(C19:J19)</f>
        <v>1530.35</v>
      </c>
    </row>
    <row r="20" spans="1:18" x14ac:dyDescent="0.4">
      <c r="A20" s="5"/>
      <c r="B20" s="18">
        <f t="shared" si="2"/>
        <v>3048.0000000121918</v>
      </c>
      <c r="C20" s="8">
        <f t="shared" si="3"/>
        <v>219.07499999999999</v>
      </c>
      <c r="D20" s="8">
        <f t="shared" si="3"/>
        <v>219.07499999999999</v>
      </c>
      <c r="E20" s="8">
        <f t="shared" si="3"/>
        <v>219.07499999999999</v>
      </c>
      <c r="F20" s="8">
        <f t="shared" si="3"/>
        <v>219.07499999999999</v>
      </c>
      <c r="G20" s="8">
        <f t="shared" si="3"/>
        <v>327.02499999999998</v>
      </c>
      <c r="H20" s="8">
        <f t="shared" si="3"/>
        <v>327.02499999999998</v>
      </c>
      <c r="I20" s="8"/>
      <c r="K20">
        <f t="shared" ref="K20:K21" si="5">SUM(C20:J20)</f>
        <v>1530.35</v>
      </c>
    </row>
    <row r="21" spans="1:18" x14ac:dyDescent="0.4">
      <c r="B21" s="18">
        <f t="shared" si="2"/>
        <v>3048.0000000121918</v>
      </c>
      <c r="C21" s="8">
        <f t="shared" si="3"/>
        <v>219.07499999999999</v>
      </c>
      <c r="D21" s="8">
        <f t="shared" si="3"/>
        <v>219.07499999999999</v>
      </c>
      <c r="E21" s="8">
        <f t="shared" si="3"/>
        <v>219.07499999999999</v>
      </c>
      <c r="F21" s="8">
        <f t="shared" si="3"/>
        <v>219.07499999999999</v>
      </c>
      <c r="G21" s="8">
        <f t="shared" si="3"/>
        <v>219.07499999999999</v>
      </c>
      <c r="H21" s="8">
        <f t="shared" si="3"/>
        <v>219.07499999999999</v>
      </c>
      <c r="I21" s="8">
        <f>I11*$N$59</f>
        <v>219.07499999999999</v>
      </c>
      <c r="K21" s="6">
        <f t="shared" si="5"/>
        <v>1533.5250000000001</v>
      </c>
    </row>
    <row r="22" spans="1:18" x14ac:dyDescent="0.4">
      <c r="B22" s="18">
        <f t="shared" si="2"/>
        <v>1524.0000000060959</v>
      </c>
      <c r="C22" s="8">
        <f>C12*$N$59</f>
        <v>219.07499999999999</v>
      </c>
      <c r="D22" s="8">
        <f>D12*$N$59</f>
        <v>219.07499999999999</v>
      </c>
      <c r="E22" s="8">
        <f>E12*$N$59</f>
        <v>219.07499999999999</v>
      </c>
      <c r="F22" s="8">
        <f t="shared" ref="F22:I22" si="6">F12*$N$59</f>
        <v>219.07499999999999</v>
      </c>
      <c r="G22" s="8">
        <f t="shared" si="6"/>
        <v>219.07499999999999</v>
      </c>
      <c r="H22" s="8">
        <f t="shared" si="6"/>
        <v>219.07499999999999</v>
      </c>
      <c r="I22" s="8">
        <f t="shared" si="6"/>
        <v>219.07499999999999</v>
      </c>
      <c r="K22" s="6">
        <f>SUM(C22:J22)</f>
        <v>1533.5250000000001</v>
      </c>
    </row>
    <row r="25" spans="1:18" x14ac:dyDescent="0.4">
      <c r="A25" s="1" t="s">
        <v>33</v>
      </c>
    </row>
    <row r="26" spans="1:18" x14ac:dyDescent="0.4">
      <c r="C26" s="29" t="s">
        <v>22</v>
      </c>
      <c r="D26" s="29"/>
      <c r="E26" s="29"/>
      <c r="F26" s="29"/>
      <c r="G26" s="29"/>
      <c r="H26" s="29"/>
      <c r="I26" s="29"/>
    </row>
    <row r="27" spans="1:18" x14ac:dyDescent="0.4">
      <c r="B27" s="7" t="s">
        <v>37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K27" s="4" t="s">
        <v>10</v>
      </c>
      <c r="L27" s="2" t="s">
        <v>0</v>
      </c>
      <c r="N27">
        <v>12.875</v>
      </c>
      <c r="P27">
        <v>10</v>
      </c>
      <c r="R27">
        <f>COUNTIF($C$28:$I$34, N27)</f>
        <v>10</v>
      </c>
    </row>
    <row r="28" spans="1:18" x14ac:dyDescent="0.4">
      <c r="B28" s="18">
        <v>10000</v>
      </c>
      <c r="C28" s="8">
        <v>8.625</v>
      </c>
      <c r="D28" s="8">
        <v>8.625</v>
      </c>
      <c r="E28" s="8">
        <v>8.625</v>
      </c>
      <c r="F28" s="8">
        <v>8.625</v>
      </c>
      <c r="G28" s="8">
        <v>12.875</v>
      </c>
      <c r="H28" s="8">
        <v>12.875</v>
      </c>
      <c r="I28" s="8"/>
      <c r="K28">
        <f>SUM(C28:J28)</f>
        <v>60.25</v>
      </c>
      <c r="N28">
        <v>8.625</v>
      </c>
      <c r="P28">
        <v>30</v>
      </c>
      <c r="R28">
        <f>COUNTIF($C$28:$I$34, N28)</f>
        <v>32</v>
      </c>
    </row>
    <row r="29" spans="1:18" x14ac:dyDescent="0.4">
      <c r="B29" s="18">
        <v>10000</v>
      </c>
      <c r="C29" s="8">
        <v>8.625</v>
      </c>
      <c r="D29" s="8">
        <v>8.625</v>
      </c>
      <c r="E29" s="8">
        <v>8.625</v>
      </c>
      <c r="F29" s="8">
        <v>8.625</v>
      </c>
      <c r="G29" s="8">
        <v>12.875</v>
      </c>
      <c r="H29" s="8">
        <v>12.875</v>
      </c>
      <c r="I29" s="8"/>
      <c r="K29">
        <f t="shared" ref="K29:K30" si="7">SUM(C29:J29)</f>
        <v>60.25</v>
      </c>
      <c r="N29">
        <v>8.625</v>
      </c>
    </row>
    <row r="30" spans="1:18" x14ac:dyDescent="0.4">
      <c r="B30" s="18">
        <v>10000</v>
      </c>
      <c r="C30" s="8">
        <v>8.625</v>
      </c>
      <c r="D30" s="8">
        <v>8.625</v>
      </c>
      <c r="E30" s="8">
        <v>8.625</v>
      </c>
      <c r="F30" s="8">
        <v>8.625</v>
      </c>
      <c r="G30" s="8">
        <v>12.875</v>
      </c>
      <c r="H30" s="8">
        <v>12.875</v>
      </c>
      <c r="I30" s="8"/>
      <c r="K30">
        <f t="shared" si="7"/>
        <v>60.25</v>
      </c>
      <c r="Q30" s="8">
        <f>P27*N27*12*10+P28*N28*12*10</f>
        <v>46500</v>
      </c>
      <c r="R30" s="8" t="s">
        <v>6</v>
      </c>
    </row>
    <row r="31" spans="1:18" x14ac:dyDescent="0.4">
      <c r="B31" s="18">
        <v>10000</v>
      </c>
      <c r="C31" s="8">
        <v>8.625</v>
      </c>
      <c r="D31" s="8">
        <v>8.625</v>
      </c>
      <c r="E31" s="8">
        <v>8.625</v>
      </c>
      <c r="F31" s="8">
        <v>8.625</v>
      </c>
      <c r="G31" s="8">
        <v>12.875</v>
      </c>
      <c r="H31" s="8">
        <v>12.875</v>
      </c>
      <c r="I31" s="8"/>
      <c r="K31">
        <f>SUM(C31:J31)</f>
        <v>60.25</v>
      </c>
      <c r="N31" t="s">
        <v>39</v>
      </c>
      <c r="O31">
        <f>30*8.625*12*10</f>
        <v>31050</v>
      </c>
      <c r="Q31" s="8">
        <v>7</v>
      </c>
      <c r="R31" s="8" t="s">
        <v>12</v>
      </c>
    </row>
    <row r="32" spans="1:18" x14ac:dyDescent="0.4">
      <c r="A32" s="5"/>
      <c r="B32" s="18">
        <v>10000</v>
      </c>
      <c r="C32" s="8">
        <v>8.625</v>
      </c>
      <c r="D32" s="8">
        <v>8.625</v>
      </c>
      <c r="E32" s="8">
        <v>8.625</v>
      </c>
      <c r="F32" s="8">
        <v>8.625</v>
      </c>
      <c r="G32" s="8">
        <v>12.875</v>
      </c>
      <c r="H32" s="8">
        <v>12.875</v>
      </c>
      <c r="I32" s="8"/>
      <c r="K32">
        <f t="shared" ref="K32:K33" si="8">SUM(C32:J32)</f>
        <v>60.25</v>
      </c>
      <c r="N32" t="s">
        <v>35</v>
      </c>
      <c r="O32">
        <f>R28*8.625*12*10+R29*8.625*12*5</f>
        <v>33120</v>
      </c>
      <c r="Q32" s="8" t="s">
        <v>2</v>
      </c>
      <c r="R32" s="8" t="s">
        <v>42</v>
      </c>
    </row>
    <row r="33" spans="1:18" x14ac:dyDescent="0.4">
      <c r="B33" s="18">
        <v>10000</v>
      </c>
      <c r="C33" s="8">
        <v>8.625</v>
      </c>
      <c r="D33" s="8">
        <v>8.625</v>
      </c>
      <c r="E33" s="8">
        <v>8.625</v>
      </c>
      <c r="F33" s="8">
        <v>8.625</v>
      </c>
      <c r="G33" s="8">
        <v>8.625</v>
      </c>
      <c r="H33" s="8">
        <v>8.625</v>
      </c>
      <c r="I33" s="8"/>
      <c r="K33">
        <f t="shared" si="8"/>
        <v>51.75</v>
      </c>
      <c r="L33" s="6">
        <f>60.24-K33</f>
        <v>8.490000000000002</v>
      </c>
      <c r="N33" t="s">
        <v>41</v>
      </c>
      <c r="O33">
        <f>(R28+R29)*8.625*12*10</f>
        <v>33120</v>
      </c>
      <c r="Q33" s="8">
        <f>L33*12*10+L34*12*10</f>
        <v>2037.6000000000004</v>
      </c>
      <c r="R33" s="8" t="s">
        <v>6</v>
      </c>
    </row>
    <row r="34" spans="1:18" x14ac:dyDescent="0.4">
      <c r="B34" s="18">
        <v>10000</v>
      </c>
      <c r="C34" s="8">
        <v>8.625</v>
      </c>
      <c r="D34" s="8">
        <v>8.625</v>
      </c>
      <c r="E34" s="8">
        <v>8.625</v>
      </c>
      <c r="F34" s="8">
        <v>8.625</v>
      </c>
      <c r="G34" s="8">
        <v>8.625</v>
      </c>
      <c r="H34" s="8">
        <v>8.625</v>
      </c>
      <c r="I34" s="8"/>
      <c r="K34">
        <f>SUM(C34:J34)</f>
        <v>51.75</v>
      </c>
      <c r="L34" s="6">
        <f>60.24-K34</f>
        <v>8.490000000000002</v>
      </c>
      <c r="O34" s="5">
        <f>(O33-O31)/O31</f>
        <v>6.6666666666666666E-2</v>
      </c>
    </row>
    <row r="36" spans="1:18" x14ac:dyDescent="0.4">
      <c r="A36" s="1"/>
      <c r="C36" s="29" t="s">
        <v>38</v>
      </c>
      <c r="D36" s="29"/>
      <c r="E36" s="29"/>
      <c r="F36" s="29"/>
      <c r="G36" s="29"/>
      <c r="H36" s="29"/>
      <c r="I36" s="29"/>
      <c r="N36">
        <v>25.4</v>
      </c>
    </row>
    <row r="37" spans="1:18" x14ac:dyDescent="0.4">
      <c r="B37" s="7" t="s">
        <v>40</v>
      </c>
      <c r="C37" s="7">
        <v>1</v>
      </c>
      <c r="D37" s="7">
        <v>2</v>
      </c>
      <c r="E37" s="7">
        <v>3</v>
      </c>
      <c r="F37" s="7">
        <v>4</v>
      </c>
      <c r="G37" s="7">
        <v>5</v>
      </c>
      <c r="H37" s="7">
        <v>6</v>
      </c>
      <c r="I37" s="7">
        <v>7</v>
      </c>
      <c r="K37" s="4" t="s">
        <v>10</v>
      </c>
      <c r="L37" s="2" t="s">
        <v>0</v>
      </c>
      <c r="N37">
        <f>N27*$N$59</f>
        <v>327.02499999999998</v>
      </c>
      <c r="P37">
        <v>10</v>
      </c>
      <c r="R37">
        <f>COUNTIF($C$38:$I$44, N37)</f>
        <v>10</v>
      </c>
    </row>
    <row r="38" spans="1:18" x14ac:dyDescent="0.4">
      <c r="B38" s="18">
        <f t="shared" ref="B38:B44" si="9">B28/$O$13</f>
        <v>3048.0000000121918</v>
      </c>
      <c r="C38" s="8">
        <f t="shared" ref="C38:H43" si="10">C28*$N$59</f>
        <v>219.07499999999999</v>
      </c>
      <c r="D38" s="8">
        <f t="shared" si="10"/>
        <v>219.07499999999999</v>
      </c>
      <c r="E38" s="8">
        <f t="shared" si="10"/>
        <v>219.07499999999999</v>
      </c>
      <c r="F38" s="8">
        <f t="shared" si="10"/>
        <v>219.07499999999999</v>
      </c>
      <c r="G38" s="8">
        <f t="shared" si="10"/>
        <v>327.02499999999998</v>
      </c>
      <c r="H38" s="8">
        <f t="shared" si="10"/>
        <v>327.02499999999998</v>
      </c>
      <c r="I38" s="8"/>
      <c r="K38">
        <f>SUM(C38:J38)</f>
        <v>1530.35</v>
      </c>
      <c r="N38">
        <f>N28*$N$59</f>
        <v>219.07499999999999</v>
      </c>
      <c r="P38">
        <v>30</v>
      </c>
      <c r="R38">
        <f>COUNTIF($C$38:$I$44, N38)</f>
        <v>32</v>
      </c>
    </row>
    <row r="39" spans="1:18" x14ac:dyDescent="0.4">
      <c r="B39" s="18">
        <f t="shared" si="9"/>
        <v>3048.0000000121918</v>
      </c>
      <c r="C39" s="8">
        <f t="shared" si="10"/>
        <v>219.07499999999999</v>
      </c>
      <c r="D39" s="8">
        <f t="shared" si="10"/>
        <v>219.07499999999999</v>
      </c>
      <c r="E39" s="8">
        <f t="shared" si="10"/>
        <v>219.07499999999999</v>
      </c>
      <c r="F39" s="8">
        <f t="shared" si="10"/>
        <v>219.07499999999999</v>
      </c>
      <c r="G39" s="8">
        <f t="shared" si="10"/>
        <v>327.02499999999998</v>
      </c>
      <c r="H39" s="8">
        <f t="shared" si="10"/>
        <v>327.02499999999998</v>
      </c>
      <c r="I39" s="8"/>
      <c r="K39">
        <f t="shared" ref="K39:K40" si="11">SUM(C39:J39)</f>
        <v>1530.35</v>
      </c>
    </row>
    <row r="40" spans="1:18" x14ac:dyDescent="0.4">
      <c r="B40" s="18">
        <f t="shared" si="9"/>
        <v>3048.0000000121918</v>
      </c>
      <c r="C40" s="8">
        <f t="shared" si="10"/>
        <v>219.07499999999999</v>
      </c>
      <c r="D40" s="8">
        <f t="shared" si="10"/>
        <v>219.07499999999999</v>
      </c>
      <c r="E40" s="8">
        <f t="shared" si="10"/>
        <v>219.07499999999999</v>
      </c>
      <c r="F40" s="8">
        <f t="shared" si="10"/>
        <v>219.07499999999999</v>
      </c>
      <c r="G40" s="8">
        <f t="shared" si="10"/>
        <v>327.02499999999998</v>
      </c>
      <c r="H40" s="8">
        <f t="shared" si="10"/>
        <v>327.02499999999998</v>
      </c>
      <c r="I40" s="8"/>
      <c r="K40">
        <f t="shared" si="11"/>
        <v>1530.35</v>
      </c>
    </row>
    <row r="41" spans="1:18" x14ac:dyDescent="0.4">
      <c r="B41" s="18">
        <f t="shared" si="9"/>
        <v>3048.0000000121918</v>
      </c>
      <c r="C41" s="8">
        <f t="shared" si="10"/>
        <v>219.07499999999999</v>
      </c>
      <c r="D41" s="8">
        <f t="shared" si="10"/>
        <v>219.07499999999999</v>
      </c>
      <c r="E41" s="8">
        <f t="shared" si="10"/>
        <v>219.07499999999999</v>
      </c>
      <c r="F41" s="8">
        <f t="shared" si="10"/>
        <v>219.07499999999999</v>
      </c>
      <c r="G41" s="8">
        <f t="shared" si="10"/>
        <v>327.02499999999998</v>
      </c>
      <c r="H41" s="8">
        <f t="shared" si="10"/>
        <v>327.02499999999998</v>
      </c>
      <c r="I41" s="8"/>
      <c r="K41">
        <f>SUM(C41:J41)</f>
        <v>1530.35</v>
      </c>
    </row>
    <row r="42" spans="1:18" x14ac:dyDescent="0.4">
      <c r="A42" s="5"/>
      <c r="B42" s="18">
        <f t="shared" si="9"/>
        <v>3048.0000000121918</v>
      </c>
      <c r="C42" s="8">
        <f t="shared" si="10"/>
        <v>219.07499999999999</v>
      </c>
      <c r="D42" s="8">
        <f t="shared" si="10"/>
        <v>219.07499999999999</v>
      </c>
      <c r="E42" s="8">
        <f t="shared" si="10"/>
        <v>219.07499999999999</v>
      </c>
      <c r="F42" s="8">
        <f t="shared" si="10"/>
        <v>219.07499999999999</v>
      </c>
      <c r="G42" s="8">
        <f t="shared" si="10"/>
        <v>327.02499999999998</v>
      </c>
      <c r="H42" s="8">
        <f t="shared" si="10"/>
        <v>327.02499999999998</v>
      </c>
      <c r="I42" s="8"/>
      <c r="K42">
        <f t="shared" ref="K42:K43" si="12">SUM(C42:J42)</f>
        <v>1530.35</v>
      </c>
    </row>
    <row r="43" spans="1:18" x14ac:dyDescent="0.4">
      <c r="B43" s="18">
        <f t="shared" si="9"/>
        <v>3048.0000000121918</v>
      </c>
      <c r="C43" s="8">
        <f t="shared" si="10"/>
        <v>219.07499999999999</v>
      </c>
      <c r="D43" s="8">
        <f t="shared" si="10"/>
        <v>219.07499999999999</v>
      </c>
      <c r="E43" s="8">
        <f t="shared" si="10"/>
        <v>219.07499999999999</v>
      </c>
      <c r="F43" s="8">
        <f t="shared" si="10"/>
        <v>219.07499999999999</v>
      </c>
      <c r="G43" s="8">
        <f t="shared" si="10"/>
        <v>219.07499999999999</v>
      </c>
      <c r="H43" s="8">
        <f t="shared" si="10"/>
        <v>219.07499999999999</v>
      </c>
      <c r="I43" s="8"/>
      <c r="K43">
        <f t="shared" si="12"/>
        <v>1314.45</v>
      </c>
      <c r="L43">
        <f>1540-K43</f>
        <v>225.54999999999995</v>
      </c>
    </row>
    <row r="44" spans="1:18" x14ac:dyDescent="0.4">
      <c r="B44" s="18">
        <f t="shared" si="9"/>
        <v>3048.0000000121918</v>
      </c>
      <c r="C44" s="8">
        <f>C34*$N$59</f>
        <v>219.07499999999999</v>
      </c>
      <c r="D44" s="8">
        <f>D34*$N$59</f>
        <v>219.07499999999999</v>
      </c>
      <c r="E44" s="8">
        <f>E34*$N$59</f>
        <v>219.07499999999999</v>
      </c>
      <c r="F44" s="8">
        <f>F34*$N$59</f>
        <v>219.07499999999999</v>
      </c>
      <c r="G44" s="8">
        <f t="shared" ref="G44:H44" si="13">G34*$N$59</f>
        <v>219.07499999999999</v>
      </c>
      <c r="H44" s="8">
        <f t="shared" si="13"/>
        <v>219.07499999999999</v>
      </c>
      <c r="I44" s="8"/>
      <c r="K44">
        <f>SUM(C44:J44)</f>
        <v>1314.45</v>
      </c>
      <c r="L44">
        <f>1540-K44</f>
        <v>225.54999999999995</v>
      </c>
    </row>
    <row r="49" spans="1:18" x14ac:dyDescent="0.4">
      <c r="A49" s="1" t="s">
        <v>29</v>
      </c>
    </row>
    <row r="50" spans="1:18" x14ac:dyDescent="0.4">
      <c r="C50" s="7">
        <v>1</v>
      </c>
      <c r="D50" s="7">
        <v>2</v>
      </c>
      <c r="E50" s="7">
        <v>3</v>
      </c>
      <c r="F50" s="7">
        <v>4</v>
      </c>
      <c r="G50" s="7">
        <v>5</v>
      </c>
      <c r="H50" s="7">
        <v>6</v>
      </c>
      <c r="I50" s="7">
        <v>7</v>
      </c>
      <c r="K50" s="4" t="s">
        <v>10</v>
      </c>
      <c r="L50" s="2" t="s">
        <v>0</v>
      </c>
      <c r="N50">
        <v>12.875</v>
      </c>
      <c r="P50">
        <v>10</v>
      </c>
      <c r="R50">
        <f>COUNTIF($C$51:$I$57, N50)</f>
        <v>10</v>
      </c>
    </row>
    <row r="51" spans="1:18" x14ac:dyDescent="0.4">
      <c r="C51" s="8">
        <v>12.875</v>
      </c>
      <c r="D51" s="8">
        <v>12.875</v>
      </c>
      <c r="E51" s="8">
        <v>12.875</v>
      </c>
      <c r="F51" s="8">
        <v>12.875</v>
      </c>
      <c r="G51" s="8">
        <v>8.625</v>
      </c>
      <c r="H51" s="8"/>
      <c r="I51" s="8"/>
      <c r="K51">
        <f>SUM(C51:J51)</f>
        <v>60.125</v>
      </c>
      <c r="L51">
        <f t="shared" ref="L51:L56" si="14">60.24-K51</f>
        <v>0.11500000000000199</v>
      </c>
      <c r="N51">
        <v>8.625</v>
      </c>
      <c r="P51">
        <v>30</v>
      </c>
      <c r="R51">
        <f>COUNTIF($C$51:$I$57, N51)</f>
        <v>30</v>
      </c>
    </row>
    <row r="52" spans="1:18" x14ac:dyDescent="0.4">
      <c r="C52" s="8">
        <v>12.875</v>
      </c>
      <c r="D52" s="8">
        <v>12.875</v>
      </c>
      <c r="E52" s="8">
        <v>12.875</v>
      </c>
      <c r="F52" s="8">
        <v>12.875</v>
      </c>
      <c r="G52" s="8">
        <v>8.625</v>
      </c>
      <c r="H52" s="8"/>
      <c r="I52" s="8"/>
      <c r="K52">
        <f t="shared" ref="K52:K56" si="15">SUM(C52:J52)</f>
        <v>60.125</v>
      </c>
      <c r="L52">
        <f t="shared" si="14"/>
        <v>0.11500000000000199</v>
      </c>
    </row>
    <row r="53" spans="1:18" x14ac:dyDescent="0.4">
      <c r="C53" s="8">
        <v>12.875</v>
      </c>
      <c r="D53" s="8">
        <v>12.875</v>
      </c>
      <c r="E53" s="8">
        <v>8.625</v>
      </c>
      <c r="F53" s="8">
        <v>8.625</v>
      </c>
      <c r="G53" s="8">
        <v>8.625</v>
      </c>
      <c r="H53" s="8">
        <v>8.625</v>
      </c>
      <c r="I53" s="8"/>
      <c r="K53">
        <f t="shared" si="15"/>
        <v>60.25</v>
      </c>
      <c r="L53">
        <f t="shared" si="14"/>
        <v>-9.9999999999980105E-3</v>
      </c>
      <c r="N53">
        <f>P50*N50*12*10+P51*N51*12*10</f>
        <v>46500</v>
      </c>
      <c r="P53" t="s">
        <v>6</v>
      </c>
    </row>
    <row r="54" spans="1:18" x14ac:dyDescent="0.4">
      <c r="C54" s="8">
        <v>8.625</v>
      </c>
      <c r="D54" s="8">
        <v>8.625</v>
      </c>
      <c r="E54" s="8">
        <v>8.625</v>
      </c>
      <c r="F54" s="8">
        <v>8.625</v>
      </c>
      <c r="G54" s="8">
        <v>8.625</v>
      </c>
      <c r="H54" s="8">
        <v>8.625</v>
      </c>
      <c r="I54" s="8">
        <v>8.625</v>
      </c>
      <c r="K54" s="6">
        <f>SUM(C54:J54)</f>
        <v>60.375</v>
      </c>
      <c r="L54">
        <f t="shared" si="14"/>
        <v>-0.13499999999999801</v>
      </c>
      <c r="N54" t="s">
        <v>1</v>
      </c>
    </row>
    <row r="55" spans="1:18" x14ac:dyDescent="0.4">
      <c r="C55" s="8">
        <v>8.625</v>
      </c>
      <c r="D55" s="8">
        <v>8.625</v>
      </c>
      <c r="E55" s="8">
        <v>8.625</v>
      </c>
      <c r="F55" s="8">
        <v>8.625</v>
      </c>
      <c r="G55" s="8">
        <v>8.625</v>
      </c>
      <c r="H55" s="8">
        <v>8.625</v>
      </c>
      <c r="I55" s="8">
        <v>8.625</v>
      </c>
      <c r="K55" s="6">
        <f t="shared" si="15"/>
        <v>60.375</v>
      </c>
      <c r="L55">
        <f t="shared" si="14"/>
        <v>-0.13499999999999801</v>
      </c>
      <c r="N55" t="s">
        <v>2</v>
      </c>
      <c r="P55" t="s">
        <v>3</v>
      </c>
    </row>
    <row r="56" spans="1:18" x14ac:dyDescent="0.4">
      <c r="C56" s="8">
        <v>8.625</v>
      </c>
      <c r="D56" s="8">
        <v>8.625</v>
      </c>
      <c r="E56" s="8">
        <v>8.625</v>
      </c>
      <c r="F56" s="8">
        <v>8.625</v>
      </c>
      <c r="G56" s="8">
        <v>8.625</v>
      </c>
      <c r="H56" s="8">
        <v>8.625</v>
      </c>
      <c r="I56" s="8">
        <v>8.625</v>
      </c>
      <c r="K56" s="6">
        <f t="shared" si="15"/>
        <v>60.375</v>
      </c>
      <c r="L56">
        <f t="shared" si="14"/>
        <v>-0.13499999999999801</v>
      </c>
    </row>
    <row r="57" spans="1:18" x14ac:dyDescent="0.4">
      <c r="C57" s="8">
        <v>8.625</v>
      </c>
      <c r="D57" s="8">
        <v>8.625</v>
      </c>
      <c r="E57" s="8">
        <v>8.625</v>
      </c>
      <c r="F57" s="8"/>
      <c r="G57" s="8"/>
      <c r="H57" s="8"/>
      <c r="I57" s="8"/>
      <c r="K57">
        <f>SUM(C57:J57)</f>
        <v>25.875</v>
      </c>
      <c r="L57">
        <f>60.24-K57</f>
        <v>34.365000000000002</v>
      </c>
      <c r="N57">
        <f>34.365*12*10</f>
        <v>4123.8</v>
      </c>
      <c r="P57" t="s">
        <v>6</v>
      </c>
    </row>
    <row r="58" spans="1:18" x14ac:dyDescent="0.4">
      <c r="N58" s="5">
        <f>N57/N53</f>
        <v>8.868387096774194E-2</v>
      </c>
      <c r="O58" s="5"/>
    </row>
    <row r="59" spans="1:18" x14ac:dyDescent="0.4">
      <c r="A59" s="1"/>
      <c r="N59">
        <v>25.4</v>
      </c>
    </row>
    <row r="60" spans="1:18" x14ac:dyDescent="0.4">
      <c r="C60" s="7">
        <v>1</v>
      </c>
      <c r="D60" s="7">
        <v>2</v>
      </c>
      <c r="E60" s="7">
        <v>3</v>
      </c>
      <c r="F60" s="7">
        <v>4</v>
      </c>
      <c r="G60" s="7">
        <v>5</v>
      </c>
      <c r="H60" s="7">
        <v>6</v>
      </c>
      <c r="I60" s="7">
        <v>7</v>
      </c>
      <c r="K60" s="4" t="s">
        <v>10</v>
      </c>
      <c r="L60" s="2" t="s">
        <v>0</v>
      </c>
      <c r="N60">
        <f>N50*$N$59</f>
        <v>327.02499999999998</v>
      </c>
      <c r="P60">
        <v>10</v>
      </c>
      <c r="R60">
        <f>COUNTIF($C$61:$I$67, N60)</f>
        <v>10</v>
      </c>
    </row>
    <row r="61" spans="1:18" x14ac:dyDescent="0.4">
      <c r="C61" s="8">
        <f t="shared" ref="C61:G66" si="16">C51*$N$59</f>
        <v>327.02499999999998</v>
      </c>
      <c r="D61" s="8">
        <f t="shared" si="16"/>
        <v>327.02499999999998</v>
      </c>
      <c r="E61" s="8">
        <f t="shared" si="16"/>
        <v>327.02499999999998</v>
      </c>
      <c r="F61" s="8">
        <f t="shared" si="16"/>
        <v>327.02499999999998</v>
      </c>
      <c r="G61" s="8">
        <f t="shared" si="16"/>
        <v>219.07499999999999</v>
      </c>
      <c r="H61" s="8"/>
      <c r="I61" s="8"/>
      <c r="K61">
        <f>SUM(C61:J61)</f>
        <v>1527.175</v>
      </c>
      <c r="L61">
        <f t="shared" ref="L61:L66" si="17">60.24-K61</f>
        <v>-1466.9349999999999</v>
      </c>
      <c r="N61">
        <f>N51*$N$59</f>
        <v>219.07499999999999</v>
      </c>
      <c r="P61">
        <v>30</v>
      </c>
      <c r="R61">
        <f>COUNTIF($C$61:$I$67, N61)</f>
        <v>30</v>
      </c>
    </row>
    <row r="62" spans="1:18" x14ac:dyDescent="0.4">
      <c r="C62" s="8">
        <f t="shared" si="16"/>
        <v>327.02499999999998</v>
      </c>
      <c r="D62" s="8">
        <f t="shared" si="16"/>
        <v>327.02499999999998</v>
      </c>
      <c r="E62" s="8">
        <f t="shared" si="16"/>
        <v>327.02499999999998</v>
      </c>
      <c r="F62" s="8">
        <f t="shared" si="16"/>
        <v>327.02499999999998</v>
      </c>
      <c r="G62" s="8">
        <f t="shared" si="16"/>
        <v>219.07499999999999</v>
      </c>
      <c r="H62" s="8"/>
      <c r="I62" s="8"/>
      <c r="K62">
        <f t="shared" ref="K62:K63" si="18">SUM(C62:J62)</f>
        <v>1527.175</v>
      </c>
      <c r="L62">
        <f t="shared" si="17"/>
        <v>-1466.9349999999999</v>
      </c>
    </row>
    <row r="63" spans="1:18" x14ac:dyDescent="0.4">
      <c r="C63" s="8">
        <f t="shared" si="16"/>
        <v>327.02499999999998</v>
      </c>
      <c r="D63" s="8">
        <f t="shared" si="16"/>
        <v>327.02499999999998</v>
      </c>
      <c r="E63" s="8">
        <f t="shared" si="16"/>
        <v>219.07499999999999</v>
      </c>
      <c r="F63" s="8">
        <f t="shared" si="16"/>
        <v>219.07499999999999</v>
      </c>
      <c r="G63" s="8">
        <f t="shared" si="16"/>
        <v>219.07499999999999</v>
      </c>
      <c r="H63" s="8">
        <f>H53*$N$59</f>
        <v>219.07499999999999</v>
      </c>
      <c r="I63" s="8"/>
      <c r="K63">
        <f t="shared" si="18"/>
        <v>1530.3500000000001</v>
      </c>
      <c r="L63">
        <f t="shared" si="17"/>
        <v>-1470.1100000000001</v>
      </c>
    </row>
    <row r="64" spans="1:18" x14ac:dyDescent="0.4">
      <c r="C64" s="8">
        <f t="shared" si="16"/>
        <v>219.07499999999999</v>
      </c>
      <c r="D64" s="8">
        <f t="shared" si="16"/>
        <v>219.07499999999999</v>
      </c>
      <c r="E64" s="8">
        <f t="shared" si="16"/>
        <v>219.07499999999999</v>
      </c>
      <c r="F64" s="8">
        <f t="shared" si="16"/>
        <v>219.07499999999999</v>
      </c>
      <c r="G64" s="8">
        <f t="shared" si="16"/>
        <v>219.07499999999999</v>
      </c>
      <c r="H64" s="8">
        <f>H54*$N$59</f>
        <v>219.07499999999999</v>
      </c>
      <c r="I64" s="8">
        <f>I54*$N$59</f>
        <v>219.07499999999999</v>
      </c>
      <c r="K64" s="6">
        <f>SUM(C64:J64)</f>
        <v>1533.5250000000001</v>
      </c>
      <c r="L64">
        <f t="shared" si="17"/>
        <v>-1473.2850000000001</v>
      </c>
    </row>
    <row r="65" spans="1:18" x14ac:dyDescent="0.4">
      <c r="A65" s="5"/>
      <c r="C65" s="8">
        <f t="shared" si="16"/>
        <v>219.07499999999999</v>
      </c>
      <c r="D65" s="8">
        <f t="shared" si="16"/>
        <v>219.07499999999999</v>
      </c>
      <c r="E65" s="8">
        <f t="shared" si="16"/>
        <v>219.07499999999999</v>
      </c>
      <c r="F65" s="8">
        <f t="shared" si="16"/>
        <v>219.07499999999999</v>
      </c>
      <c r="G65" s="8">
        <f t="shared" si="16"/>
        <v>219.07499999999999</v>
      </c>
      <c r="H65" s="8">
        <f>H55*$N$59</f>
        <v>219.07499999999999</v>
      </c>
      <c r="I65" s="8">
        <f>I55*$N$59</f>
        <v>219.07499999999999</v>
      </c>
      <c r="K65" s="6">
        <f t="shared" ref="K65:K66" si="19">SUM(C65:J65)</f>
        <v>1533.5250000000001</v>
      </c>
      <c r="L65">
        <f t="shared" si="17"/>
        <v>-1473.2850000000001</v>
      </c>
    </row>
    <row r="66" spans="1:18" x14ac:dyDescent="0.4">
      <c r="C66" s="8">
        <f t="shared" si="16"/>
        <v>219.07499999999999</v>
      </c>
      <c r="D66" s="8">
        <f t="shared" si="16"/>
        <v>219.07499999999999</v>
      </c>
      <c r="E66" s="8">
        <f t="shared" si="16"/>
        <v>219.07499999999999</v>
      </c>
      <c r="F66" s="8">
        <f t="shared" si="16"/>
        <v>219.07499999999999</v>
      </c>
      <c r="G66" s="8">
        <f t="shared" si="16"/>
        <v>219.07499999999999</v>
      </c>
      <c r="H66" s="8">
        <f>H56*$N$59</f>
        <v>219.07499999999999</v>
      </c>
      <c r="I66" s="8">
        <f>I56*$N$59</f>
        <v>219.07499999999999</v>
      </c>
      <c r="K66" s="6">
        <f t="shared" si="19"/>
        <v>1533.5250000000001</v>
      </c>
      <c r="L66">
        <f t="shared" si="17"/>
        <v>-1473.2850000000001</v>
      </c>
    </row>
    <row r="67" spans="1:18" x14ac:dyDescent="0.4">
      <c r="C67" s="8">
        <f>C57*$N$59</f>
        <v>219.07499999999999</v>
      </c>
      <c r="D67" s="8">
        <f>D57*$N$59</f>
        <v>219.07499999999999</v>
      </c>
      <c r="E67" s="8">
        <f>E57*$N$59</f>
        <v>219.07499999999999</v>
      </c>
      <c r="F67" s="8"/>
      <c r="G67" s="8"/>
      <c r="H67" s="8"/>
      <c r="I67" s="8"/>
      <c r="K67">
        <f>SUM(C67:J67)</f>
        <v>657.22499999999991</v>
      </c>
      <c r="L67">
        <f>60.24-K67</f>
        <v>-596.9849999999999</v>
      </c>
    </row>
    <row r="71" spans="1:18" x14ac:dyDescent="0.4">
      <c r="A71" s="1" t="s">
        <v>34</v>
      </c>
    </row>
    <row r="72" spans="1:18" x14ac:dyDescent="0.4">
      <c r="C72" t="s">
        <v>31</v>
      </c>
    </row>
    <row r="73" spans="1:18" x14ac:dyDescent="0.4">
      <c r="C73" s="7">
        <v>1</v>
      </c>
      <c r="D73" s="7">
        <v>2</v>
      </c>
      <c r="E73" s="7">
        <v>3</v>
      </c>
      <c r="F73" s="7">
        <v>4</v>
      </c>
      <c r="G73" s="7">
        <v>5</v>
      </c>
      <c r="H73" s="7">
        <v>6</v>
      </c>
      <c r="I73" s="7">
        <v>7</v>
      </c>
      <c r="K73" s="4" t="s">
        <v>10</v>
      </c>
      <c r="L73" s="2" t="s">
        <v>0</v>
      </c>
      <c r="N73">
        <v>12.875</v>
      </c>
      <c r="P73">
        <v>10</v>
      </c>
      <c r="R73">
        <f>COUNTIF(C74:I80, N73)</f>
        <v>10</v>
      </c>
    </row>
    <row r="74" spans="1:18" x14ac:dyDescent="0.4">
      <c r="C74" s="8">
        <v>8.625</v>
      </c>
      <c r="D74" s="8">
        <v>8.625</v>
      </c>
      <c r="E74" s="8">
        <v>8.625</v>
      </c>
      <c r="F74" s="8">
        <v>8.625</v>
      </c>
      <c r="G74" s="8">
        <v>12.875</v>
      </c>
      <c r="H74" s="8">
        <v>12.875</v>
      </c>
      <c r="I74" s="8"/>
      <c r="K74">
        <f>SUM(C74:J74)</f>
        <v>60.25</v>
      </c>
      <c r="N74">
        <v>8.625</v>
      </c>
      <c r="P74">
        <v>30</v>
      </c>
      <c r="R74">
        <f>COUNTIF(C74:I80, N74)</f>
        <v>34</v>
      </c>
    </row>
    <row r="75" spans="1:18" x14ac:dyDescent="0.4">
      <c r="C75" s="8">
        <v>8.625</v>
      </c>
      <c r="D75" s="8">
        <v>8.625</v>
      </c>
      <c r="E75" s="8">
        <v>8.625</v>
      </c>
      <c r="F75" s="8">
        <v>8.625</v>
      </c>
      <c r="G75" s="8">
        <v>12.875</v>
      </c>
      <c r="H75" s="8">
        <v>12.875</v>
      </c>
      <c r="I75" s="8"/>
      <c r="K75">
        <f t="shared" ref="K75:K76" si="20">SUM(C75:J75)</f>
        <v>60.25</v>
      </c>
      <c r="Q75">
        <f>P73*N73*12*10+P74*N74*12*10</f>
        <v>46500</v>
      </c>
      <c r="R75" t="s">
        <v>6</v>
      </c>
    </row>
    <row r="76" spans="1:18" x14ac:dyDescent="0.4">
      <c r="C76" s="8">
        <v>8.625</v>
      </c>
      <c r="D76" s="8">
        <v>8.625</v>
      </c>
      <c r="E76" s="8">
        <v>8.625</v>
      </c>
      <c r="F76" s="8">
        <v>8.625</v>
      </c>
      <c r="G76" s="8">
        <v>12.875</v>
      </c>
      <c r="H76" s="8">
        <v>12.875</v>
      </c>
      <c r="I76" s="8"/>
      <c r="K76">
        <f t="shared" si="20"/>
        <v>60.25</v>
      </c>
      <c r="Q76" t="s">
        <v>1</v>
      </c>
    </row>
    <row r="77" spans="1:18" x14ac:dyDescent="0.4">
      <c r="C77" s="8">
        <v>8.625</v>
      </c>
      <c r="D77" s="8">
        <v>8.625</v>
      </c>
      <c r="E77" s="8">
        <v>8.625</v>
      </c>
      <c r="F77" s="8">
        <v>8.625</v>
      </c>
      <c r="G77" s="8">
        <v>12.875</v>
      </c>
      <c r="H77" s="8">
        <v>12.875</v>
      </c>
      <c r="I77" s="8"/>
      <c r="K77">
        <f>SUM(C77:J77)</f>
        <v>60.25</v>
      </c>
      <c r="N77">
        <f>30*8.625*12*10</f>
        <v>31050</v>
      </c>
      <c r="P77">
        <f>27*8.625*12*10+7*8.625*12*5</f>
        <v>31567.5</v>
      </c>
      <c r="Q77" t="s">
        <v>2</v>
      </c>
      <c r="R77" t="s">
        <v>9</v>
      </c>
    </row>
    <row r="78" spans="1:18" x14ac:dyDescent="0.4">
      <c r="C78" s="8">
        <v>8.625</v>
      </c>
      <c r="D78" s="8">
        <v>8.625</v>
      </c>
      <c r="E78" s="8">
        <v>8.625</v>
      </c>
      <c r="F78" s="8">
        <v>8.625</v>
      </c>
      <c r="G78" s="8">
        <v>12.875</v>
      </c>
      <c r="H78" s="8">
        <v>12.875</v>
      </c>
      <c r="I78" s="8"/>
      <c r="K78">
        <f t="shared" ref="K78:K79" si="21">SUM(C78:J78)</f>
        <v>60.25</v>
      </c>
      <c r="R78" t="s">
        <v>8</v>
      </c>
    </row>
    <row r="79" spans="1:18" x14ac:dyDescent="0.4">
      <c r="C79" s="8">
        <v>8.625</v>
      </c>
      <c r="D79" s="8">
        <v>8.625</v>
      </c>
      <c r="E79" s="8">
        <v>8.625</v>
      </c>
      <c r="F79" s="8">
        <v>8.625</v>
      </c>
      <c r="G79" s="8">
        <v>8.625</v>
      </c>
      <c r="H79" s="8">
        <v>8.625</v>
      </c>
      <c r="I79" s="8">
        <v>8.625</v>
      </c>
      <c r="K79" s="6">
        <f t="shared" si="21"/>
        <v>60.375</v>
      </c>
      <c r="Q79">
        <f>L79*12*10+L80*12*10</f>
        <v>-16.199999999999761</v>
      </c>
      <c r="R79" t="s">
        <v>6</v>
      </c>
    </row>
    <row r="80" spans="1:18" x14ac:dyDescent="0.4">
      <c r="B80">
        <v>5000</v>
      </c>
      <c r="C80" s="8">
        <v>8.625</v>
      </c>
      <c r="D80" s="8">
        <v>8.625</v>
      </c>
      <c r="E80" s="8">
        <v>8.625</v>
      </c>
      <c r="F80" s="8">
        <v>8.625</v>
      </c>
      <c r="G80" s="8">
        <v>8.625</v>
      </c>
      <c r="H80" s="8">
        <v>8.625</v>
      </c>
      <c r="I80" s="8">
        <v>8.625</v>
      </c>
      <c r="K80">
        <f>SUM(C80:J80)</f>
        <v>60.375</v>
      </c>
      <c r="L80">
        <f>60.24-K80</f>
        <v>-0.13499999999999801</v>
      </c>
      <c r="Q80" s="5"/>
    </row>
    <row r="82" spans="1:18" x14ac:dyDescent="0.4">
      <c r="A82" s="1"/>
      <c r="C82" t="s">
        <v>32</v>
      </c>
      <c r="N82">
        <v>25.4</v>
      </c>
    </row>
    <row r="83" spans="1:18" x14ac:dyDescent="0.4">
      <c r="C83" s="7">
        <v>1</v>
      </c>
      <c r="D83" s="7">
        <v>2</v>
      </c>
      <c r="E83" s="7">
        <v>3</v>
      </c>
      <c r="F83" s="7">
        <v>4</v>
      </c>
      <c r="G83" s="7">
        <v>5</v>
      </c>
      <c r="H83" s="7">
        <v>6</v>
      </c>
      <c r="I83" s="7">
        <v>7</v>
      </c>
      <c r="K83" s="4" t="s">
        <v>10</v>
      </c>
      <c r="L83" s="2" t="s">
        <v>0</v>
      </c>
      <c r="N83">
        <f>N73*$N$59</f>
        <v>327.02499999999998</v>
      </c>
      <c r="P83">
        <v>10</v>
      </c>
      <c r="R83">
        <f>COUNTIF(C84:I90, N83)</f>
        <v>10</v>
      </c>
    </row>
    <row r="84" spans="1:18" x14ac:dyDescent="0.4">
      <c r="C84" s="8">
        <f t="shared" ref="C84:H89" si="22">C74*$N$59</f>
        <v>219.07499999999999</v>
      </c>
      <c r="D84" s="8">
        <f t="shared" si="22"/>
        <v>219.07499999999999</v>
      </c>
      <c r="E84" s="8">
        <f t="shared" si="22"/>
        <v>219.07499999999999</v>
      </c>
      <c r="F84" s="8">
        <f t="shared" si="22"/>
        <v>219.07499999999999</v>
      </c>
      <c r="G84" s="8">
        <f t="shared" si="22"/>
        <v>327.02499999999998</v>
      </c>
      <c r="H84" s="8">
        <f t="shared" si="22"/>
        <v>327.02499999999998</v>
      </c>
      <c r="I84" s="8"/>
      <c r="K84">
        <f>SUM(C84:J84)</f>
        <v>1530.35</v>
      </c>
      <c r="N84">
        <f>N74*$N$59</f>
        <v>219.07499999999999</v>
      </c>
      <c r="P84">
        <v>30</v>
      </c>
      <c r="R84">
        <f>COUNTIF(C84:I90, N84)</f>
        <v>30</v>
      </c>
    </row>
    <row r="85" spans="1:18" x14ac:dyDescent="0.4">
      <c r="C85" s="8">
        <f t="shared" si="22"/>
        <v>219.07499999999999</v>
      </c>
      <c r="D85" s="8">
        <f t="shared" si="22"/>
        <v>219.07499999999999</v>
      </c>
      <c r="E85" s="8">
        <f t="shared" si="22"/>
        <v>219.07499999999999</v>
      </c>
      <c r="F85" s="8">
        <f t="shared" si="22"/>
        <v>219.07499999999999</v>
      </c>
      <c r="G85" s="8">
        <f t="shared" si="22"/>
        <v>327.02499999999998</v>
      </c>
      <c r="H85" s="8">
        <f t="shared" si="22"/>
        <v>327.02499999999998</v>
      </c>
      <c r="I85" s="8"/>
      <c r="K85">
        <f t="shared" ref="K85:K86" si="23">SUM(C85:J85)</f>
        <v>1530.35</v>
      </c>
    </row>
    <row r="86" spans="1:18" x14ac:dyDescent="0.4">
      <c r="C86" s="8">
        <f t="shared" si="22"/>
        <v>219.07499999999999</v>
      </c>
      <c r="D86" s="8">
        <f t="shared" si="22"/>
        <v>219.07499999999999</v>
      </c>
      <c r="E86" s="8">
        <f t="shared" si="22"/>
        <v>219.07499999999999</v>
      </c>
      <c r="F86" s="8">
        <f t="shared" si="22"/>
        <v>219.07499999999999</v>
      </c>
      <c r="G86" s="8">
        <f t="shared" si="22"/>
        <v>327.02499999999998</v>
      </c>
      <c r="H86" s="8">
        <f t="shared" si="22"/>
        <v>327.02499999999998</v>
      </c>
      <c r="I86" s="8"/>
      <c r="K86">
        <f t="shared" si="23"/>
        <v>1530.35</v>
      </c>
    </row>
    <row r="87" spans="1:18" x14ac:dyDescent="0.4">
      <c r="C87" s="8">
        <f t="shared" si="22"/>
        <v>219.07499999999999</v>
      </c>
      <c r="D87" s="8">
        <f t="shared" si="22"/>
        <v>219.07499999999999</v>
      </c>
      <c r="E87" s="8">
        <f t="shared" si="22"/>
        <v>219.07499999999999</v>
      </c>
      <c r="F87" s="8">
        <f t="shared" si="22"/>
        <v>219.07499999999999</v>
      </c>
      <c r="G87" s="8">
        <f t="shared" si="22"/>
        <v>327.02499999999998</v>
      </c>
      <c r="H87" s="8">
        <f t="shared" si="22"/>
        <v>327.02499999999998</v>
      </c>
      <c r="I87" s="8"/>
      <c r="K87">
        <f>SUM(C87:J87)</f>
        <v>1530.35</v>
      </c>
    </row>
    <row r="88" spans="1:18" x14ac:dyDescent="0.4">
      <c r="A88" s="5"/>
      <c r="C88" s="8">
        <f t="shared" si="22"/>
        <v>219.07499999999999</v>
      </c>
      <c r="D88" s="8">
        <f t="shared" si="22"/>
        <v>219.07499999999999</v>
      </c>
      <c r="E88" s="8">
        <f t="shared" si="22"/>
        <v>219.07499999999999</v>
      </c>
      <c r="F88" s="8">
        <f t="shared" si="22"/>
        <v>219.07499999999999</v>
      </c>
      <c r="G88" s="8">
        <f t="shared" si="22"/>
        <v>327.02499999999998</v>
      </c>
      <c r="H88" s="8">
        <f t="shared" si="22"/>
        <v>327.02499999999998</v>
      </c>
      <c r="I88" s="8"/>
      <c r="K88">
        <f t="shared" ref="K88:K89" si="24">SUM(C88:J88)</f>
        <v>1530.35</v>
      </c>
    </row>
    <row r="89" spans="1:18" x14ac:dyDescent="0.4">
      <c r="C89" s="8">
        <f t="shared" si="22"/>
        <v>219.07499999999999</v>
      </c>
      <c r="D89" s="8">
        <f t="shared" si="22"/>
        <v>219.07499999999999</v>
      </c>
      <c r="E89" s="8">
        <f t="shared" si="22"/>
        <v>219.07499999999999</v>
      </c>
      <c r="F89" s="8">
        <f t="shared" si="22"/>
        <v>219.07499999999999</v>
      </c>
      <c r="G89" s="8">
        <f t="shared" si="22"/>
        <v>219.07499999999999</v>
      </c>
      <c r="H89" s="8">
        <f t="shared" si="22"/>
        <v>219.07499999999999</v>
      </c>
      <c r="I89" s="8"/>
      <c r="K89">
        <f t="shared" si="24"/>
        <v>1314.45</v>
      </c>
      <c r="L89">
        <f>1540-K89</f>
        <v>225.54999999999995</v>
      </c>
    </row>
    <row r="90" spans="1:18" x14ac:dyDescent="0.4">
      <c r="C90" s="8">
        <f>C80*$N$59</f>
        <v>219.07499999999999</v>
      </c>
      <c r="D90" s="8">
        <f>D80*$N$59</f>
        <v>219.07499999999999</v>
      </c>
      <c r="E90" s="8">
        <f>E80*$N$59</f>
        <v>219.07499999999999</v>
      </c>
      <c r="F90" s="8">
        <f>F80*$N$59</f>
        <v>219.07499999999999</v>
      </c>
      <c r="G90" s="8"/>
      <c r="H90" s="8"/>
      <c r="I90" s="8"/>
      <c r="K90">
        <f>SUM(C90:J90)</f>
        <v>876.3</v>
      </c>
      <c r="L90">
        <f>1540-K90</f>
        <v>663.7</v>
      </c>
    </row>
  </sheetData>
  <mergeCells count="4">
    <mergeCell ref="C4:I4"/>
    <mergeCell ref="C14:I14"/>
    <mergeCell ref="C26:I26"/>
    <mergeCell ref="C36:I36"/>
  </mergeCells>
  <pageMargins left="0.70866141732283472" right="0.70866141732283472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A106-21CC-4EBE-8415-2B22C95B9161}">
  <sheetPr codeName="Sheet2">
    <pageSetUpPr fitToPage="1"/>
  </sheetPr>
  <dimension ref="A1:U49"/>
  <sheetViews>
    <sheetView workbookViewId="0">
      <selection activeCell="D7" sqref="D7:K8"/>
    </sheetView>
  </sheetViews>
  <sheetFormatPr defaultRowHeight="14.6" x14ac:dyDescent="0.4"/>
  <cols>
    <col min="1" max="1" width="11.3046875" customWidth="1"/>
    <col min="2" max="2" width="6.3046875" customWidth="1"/>
    <col min="3" max="3" width="2.3046875" customWidth="1"/>
    <col min="10" max="10" width="10.15234375" customWidth="1"/>
    <col min="14" max="14" width="2.53515625" customWidth="1"/>
    <col min="15" max="15" width="7.84375" customWidth="1"/>
    <col min="16" max="17" width="7.3828125" customWidth="1"/>
    <col min="18" max="18" width="4.15234375" customWidth="1"/>
  </cols>
  <sheetData>
    <row r="1" spans="1:21" ht="18.45" x14ac:dyDescent="0.5">
      <c r="A1" s="3" t="s">
        <v>18</v>
      </c>
      <c r="B1" s="30" t="s">
        <v>26</v>
      </c>
      <c r="C1" s="30"/>
      <c r="D1" s="30"/>
      <c r="E1" s="30"/>
    </row>
    <row r="3" spans="1:21" x14ac:dyDescent="0.4">
      <c r="A3" s="1" t="s">
        <v>25</v>
      </c>
      <c r="D3" s="12">
        <v>4</v>
      </c>
      <c r="E3" s="13" t="s">
        <v>12</v>
      </c>
      <c r="F3" s="14" t="s">
        <v>0</v>
      </c>
      <c r="G3" s="15"/>
      <c r="H3" s="13"/>
      <c r="J3" s="12" t="s">
        <v>21</v>
      </c>
      <c r="K3" s="16">
        <f>SUM(Q6:Q9)</f>
        <v>222.60000000000048</v>
      </c>
      <c r="L3" s="14" t="s">
        <v>27</v>
      </c>
      <c r="M3" s="17">
        <f>K3/S3</f>
        <v>7.4497991967871647E-3</v>
      </c>
      <c r="S3">
        <f>T6*S6*12*10+T7*S7*12*10</f>
        <v>29880</v>
      </c>
      <c r="T3" t="s">
        <v>6</v>
      </c>
    </row>
    <row r="4" spans="1:21" x14ac:dyDescent="0.4">
      <c r="O4" s="29" t="s">
        <v>20</v>
      </c>
      <c r="P4" s="29"/>
    </row>
    <row r="5" spans="1:21" x14ac:dyDescent="0.4">
      <c r="A5" s="7" t="s">
        <v>23</v>
      </c>
      <c r="B5" s="7" t="s">
        <v>16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O5" s="7" t="s">
        <v>10</v>
      </c>
      <c r="P5" s="7" t="s">
        <v>0</v>
      </c>
      <c r="Q5" s="4" t="s">
        <v>6</v>
      </c>
      <c r="R5" s="2"/>
      <c r="S5" s="4" t="s">
        <v>11</v>
      </c>
      <c r="T5" s="4" t="s">
        <v>16</v>
      </c>
      <c r="U5" s="4" t="s">
        <v>17</v>
      </c>
    </row>
    <row r="6" spans="1:21" x14ac:dyDescent="0.4">
      <c r="A6" s="11">
        <f>S6</f>
        <v>9</v>
      </c>
      <c r="B6" s="11">
        <f>U6</f>
        <v>12</v>
      </c>
      <c r="D6" s="8">
        <v>5.875</v>
      </c>
      <c r="E6" s="8">
        <v>5.875</v>
      </c>
      <c r="F6" s="8">
        <v>5.875</v>
      </c>
      <c r="G6" s="8">
        <v>5.875</v>
      </c>
      <c r="H6" s="8">
        <v>9</v>
      </c>
      <c r="I6" s="8">
        <v>9</v>
      </c>
      <c r="J6" s="8">
        <v>9</v>
      </c>
      <c r="K6" s="8">
        <v>9</v>
      </c>
      <c r="L6" s="8"/>
      <c r="M6" s="8"/>
      <c r="O6" s="8">
        <f>SUM(D6:N6)</f>
        <v>59.5</v>
      </c>
      <c r="P6" s="8">
        <f t="shared" ref="P6:P9" si="0">60.24-O6</f>
        <v>0.74000000000000199</v>
      </c>
      <c r="Q6">
        <f>P6*12*5</f>
        <v>44.400000000000119</v>
      </c>
      <c r="S6">
        <v>9</v>
      </c>
      <c r="T6">
        <v>12</v>
      </c>
      <c r="U6">
        <f>COUNTIF(D6:M9, S6)</f>
        <v>12</v>
      </c>
    </row>
    <row r="7" spans="1:21" x14ac:dyDescent="0.4">
      <c r="A7" s="11">
        <f>S7</f>
        <v>5.875</v>
      </c>
      <c r="B7" s="11">
        <f>U7</f>
        <v>22</v>
      </c>
      <c r="D7" s="8">
        <v>5.875</v>
      </c>
      <c r="E7" s="8">
        <v>5.875</v>
      </c>
      <c r="F7" s="8">
        <v>5.875</v>
      </c>
      <c r="G7" s="8">
        <v>5.875</v>
      </c>
      <c r="H7" s="8">
        <v>9</v>
      </c>
      <c r="I7" s="8">
        <v>9</v>
      </c>
      <c r="J7" s="8">
        <v>9</v>
      </c>
      <c r="K7" s="8">
        <v>9</v>
      </c>
      <c r="L7" s="8"/>
      <c r="M7" s="8"/>
      <c r="O7" s="8">
        <f t="shared" ref="O7:O8" si="1">SUM(D7:N7)</f>
        <v>59.5</v>
      </c>
      <c r="P7" s="8">
        <f t="shared" si="0"/>
        <v>0.74000000000000199</v>
      </c>
      <c r="Q7">
        <f t="shared" ref="Q7:Q9" si="2">P7*12*5</f>
        <v>44.400000000000119</v>
      </c>
      <c r="S7">
        <v>5.875</v>
      </c>
      <c r="T7">
        <v>24</v>
      </c>
      <c r="U7">
        <f>COUNTIF(D6:M9, S7)</f>
        <v>22</v>
      </c>
    </row>
    <row r="8" spans="1:21" x14ac:dyDescent="0.4">
      <c r="D8" s="8">
        <v>5.875</v>
      </c>
      <c r="E8" s="8">
        <v>5.875</v>
      </c>
      <c r="F8" s="8">
        <v>5.875</v>
      </c>
      <c r="G8" s="8">
        <v>5.875</v>
      </c>
      <c r="H8" s="8">
        <v>9</v>
      </c>
      <c r="I8" s="8">
        <v>9</v>
      </c>
      <c r="J8" s="8">
        <v>9</v>
      </c>
      <c r="K8" s="8">
        <v>9</v>
      </c>
      <c r="L8" s="8"/>
      <c r="M8" s="8"/>
      <c r="O8" s="8">
        <f t="shared" si="1"/>
        <v>59.5</v>
      </c>
      <c r="P8" s="8">
        <f t="shared" si="0"/>
        <v>0.74000000000000199</v>
      </c>
      <c r="Q8">
        <f t="shared" si="2"/>
        <v>44.400000000000119</v>
      </c>
    </row>
    <row r="9" spans="1:21" x14ac:dyDescent="0.4">
      <c r="D9" s="8">
        <v>5.875</v>
      </c>
      <c r="E9" s="8">
        <v>5.875</v>
      </c>
      <c r="F9" s="8">
        <v>5.875</v>
      </c>
      <c r="G9" s="8">
        <v>5.875</v>
      </c>
      <c r="H9" s="8">
        <v>5.875</v>
      </c>
      <c r="I9" s="8">
        <v>5.875</v>
      </c>
      <c r="J9" s="8">
        <v>5.875</v>
      </c>
      <c r="K9" s="8">
        <v>5.875</v>
      </c>
      <c r="L9" s="8">
        <v>5.875</v>
      </c>
      <c r="M9" s="8">
        <v>5.875</v>
      </c>
      <c r="O9" s="8">
        <f>SUM(D9:N9)</f>
        <v>58.75</v>
      </c>
      <c r="P9" s="8">
        <f t="shared" si="0"/>
        <v>1.490000000000002</v>
      </c>
      <c r="Q9">
        <f t="shared" si="2"/>
        <v>89.400000000000119</v>
      </c>
    </row>
    <row r="11" spans="1:21" x14ac:dyDescent="0.4">
      <c r="O11" s="29" t="s">
        <v>19</v>
      </c>
      <c r="P11" s="29"/>
      <c r="S11">
        <v>25.4</v>
      </c>
    </row>
    <row r="12" spans="1:21" x14ac:dyDescent="0.4">
      <c r="A12" s="7" t="s">
        <v>24</v>
      </c>
      <c r="B12" s="7" t="s">
        <v>16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O12" s="7" t="s">
        <v>10</v>
      </c>
      <c r="P12" s="7" t="s">
        <v>0</v>
      </c>
      <c r="Q12" s="4"/>
      <c r="R12" s="2"/>
      <c r="S12" s="4" t="s">
        <v>11</v>
      </c>
      <c r="T12" s="4" t="s">
        <v>16</v>
      </c>
      <c r="U12" s="4" t="s">
        <v>17</v>
      </c>
    </row>
    <row r="13" spans="1:21" x14ac:dyDescent="0.4">
      <c r="A13" s="11">
        <f>S13</f>
        <v>228.6</v>
      </c>
      <c r="B13" s="11">
        <f>U13</f>
        <v>12</v>
      </c>
      <c r="D13" s="8">
        <f t="shared" ref="D13:K16" si="3">D6*$S$11</f>
        <v>149.22499999999999</v>
      </c>
      <c r="E13" s="8">
        <f t="shared" si="3"/>
        <v>149.22499999999999</v>
      </c>
      <c r="F13" s="8">
        <f t="shared" si="3"/>
        <v>149.22499999999999</v>
      </c>
      <c r="G13" s="8">
        <f t="shared" si="3"/>
        <v>149.22499999999999</v>
      </c>
      <c r="H13" s="8">
        <f t="shared" si="3"/>
        <v>228.6</v>
      </c>
      <c r="I13" s="8">
        <f t="shared" si="3"/>
        <v>228.6</v>
      </c>
      <c r="J13" s="8">
        <f t="shared" si="3"/>
        <v>228.6</v>
      </c>
      <c r="K13" s="8">
        <f t="shared" si="3"/>
        <v>228.6</v>
      </c>
      <c r="L13" s="8"/>
      <c r="M13" s="8"/>
      <c r="O13" s="8">
        <f>SUM(D13:N13)</f>
        <v>1511.2999999999997</v>
      </c>
      <c r="P13" s="8">
        <f>60.24*$S$11-O13</f>
        <v>18.796000000000276</v>
      </c>
      <c r="S13">
        <f>9*25.4</f>
        <v>228.6</v>
      </c>
      <c r="T13">
        <v>12</v>
      </c>
      <c r="U13">
        <f>COUNTIF(D13:M16, S13)</f>
        <v>12</v>
      </c>
    </row>
    <row r="14" spans="1:21" x14ac:dyDescent="0.4">
      <c r="A14" s="11">
        <f>S14</f>
        <v>149.22499999999999</v>
      </c>
      <c r="B14" s="11">
        <f>U14</f>
        <v>22</v>
      </c>
      <c r="D14" s="8">
        <f t="shared" si="3"/>
        <v>149.22499999999999</v>
      </c>
      <c r="E14" s="8">
        <f t="shared" si="3"/>
        <v>149.22499999999999</v>
      </c>
      <c r="F14" s="8">
        <f t="shared" si="3"/>
        <v>149.22499999999999</v>
      </c>
      <c r="G14" s="8">
        <f t="shared" si="3"/>
        <v>149.22499999999999</v>
      </c>
      <c r="H14" s="8">
        <f t="shared" si="3"/>
        <v>228.6</v>
      </c>
      <c r="I14" s="8">
        <f t="shared" si="3"/>
        <v>228.6</v>
      </c>
      <c r="J14" s="8">
        <f t="shared" si="3"/>
        <v>228.6</v>
      </c>
      <c r="K14" s="8">
        <f t="shared" si="3"/>
        <v>228.6</v>
      </c>
      <c r="L14" s="8"/>
      <c r="M14" s="8"/>
      <c r="O14" s="8">
        <f t="shared" ref="O14:O15" si="4">SUM(D14:N14)</f>
        <v>1511.2999999999997</v>
      </c>
      <c r="P14" s="8">
        <f>60.24*$S$11-O14</f>
        <v>18.796000000000276</v>
      </c>
      <c r="S14">
        <f>5.875*25.4</f>
        <v>149.22499999999999</v>
      </c>
      <c r="T14">
        <v>24</v>
      </c>
      <c r="U14">
        <f>COUNTIF(D13:M16, S14)</f>
        <v>22</v>
      </c>
    </row>
    <row r="15" spans="1:21" x14ac:dyDescent="0.4">
      <c r="D15" s="8">
        <f t="shared" si="3"/>
        <v>149.22499999999999</v>
      </c>
      <c r="E15" s="8">
        <f t="shared" si="3"/>
        <v>149.22499999999999</v>
      </c>
      <c r="F15" s="8">
        <f t="shared" si="3"/>
        <v>149.22499999999999</v>
      </c>
      <c r="G15" s="8">
        <f t="shared" si="3"/>
        <v>149.22499999999999</v>
      </c>
      <c r="H15" s="8">
        <f t="shared" si="3"/>
        <v>228.6</v>
      </c>
      <c r="I15" s="8">
        <f t="shared" si="3"/>
        <v>228.6</v>
      </c>
      <c r="J15" s="8">
        <f t="shared" si="3"/>
        <v>228.6</v>
      </c>
      <c r="K15" s="8">
        <f t="shared" si="3"/>
        <v>228.6</v>
      </c>
      <c r="L15" s="8"/>
      <c r="M15" s="8"/>
      <c r="O15" s="8">
        <f t="shared" si="4"/>
        <v>1511.2999999999997</v>
      </c>
      <c r="P15" s="8">
        <f>60.24*$S$11-O15</f>
        <v>18.796000000000276</v>
      </c>
    </row>
    <row r="16" spans="1:21" x14ac:dyDescent="0.4">
      <c r="D16" s="8">
        <f t="shared" si="3"/>
        <v>149.22499999999999</v>
      </c>
      <c r="E16" s="8">
        <f t="shared" si="3"/>
        <v>149.22499999999999</v>
      </c>
      <c r="F16" s="8">
        <f t="shared" si="3"/>
        <v>149.22499999999999</v>
      </c>
      <c r="G16" s="8">
        <f t="shared" si="3"/>
        <v>149.22499999999999</v>
      </c>
      <c r="H16" s="8">
        <f t="shared" si="3"/>
        <v>149.22499999999999</v>
      </c>
      <c r="I16" s="8">
        <f t="shared" si="3"/>
        <v>149.22499999999999</v>
      </c>
      <c r="J16" s="8">
        <f t="shared" si="3"/>
        <v>149.22499999999999</v>
      </c>
      <c r="K16" s="8">
        <f t="shared" si="3"/>
        <v>149.22499999999999</v>
      </c>
      <c r="L16" s="8">
        <f>L9*$S$11</f>
        <v>149.22499999999999</v>
      </c>
      <c r="M16" s="8">
        <f>M9*$S$11</f>
        <v>149.22499999999999</v>
      </c>
      <c r="O16" s="8">
        <f>SUM(D16:N16)</f>
        <v>1492.2499999999998</v>
      </c>
      <c r="P16" s="8">
        <f>60.24*$S$11-O16</f>
        <v>37.846000000000231</v>
      </c>
    </row>
    <row r="17" spans="1:21" x14ac:dyDescent="0.4">
      <c r="A17" s="9"/>
      <c r="B17" s="10"/>
    </row>
    <row r="18" spans="1:21" x14ac:dyDescent="0.4">
      <c r="A18" s="9"/>
      <c r="B18" s="10"/>
    </row>
    <row r="19" spans="1:21" x14ac:dyDescent="0.4">
      <c r="A19" s="9"/>
      <c r="B19" s="10"/>
    </row>
    <row r="20" spans="1:21" x14ac:dyDescent="0.4">
      <c r="A20" s="1" t="s">
        <v>4</v>
      </c>
      <c r="D20" s="1"/>
      <c r="S20">
        <f>T23*S23*12*10+T24*S24*12*10</f>
        <v>29880</v>
      </c>
      <c r="T20" t="s">
        <v>6</v>
      </c>
    </row>
    <row r="22" spans="1:21" x14ac:dyDescent="0.4">
      <c r="D22" s="7">
        <v>1</v>
      </c>
      <c r="E22" s="7">
        <v>2</v>
      </c>
      <c r="F22" s="7">
        <v>3</v>
      </c>
      <c r="G22" s="7">
        <v>4</v>
      </c>
      <c r="H22" s="7">
        <v>5</v>
      </c>
      <c r="I22" s="7">
        <v>6</v>
      </c>
      <c r="J22" s="7">
        <v>7</v>
      </c>
      <c r="K22" s="7">
        <v>8</v>
      </c>
      <c r="L22" s="7">
        <v>9</v>
      </c>
      <c r="M22" s="7">
        <v>10</v>
      </c>
      <c r="O22" s="4" t="s">
        <v>10</v>
      </c>
      <c r="P22" s="4" t="s">
        <v>0</v>
      </c>
      <c r="Q22" s="4" t="s">
        <v>6</v>
      </c>
      <c r="R22" s="2"/>
      <c r="S22" s="4" t="s">
        <v>11</v>
      </c>
      <c r="T22" s="4" t="s">
        <v>16</v>
      </c>
      <c r="U22" s="4" t="s">
        <v>17</v>
      </c>
    </row>
    <row r="23" spans="1:21" x14ac:dyDescent="0.4">
      <c r="A23">
        <v>5</v>
      </c>
      <c r="B23" t="s">
        <v>12</v>
      </c>
      <c r="D23" s="8">
        <v>5.875</v>
      </c>
      <c r="E23" s="8">
        <v>5.875</v>
      </c>
      <c r="F23" s="8">
        <v>5.875</v>
      </c>
      <c r="G23" s="8">
        <v>5.875</v>
      </c>
      <c r="H23" s="8">
        <v>5.875</v>
      </c>
      <c r="I23" s="8">
        <v>5.875</v>
      </c>
      <c r="J23" s="8">
        <v>5.875</v>
      </c>
      <c r="K23" s="8">
        <v>5.875</v>
      </c>
      <c r="L23" s="8">
        <v>5.875</v>
      </c>
      <c r="M23" s="8">
        <v>5.875</v>
      </c>
      <c r="O23">
        <f>SUM(D23:N23)</f>
        <v>58.75</v>
      </c>
      <c r="P23">
        <f t="shared" ref="P23:P27" si="5">60.24-O23</f>
        <v>1.490000000000002</v>
      </c>
      <c r="Q23">
        <f>P23*12*5</f>
        <v>89.400000000000119</v>
      </c>
      <c r="S23">
        <v>9</v>
      </c>
      <c r="T23">
        <v>12</v>
      </c>
      <c r="U23">
        <f>COUNTIF($D$23:$M$27, S23)</f>
        <v>12</v>
      </c>
    </row>
    <row r="24" spans="1:21" x14ac:dyDescent="0.4">
      <c r="A24" t="s">
        <v>13</v>
      </c>
      <c r="B24" t="s">
        <v>15</v>
      </c>
      <c r="D24" s="8">
        <v>5.875</v>
      </c>
      <c r="E24" s="8">
        <v>5.875</v>
      </c>
      <c r="F24" s="8">
        <v>5.875</v>
      </c>
      <c r="G24" s="8">
        <v>5.875</v>
      </c>
      <c r="H24" s="8">
        <v>5.875</v>
      </c>
      <c r="I24" s="8">
        <v>5.875</v>
      </c>
      <c r="J24" s="8">
        <v>5.875</v>
      </c>
      <c r="K24" s="8">
        <v>5.875</v>
      </c>
      <c r="L24" s="8">
        <v>5.875</v>
      </c>
      <c r="M24" s="8">
        <v>5.875</v>
      </c>
      <c r="O24">
        <f t="shared" ref="O24:O27" si="6">SUM(D24:N24)</f>
        <v>58.75</v>
      </c>
      <c r="P24">
        <f t="shared" si="5"/>
        <v>1.490000000000002</v>
      </c>
      <c r="Q24">
        <f t="shared" ref="Q24:Q27" si="7">P24*12*5</f>
        <v>89.400000000000119</v>
      </c>
      <c r="S24">
        <v>5.875</v>
      </c>
      <c r="T24">
        <v>24</v>
      </c>
      <c r="U24">
        <f>COUNTIF($D$23:$M$27, S24)</f>
        <v>24</v>
      </c>
    </row>
    <row r="25" spans="1:21" x14ac:dyDescent="0.4">
      <c r="A25">
        <f>2*P26*12*5</f>
        <v>2908.8</v>
      </c>
      <c r="B25" t="s">
        <v>6</v>
      </c>
      <c r="D25" s="8">
        <v>5.875</v>
      </c>
      <c r="E25" s="8">
        <v>5.875</v>
      </c>
      <c r="F25" s="8">
        <v>5.875</v>
      </c>
      <c r="G25" s="8">
        <v>5.875</v>
      </c>
      <c r="H25" s="8">
        <v>9</v>
      </c>
      <c r="I25" s="8">
        <v>9</v>
      </c>
      <c r="J25" s="8">
        <v>9</v>
      </c>
      <c r="K25" s="8">
        <v>9</v>
      </c>
      <c r="L25" s="8"/>
      <c r="M25" s="8"/>
      <c r="O25">
        <f t="shared" si="6"/>
        <v>59.5</v>
      </c>
      <c r="P25">
        <f t="shared" si="5"/>
        <v>0.74000000000000199</v>
      </c>
      <c r="Q25">
        <f t="shared" si="7"/>
        <v>44.400000000000119</v>
      </c>
    </row>
    <row r="26" spans="1:21" x14ac:dyDescent="0.4">
      <c r="A26" t="s">
        <v>14</v>
      </c>
      <c r="D26" s="8">
        <v>9</v>
      </c>
      <c r="E26" s="8">
        <v>9</v>
      </c>
      <c r="F26" s="8">
        <v>9</v>
      </c>
      <c r="G26" s="8">
        <v>9</v>
      </c>
      <c r="H26" s="8"/>
      <c r="I26" s="8"/>
      <c r="J26" s="8"/>
      <c r="K26" s="8"/>
      <c r="L26" s="8"/>
      <c r="M26" s="8"/>
      <c r="O26">
        <f>SUM(D26:N26)</f>
        <v>36</v>
      </c>
      <c r="P26">
        <f t="shared" si="5"/>
        <v>24.240000000000002</v>
      </c>
      <c r="Q26">
        <f t="shared" si="7"/>
        <v>1454.4</v>
      </c>
    </row>
    <row r="27" spans="1:21" x14ac:dyDescent="0.4">
      <c r="A27" s="9">
        <f>SUM(Q23:Q25)</f>
        <v>223.20000000000036</v>
      </c>
      <c r="B27" s="10">
        <f>A27/S20</f>
        <v>7.4698795180723008E-3</v>
      </c>
      <c r="D27" s="8">
        <v>9</v>
      </c>
      <c r="E27" s="8">
        <v>9</v>
      </c>
      <c r="F27" s="8">
        <v>9</v>
      </c>
      <c r="G27" s="8">
        <v>9</v>
      </c>
      <c r="H27" s="8"/>
      <c r="I27" s="8"/>
      <c r="J27" s="8"/>
      <c r="K27" s="8"/>
      <c r="L27" s="8"/>
      <c r="M27" s="8"/>
      <c r="O27">
        <f t="shared" si="6"/>
        <v>36</v>
      </c>
      <c r="P27">
        <f t="shared" si="5"/>
        <v>24.240000000000002</v>
      </c>
      <c r="Q27">
        <f t="shared" si="7"/>
        <v>1454.4</v>
      </c>
    </row>
    <row r="30" spans="1:21" x14ac:dyDescent="0.4">
      <c r="D30" s="2"/>
      <c r="E30" s="2"/>
    </row>
    <row r="31" spans="1:21" x14ac:dyDescent="0.4">
      <c r="A31" s="1" t="s">
        <v>5</v>
      </c>
      <c r="D31" s="2"/>
      <c r="E31" s="2"/>
    </row>
    <row r="32" spans="1:21" x14ac:dyDescent="0.4">
      <c r="A32">
        <f>T34*S34*12*10+T35*S35*12*10</f>
        <v>29880</v>
      </c>
      <c r="B32" t="s">
        <v>6</v>
      </c>
      <c r="D32" s="2"/>
      <c r="E32" s="2"/>
    </row>
    <row r="33" spans="1:21" x14ac:dyDescent="0.4">
      <c r="D33" s="7">
        <v>1</v>
      </c>
      <c r="E33" s="7">
        <v>2</v>
      </c>
      <c r="F33" s="7">
        <v>3</v>
      </c>
      <c r="G33" s="7">
        <v>4</v>
      </c>
      <c r="H33" s="7">
        <v>5</v>
      </c>
      <c r="I33" s="7">
        <v>6</v>
      </c>
      <c r="J33" s="7">
        <v>7</v>
      </c>
      <c r="K33" s="7">
        <v>8</v>
      </c>
      <c r="L33" s="7">
        <v>9</v>
      </c>
      <c r="M33" s="7">
        <v>10</v>
      </c>
      <c r="O33" s="4" t="s">
        <v>10</v>
      </c>
      <c r="P33" s="4" t="s">
        <v>0</v>
      </c>
      <c r="Q33" s="4" t="s">
        <v>6</v>
      </c>
      <c r="R33" s="2"/>
      <c r="S33" s="4" t="s">
        <v>11</v>
      </c>
      <c r="T33" s="4" t="s">
        <v>16</v>
      </c>
      <c r="U33" s="4" t="s">
        <v>17</v>
      </c>
    </row>
    <row r="34" spans="1:21" x14ac:dyDescent="0.4">
      <c r="A34">
        <v>4</v>
      </c>
      <c r="B34" t="s">
        <v>12</v>
      </c>
      <c r="D34" s="8">
        <v>5.875</v>
      </c>
      <c r="E34" s="8">
        <v>5.875</v>
      </c>
      <c r="F34" s="8">
        <v>5.875</v>
      </c>
      <c r="G34" s="8">
        <v>5.875</v>
      </c>
      <c r="H34" s="8">
        <v>5.875</v>
      </c>
      <c r="I34" s="8">
        <v>5.875</v>
      </c>
      <c r="J34" s="8">
        <v>5.875</v>
      </c>
      <c r="K34" s="8">
        <v>9</v>
      </c>
      <c r="L34" s="8">
        <v>9</v>
      </c>
      <c r="M34" s="8"/>
      <c r="O34">
        <f>SUM(D34:N34)</f>
        <v>59.125</v>
      </c>
      <c r="P34">
        <f t="shared" ref="P34:P37" si="8">60.24-O34</f>
        <v>1.115000000000002</v>
      </c>
      <c r="Q34">
        <f>P34*12*5</f>
        <v>66.900000000000119</v>
      </c>
      <c r="S34">
        <v>9</v>
      </c>
      <c r="T34">
        <v>12</v>
      </c>
      <c r="U34">
        <f>COUNTIF(D34:M37, S34)</f>
        <v>12</v>
      </c>
    </row>
    <row r="35" spans="1:21" x14ac:dyDescent="0.4">
      <c r="A35" t="s">
        <v>13</v>
      </c>
      <c r="D35" s="8">
        <v>5.875</v>
      </c>
      <c r="E35" s="8">
        <v>5.875</v>
      </c>
      <c r="F35" s="8">
        <v>5.875</v>
      </c>
      <c r="G35" s="8">
        <v>5.875</v>
      </c>
      <c r="H35" s="8">
        <v>5.875</v>
      </c>
      <c r="I35" s="8">
        <v>5.875</v>
      </c>
      <c r="J35" s="8">
        <v>5.875</v>
      </c>
      <c r="K35" s="8">
        <v>9</v>
      </c>
      <c r="L35" s="8">
        <v>9</v>
      </c>
      <c r="M35" s="8"/>
      <c r="O35">
        <f t="shared" ref="O35:O36" si="9">SUM(D35:N35)</f>
        <v>59.125</v>
      </c>
      <c r="P35">
        <f t="shared" si="8"/>
        <v>1.115000000000002</v>
      </c>
      <c r="Q35">
        <f t="shared" ref="Q35:Q37" si="10">P35*12*5</f>
        <v>66.900000000000119</v>
      </c>
      <c r="S35">
        <v>5.875</v>
      </c>
      <c r="T35">
        <v>24</v>
      </c>
      <c r="U35">
        <f>COUNTIF(D34:M37, S35)</f>
        <v>22</v>
      </c>
    </row>
    <row r="36" spans="1:21" x14ac:dyDescent="0.4">
      <c r="D36" s="8">
        <v>5.875</v>
      </c>
      <c r="E36" s="8">
        <v>5.875</v>
      </c>
      <c r="F36" s="8">
        <v>5.875</v>
      </c>
      <c r="G36" s="8">
        <v>5.875</v>
      </c>
      <c r="H36" s="8">
        <v>5.875</v>
      </c>
      <c r="I36" s="8">
        <v>5.875</v>
      </c>
      <c r="J36" s="8">
        <v>5.875</v>
      </c>
      <c r="K36" s="8">
        <v>9</v>
      </c>
      <c r="L36" s="8">
        <v>9</v>
      </c>
      <c r="M36" s="8"/>
      <c r="O36">
        <f t="shared" si="9"/>
        <v>59.125</v>
      </c>
      <c r="P36">
        <f t="shared" si="8"/>
        <v>1.115000000000002</v>
      </c>
      <c r="Q36">
        <f t="shared" si="10"/>
        <v>66.900000000000119</v>
      </c>
    </row>
    <row r="37" spans="1:21" x14ac:dyDescent="0.4">
      <c r="A37" t="s">
        <v>14</v>
      </c>
      <c r="D37" s="8">
        <v>9</v>
      </c>
      <c r="E37" s="8">
        <v>9</v>
      </c>
      <c r="F37" s="8">
        <v>9</v>
      </c>
      <c r="G37" s="8">
        <v>9</v>
      </c>
      <c r="H37" s="8">
        <v>9</v>
      </c>
      <c r="I37" s="8">
        <v>9</v>
      </c>
      <c r="J37" s="8">
        <v>5.875</v>
      </c>
      <c r="K37" s="8"/>
      <c r="L37" s="8"/>
      <c r="M37" s="8"/>
      <c r="O37">
        <f>SUM(D37:N37)</f>
        <v>59.875</v>
      </c>
      <c r="P37">
        <f t="shared" si="8"/>
        <v>0.36500000000000199</v>
      </c>
      <c r="Q37">
        <f t="shared" si="10"/>
        <v>21.900000000000119</v>
      </c>
    </row>
    <row r="38" spans="1:21" x14ac:dyDescent="0.4">
      <c r="A38" s="9">
        <f>SUM(Q34:Q37)</f>
        <v>222.60000000000048</v>
      </c>
      <c r="B38" s="10">
        <f>A38/A32</f>
        <v>7.4497991967871647E-3</v>
      </c>
    </row>
    <row r="41" spans="1:21" x14ac:dyDescent="0.4">
      <c r="D41" s="2"/>
      <c r="E41" s="2"/>
    </row>
    <row r="42" spans="1:21" x14ac:dyDescent="0.4">
      <c r="A42" s="1" t="s">
        <v>28</v>
      </c>
      <c r="D42" s="2"/>
      <c r="E42" s="2"/>
    </row>
    <row r="43" spans="1:21" x14ac:dyDescent="0.4">
      <c r="A43">
        <f>T45*S45*12*10+T46*S46*12*10</f>
        <v>29880</v>
      </c>
      <c r="B43" t="s">
        <v>6</v>
      </c>
      <c r="D43" s="2"/>
      <c r="E43" s="2"/>
    </row>
    <row r="44" spans="1:21" x14ac:dyDescent="0.4">
      <c r="D44" s="7">
        <v>1</v>
      </c>
      <c r="E44" s="7">
        <v>2</v>
      </c>
      <c r="F44" s="7">
        <v>3</v>
      </c>
      <c r="G44" s="7">
        <v>4</v>
      </c>
      <c r="H44" s="7">
        <v>5</v>
      </c>
      <c r="I44" s="7">
        <v>6</v>
      </c>
      <c r="J44" s="7">
        <v>7</v>
      </c>
      <c r="K44" s="7">
        <v>8</v>
      </c>
      <c r="L44" s="7">
        <v>9</v>
      </c>
      <c r="M44" s="7">
        <v>10</v>
      </c>
      <c r="O44" s="4" t="s">
        <v>10</v>
      </c>
      <c r="P44" s="4" t="s">
        <v>0</v>
      </c>
      <c r="Q44" s="4" t="s">
        <v>6</v>
      </c>
      <c r="R44" s="2"/>
      <c r="S44" s="4" t="s">
        <v>11</v>
      </c>
      <c r="T44" s="4" t="s">
        <v>16</v>
      </c>
      <c r="U44" s="4" t="s">
        <v>17</v>
      </c>
    </row>
    <row r="45" spans="1:21" x14ac:dyDescent="0.4">
      <c r="A45">
        <v>4</v>
      </c>
      <c r="B45" t="s">
        <v>12</v>
      </c>
      <c r="D45" s="8">
        <v>9</v>
      </c>
      <c r="E45" s="8">
        <v>9</v>
      </c>
      <c r="F45" s="8">
        <v>9</v>
      </c>
      <c r="G45" s="8">
        <v>9</v>
      </c>
      <c r="H45" s="8">
        <v>9</v>
      </c>
      <c r="I45" s="8">
        <v>9</v>
      </c>
      <c r="J45" s="8">
        <v>5.875</v>
      </c>
      <c r="K45" s="8"/>
      <c r="L45" s="8"/>
      <c r="M45" s="8"/>
      <c r="O45">
        <f>SUM(D45:N45)</f>
        <v>59.875</v>
      </c>
      <c r="P45">
        <f t="shared" ref="P45:P48" si="11">60.24-O45</f>
        <v>0.36500000000000199</v>
      </c>
      <c r="Q45">
        <f>P45*12*5</f>
        <v>21.900000000000119</v>
      </c>
      <c r="S45">
        <v>9</v>
      </c>
      <c r="T45">
        <v>12</v>
      </c>
      <c r="U45">
        <f>COUNTIF(D45:M48, S45)</f>
        <v>12</v>
      </c>
    </row>
    <row r="46" spans="1:21" x14ac:dyDescent="0.4">
      <c r="A46" t="s">
        <v>13</v>
      </c>
      <c r="D46" s="8">
        <v>9</v>
      </c>
      <c r="E46" s="8">
        <v>9</v>
      </c>
      <c r="F46" s="8">
        <v>9</v>
      </c>
      <c r="G46" s="8">
        <v>9</v>
      </c>
      <c r="H46" s="8">
        <v>9</v>
      </c>
      <c r="I46" s="8">
        <v>9</v>
      </c>
      <c r="J46" s="8">
        <v>5.875</v>
      </c>
      <c r="K46" s="8"/>
      <c r="L46" s="8"/>
      <c r="M46" s="8"/>
      <c r="O46">
        <f t="shared" ref="O46:O47" si="12">SUM(D46:N46)</f>
        <v>59.875</v>
      </c>
      <c r="P46">
        <f t="shared" si="11"/>
        <v>0.36500000000000199</v>
      </c>
      <c r="Q46">
        <f t="shared" ref="Q46:Q48" si="13">P46*12*5</f>
        <v>21.900000000000119</v>
      </c>
      <c r="S46">
        <v>5.875</v>
      </c>
      <c r="T46">
        <v>24</v>
      </c>
      <c r="U46">
        <f>COUNTIF(D45:M48, S46)</f>
        <v>22</v>
      </c>
    </row>
    <row r="47" spans="1:21" x14ac:dyDescent="0.4">
      <c r="D47" s="8">
        <v>5.875</v>
      </c>
      <c r="E47" s="8">
        <v>5.875</v>
      </c>
      <c r="F47" s="8">
        <v>5.875</v>
      </c>
      <c r="G47" s="8">
        <v>5.875</v>
      </c>
      <c r="H47" s="8">
        <v>5.875</v>
      </c>
      <c r="I47" s="8">
        <v>5.875</v>
      </c>
      <c r="J47" s="8">
        <v>5.875</v>
      </c>
      <c r="K47" s="8">
        <v>5.875</v>
      </c>
      <c r="L47" s="8">
        <v>5.875</v>
      </c>
      <c r="M47" s="8">
        <v>5.875</v>
      </c>
      <c r="O47">
        <f t="shared" si="12"/>
        <v>58.75</v>
      </c>
      <c r="P47">
        <f t="shared" si="11"/>
        <v>1.490000000000002</v>
      </c>
      <c r="Q47">
        <f t="shared" si="13"/>
        <v>89.400000000000119</v>
      </c>
    </row>
    <row r="48" spans="1:21" x14ac:dyDescent="0.4">
      <c r="A48" t="s">
        <v>14</v>
      </c>
      <c r="D48" s="8">
        <v>5.875</v>
      </c>
      <c r="E48" s="8">
        <v>5.875</v>
      </c>
      <c r="F48" s="8">
        <v>5.875</v>
      </c>
      <c r="G48" s="8">
        <v>5.875</v>
      </c>
      <c r="H48" s="8">
        <v>5.875</v>
      </c>
      <c r="I48" s="8">
        <v>5.875</v>
      </c>
      <c r="J48" s="8">
        <v>5.875</v>
      </c>
      <c r="K48" s="8">
        <v>5.875</v>
      </c>
      <c r="L48" s="8">
        <v>5.875</v>
      </c>
      <c r="M48" s="8">
        <v>5.875</v>
      </c>
      <c r="O48">
        <f>SUM(D48:N48)</f>
        <v>58.75</v>
      </c>
      <c r="P48">
        <f t="shared" si="11"/>
        <v>1.490000000000002</v>
      </c>
      <c r="Q48">
        <f t="shared" si="13"/>
        <v>89.400000000000119</v>
      </c>
    </row>
    <row r="49" spans="1:2" x14ac:dyDescent="0.4">
      <c r="A49" s="9">
        <f>SUM(Q45:Q48)</f>
        <v>222.60000000000048</v>
      </c>
      <c r="B49" s="10">
        <f>A49/A43</f>
        <v>7.4497991967871647E-3</v>
      </c>
    </row>
  </sheetData>
  <mergeCells count="3">
    <mergeCell ref="O11:P11"/>
    <mergeCell ref="O4:P4"/>
    <mergeCell ref="B1:E1"/>
  </mergeCells>
  <pageMargins left="0.70866141732283472" right="0.70866141732283472" top="0.74803149606299213" bottom="0.74803149606299213" header="0.31496062992125984" footer="0.31496062992125984"/>
  <pageSetup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1F2C-E499-48CF-85D7-E1186D48A840}">
  <sheetPr>
    <pageSetUpPr fitToPage="1"/>
  </sheetPr>
  <dimension ref="A1:AA151"/>
  <sheetViews>
    <sheetView tabSelected="1" workbookViewId="0">
      <selection activeCell="N3" sqref="N3"/>
    </sheetView>
  </sheetViews>
  <sheetFormatPr defaultRowHeight="14.6" x14ac:dyDescent="0.4"/>
  <cols>
    <col min="1" max="1" width="16.15234375" customWidth="1"/>
    <col min="2" max="2" width="7.23046875" customWidth="1"/>
    <col min="3" max="3" width="6.3046875" customWidth="1"/>
    <col min="4" max="4" width="2.3046875" customWidth="1"/>
    <col min="11" max="11" width="10.15234375" customWidth="1"/>
    <col min="15" max="15" width="2.53515625" customWidth="1"/>
    <col min="16" max="16" width="7.84375" customWidth="1"/>
    <col min="17" max="18" width="7.3828125" customWidth="1"/>
    <col min="19" max="19" width="4.15234375" customWidth="1"/>
  </cols>
  <sheetData>
    <row r="1" spans="1:22" ht="18.45" x14ac:dyDescent="0.5">
      <c r="A1" s="3" t="s">
        <v>18</v>
      </c>
      <c r="B1" s="3"/>
      <c r="C1" s="30" t="s">
        <v>44</v>
      </c>
      <c r="D1" s="30"/>
      <c r="E1" s="30"/>
      <c r="F1" s="30"/>
    </row>
    <row r="3" spans="1:22" x14ac:dyDescent="0.4">
      <c r="A3" s="1" t="s">
        <v>25</v>
      </c>
      <c r="B3" s="1"/>
      <c r="E3" s="12">
        <v>31</v>
      </c>
      <c r="F3" s="13" t="s">
        <v>12</v>
      </c>
      <c r="G3" s="14" t="s">
        <v>58</v>
      </c>
      <c r="H3" s="15"/>
      <c r="I3" s="13"/>
      <c r="K3" s="12" t="s">
        <v>21</v>
      </c>
      <c r="L3" s="16">
        <f>SUM(R6:R36)</f>
        <v>896.40000000000293</v>
      </c>
      <c r="M3" s="14" t="s">
        <v>27</v>
      </c>
      <c r="N3" s="17">
        <f>L3/U10</f>
        <v>8.0647773279352488E-3</v>
      </c>
    </row>
    <row r="4" spans="1:22" x14ac:dyDescent="0.4">
      <c r="P4" s="29" t="s">
        <v>20</v>
      </c>
      <c r="Q4" s="29"/>
    </row>
    <row r="5" spans="1:22" x14ac:dyDescent="0.4">
      <c r="C5" t="s">
        <v>36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  <c r="K5" s="7">
        <v>7</v>
      </c>
      <c r="L5" s="7">
        <v>8</v>
      </c>
      <c r="M5" s="7">
        <v>9</v>
      </c>
      <c r="N5" s="7">
        <v>10</v>
      </c>
      <c r="P5" s="7" t="s">
        <v>10</v>
      </c>
      <c r="Q5" s="7" t="s">
        <v>0</v>
      </c>
      <c r="R5" s="4" t="s">
        <v>6</v>
      </c>
      <c r="S5" s="2"/>
      <c r="T5" s="7" t="s">
        <v>11</v>
      </c>
      <c r="U5" s="7" t="s">
        <v>16</v>
      </c>
      <c r="V5" s="7" t="s">
        <v>17</v>
      </c>
    </row>
    <row r="6" spans="1:22" x14ac:dyDescent="0.4">
      <c r="A6" t="s">
        <v>56</v>
      </c>
      <c r="B6">
        <v>60</v>
      </c>
      <c r="C6">
        <v>4500</v>
      </c>
      <c r="E6" s="8">
        <v>9.5</v>
      </c>
      <c r="F6" s="8">
        <v>9.5</v>
      </c>
      <c r="G6" s="8">
        <v>9.5</v>
      </c>
      <c r="H6" s="8">
        <v>9.5</v>
      </c>
      <c r="I6" s="8">
        <v>9.5</v>
      </c>
      <c r="J6" s="8">
        <v>5.875</v>
      </c>
      <c r="K6" s="8">
        <v>5.875</v>
      </c>
      <c r="L6" s="8"/>
      <c r="M6" s="8"/>
      <c r="N6" s="8"/>
      <c r="P6" s="8">
        <f>SUM(E6:O6)</f>
        <v>59.25</v>
      </c>
      <c r="Q6" s="8">
        <f t="shared" ref="Q6" si="0">60.24-P6</f>
        <v>0.99000000000000199</v>
      </c>
      <c r="R6">
        <f>Q6*12*5</f>
        <v>59.400000000000119</v>
      </c>
      <c r="T6" s="11">
        <v>10</v>
      </c>
      <c r="U6" s="11">
        <f>72*2</f>
        <v>144</v>
      </c>
      <c r="V6" s="11">
        <f>COUNTIF(E6:N36, T6)</f>
        <v>144</v>
      </c>
    </row>
    <row r="7" spans="1:22" x14ac:dyDescent="0.4">
      <c r="A7" t="s">
        <v>56</v>
      </c>
      <c r="B7">
        <v>60</v>
      </c>
      <c r="C7">
        <v>4500</v>
      </c>
      <c r="E7" s="8">
        <v>9.5</v>
      </c>
      <c r="F7" s="8">
        <v>9.5</v>
      </c>
      <c r="G7" s="8">
        <v>9.5</v>
      </c>
      <c r="H7" s="8">
        <v>9.5</v>
      </c>
      <c r="I7" s="8">
        <v>9.5</v>
      </c>
      <c r="J7" s="8">
        <v>5.875</v>
      </c>
      <c r="K7" s="8">
        <v>5.875</v>
      </c>
      <c r="L7" s="8"/>
      <c r="M7" s="8"/>
      <c r="N7" s="8"/>
      <c r="P7" s="8">
        <f t="shared" ref="P7:P24" si="1">SUM(E7:O7)</f>
        <v>59.25</v>
      </c>
      <c r="Q7" s="8">
        <f t="shared" ref="Q7:Q24" si="2">60.24-P7</f>
        <v>0.99000000000000199</v>
      </c>
      <c r="R7">
        <f t="shared" ref="R7:R35" si="3">Q7*12*5</f>
        <v>59.400000000000119</v>
      </c>
      <c r="T7" s="11">
        <v>9.5</v>
      </c>
      <c r="U7" s="11">
        <f>24+12</f>
        <v>36</v>
      </c>
      <c r="V7" s="11">
        <f>COUNTIF(E6:N36, T7)</f>
        <v>36</v>
      </c>
    </row>
    <row r="8" spans="1:22" x14ac:dyDescent="0.4">
      <c r="A8" t="s">
        <v>51</v>
      </c>
      <c r="B8">
        <v>60</v>
      </c>
      <c r="C8">
        <v>4800</v>
      </c>
      <c r="E8" s="8">
        <v>9.5</v>
      </c>
      <c r="F8" s="8">
        <v>9.5</v>
      </c>
      <c r="G8" s="8">
        <v>9.5</v>
      </c>
      <c r="H8" s="8">
        <v>9.5</v>
      </c>
      <c r="I8" s="8">
        <v>9.5</v>
      </c>
      <c r="J8" s="8">
        <v>5.875</v>
      </c>
      <c r="K8" s="8">
        <v>5.875</v>
      </c>
      <c r="L8" s="8"/>
      <c r="M8" s="8"/>
      <c r="N8" s="8"/>
      <c r="P8" s="8">
        <f t="shared" si="1"/>
        <v>59.25</v>
      </c>
      <c r="Q8" s="8">
        <f t="shared" si="2"/>
        <v>0.99000000000000199</v>
      </c>
      <c r="R8">
        <f t="shared" si="3"/>
        <v>59.400000000000119</v>
      </c>
      <c r="T8" s="11">
        <v>5.875</v>
      </c>
      <c r="U8" s="11">
        <v>12</v>
      </c>
      <c r="V8" s="11">
        <f>COUNTIF(E6:N36, T8)</f>
        <v>12</v>
      </c>
    </row>
    <row r="9" spans="1:22" x14ac:dyDescent="0.4">
      <c r="A9" t="s">
        <v>51</v>
      </c>
      <c r="B9">
        <v>60</v>
      </c>
      <c r="C9">
        <v>4800</v>
      </c>
      <c r="E9" s="8">
        <v>9.5</v>
      </c>
      <c r="F9" s="8">
        <v>9.5</v>
      </c>
      <c r="G9" s="8">
        <v>9.5</v>
      </c>
      <c r="H9" s="8">
        <v>9.5</v>
      </c>
      <c r="I9" s="8">
        <v>9.5</v>
      </c>
      <c r="J9" s="8">
        <v>5.875</v>
      </c>
      <c r="K9" s="8">
        <v>5.875</v>
      </c>
      <c r="L9" s="8"/>
      <c r="M9" s="8"/>
      <c r="N9" s="8"/>
      <c r="P9" s="8">
        <f t="shared" si="1"/>
        <v>59.25</v>
      </c>
      <c r="Q9" s="8">
        <f t="shared" si="2"/>
        <v>0.99000000000000199</v>
      </c>
      <c r="R9">
        <f t="shared" si="3"/>
        <v>59.400000000000119</v>
      </c>
    </row>
    <row r="10" spans="1:22" x14ac:dyDescent="0.4">
      <c r="A10" t="s">
        <v>51</v>
      </c>
      <c r="B10">
        <v>60</v>
      </c>
      <c r="C10">
        <v>4800</v>
      </c>
      <c r="E10" s="8">
        <v>9.5</v>
      </c>
      <c r="F10" s="8">
        <v>9.5</v>
      </c>
      <c r="G10" s="8">
        <v>9.5</v>
      </c>
      <c r="H10" s="8">
        <v>9.5</v>
      </c>
      <c r="I10" s="8">
        <v>9.5</v>
      </c>
      <c r="J10" s="8">
        <v>5.875</v>
      </c>
      <c r="K10" s="8">
        <v>5.875</v>
      </c>
      <c r="L10" s="8"/>
      <c r="M10" s="8"/>
      <c r="N10" s="8"/>
      <c r="P10" s="8">
        <f t="shared" si="1"/>
        <v>59.25</v>
      </c>
      <c r="Q10" s="8">
        <f t="shared" si="2"/>
        <v>0.99000000000000199</v>
      </c>
      <c r="R10">
        <f t="shared" si="3"/>
        <v>59.400000000000119</v>
      </c>
      <c r="T10" s="20" t="s">
        <v>10</v>
      </c>
      <c r="U10" s="20">
        <f>U6*T6*12*5+U7*T7*12*5+U8*T8*12*5</f>
        <v>111150</v>
      </c>
      <c r="V10" s="20" t="s">
        <v>6</v>
      </c>
    </row>
    <row r="11" spans="1:22" x14ac:dyDescent="0.4">
      <c r="A11" t="s">
        <v>51</v>
      </c>
      <c r="B11">
        <v>60</v>
      </c>
      <c r="C11">
        <v>4800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5.875</v>
      </c>
      <c r="K11" s="8">
        <v>5.875</v>
      </c>
      <c r="L11" s="8"/>
      <c r="M11" s="8"/>
      <c r="N11" s="8"/>
      <c r="P11" s="8">
        <f t="shared" si="1"/>
        <v>59.25</v>
      </c>
      <c r="Q11" s="8">
        <f t="shared" si="2"/>
        <v>0.99000000000000199</v>
      </c>
      <c r="R11">
        <f t="shared" si="3"/>
        <v>59.400000000000119</v>
      </c>
    </row>
    <row r="12" spans="1:22" x14ac:dyDescent="0.4">
      <c r="A12" t="s">
        <v>55</v>
      </c>
      <c r="B12">
        <v>60</v>
      </c>
      <c r="C12">
        <v>4000</v>
      </c>
      <c r="E12" s="8">
        <v>9.5</v>
      </c>
      <c r="F12" s="8">
        <v>9.5</v>
      </c>
      <c r="G12" s="8">
        <v>9.5</v>
      </c>
      <c r="H12" s="8">
        <v>9.5</v>
      </c>
      <c r="I12" s="8">
        <v>9.5</v>
      </c>
      <c r="J12" s="8">
        <v>9.5</v>
      </c>
      <c r="K12" s="8"/>
      <c r="L12" s="8"/>
      <c r="M12" s="8"/>
      <c r="N12" s="8"/>
      <c r="P12" s="8">
        <f t="shared" si="1"/>
        <v>57</v>
      </c>
      <c r="Q12" s="8">
        <f t="shared" si="2"/>
        <v>3.240000000000002</v>
      </c>
      <c r="R12">
        <f t="shared" si="3"/>
        <v>194.40000000000012</v>
      </c>
    </row>
    <row r="13" spans="1:22" x14ac:dyDescent="0.4">
      <c r="A13" t="s">
        <v>50</v>
      </c>
      <c r="B13">
        <v>60</v>
      </c>
      <c r="C13">
        <v>4300</v>
      </c>
      <c r="E13" s="8">
        <v>10</v>
      </c>
      <c r="F13" s="8">
        <v>10</v>
      </c>
      <c r="G13" s="8">
        <v>10</v>
      </c>
      <c r="H13" s="8">
        <v>10</v>
      </c>
      <c r="I13" s="8">
        <v>10</v>
      </c>
      <c r="J13" s="8">
        <v>10</v>
      </c>
      <c r="K13" s="8"/>
      <c r="L13" s="8"/>
      <c r="M13" s="8"/>
      <c r="N13" s="8"/>
      <c r="P13" s="8">
        <f t="shared" si="1"/>
        <v>60</v>
      </c>
      <c r="Q13" s="8">
        <f t="shared" si="2"/>
        <v>0.24000000000000199</v>
      </c>
      <c r="R13">
        <f t="shared" si="3"/>
        <v>14.400000000000119</v>
      </c>
    </row>
    <row r="14" spans="1:22" x14ac:dyDescent="0.4">
      <c r="A14" t="s">
        <v>50</v>
      </c>
      <c r="B14">
        <v>60</v>
      </c>
      <c r="C14">
        <v>4300</v>
      </c>
      <c r="E14" s="8">
        <v>10</v>
      </c>
      <c r="F14" s="8">
        <v>10</v>
      </c>
      <c r="G14" s="8">
        <v>10</v>
      </c>
      <c r="H14" s="8">
        <v>10</v>
      </c>
      <c r="I14" s="8">
        <v>10</v>
      </c>
      <c r="J14" s="8">
        <v>10</v>
      </c>
      <c r="K14" s="8"/>
      <c r="L14" s="8"/>
      <c r="M14" s="8"/>
      <c r="N14" s="8"/>
      <c r="P14" s="8">
        <f t="shared" si="1"/>
        <v>60</v>
      </c>
      <c r="Q14" s="8">
        <f t="shared" si="2"/>
        <v>0.24000000000000199</v>
      </c>
      <c r="R14">
        <f t="shared" si="3"/>
        <v>14.400000000000119</v>
      </c>
    </row>
    <row r="15" spans="1:22" x14ac:dyDescent="0.4">
      <c r="A15" t="s">
        <v>50</v>
      </c>
      <c r="B15">
        <v>60</v>
      </c>
      <c r="C15">
        <v>4300</v>
      </c>
      <c r="E15" s="8">
        <v>10</v>
      </c>
      <c r="F15" s="8">
        <v>10</v>
      </c>
      <c r="G15" s="8">
        <v>10</v>
      </c>
      <c r="H15" s="8">
        <v>10</v>
      </c>
      <c r="I15" s="8">
        <v>10</v>
      </c>
      <c r="J15" s="8">
        <v>10</v>
      </c>
      <c r="K15" s="8"/>
      <c r="L15" s="8"/>
      <c r="M15" s="8"/>
      <c r="N15" s="8"/>
      <c r="P15" s="8">
        <f t="shared" si="1"/>
        <v>60</v>
      </c>
      <c r="Q15" s="8">
        <f t="shared" si="2"/>
        <v>0.24000000000000199</v>
      </c>
      <c r="R15">
        <f t="shared" si="3"/>
        <v>14.400000000000119</v>
      </c>
    </row>
    <row r="16" spans="1:22" x14ac:dyDescent="0.4">
      <c r="A16" t="s">
        <v>50</v>
      </c>
      <c r="B16">
        <v>60</v>
      </c>
      <c r="C16">
        <v>4300</v>
      </c>
      <c r="E16" s="8">
        <v>10</v>
      </c>
      <c r="F16" s="8">
        <v>10</v>
      </c>
      <c r="G16" s="8">
        <v>10</v>
      </c>
      <c r="H16" s="8">
        <v>10</v>
      </c>
      <c r="I16" s="8">
        <v>10</v>
      </c>
      <c r="J16" s="8">
        <v>10</v>
      </c>
      <c r="K16" s="8"/>
      <c r="L16" s="8"/>
      <c r="M16" s="8"/>
      <c r="N16" s="8"/>
      <c r="P16" s="8">
        <f t="shared" si="1"/>
        <v>60</v>
      </c>
      <c r="Q16" s="8">
        <f t="shared" si="2"/>
        <v>0.24000000000000199</v>
      </c>
      <c r="R16">
        <f t="shared" si="3"/>
        <v>14.400000000000119</v>
      </c>
    </row>
    <row r="17" spans="1:18" x14ac:dyDescent="0.4">
      <c r="A17" t="s">
        <v>49</v>
      </c>
      <c r="B17">
        <v>60</v>
      </c>
      <c r="C17">
        <v>5350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/>
      <c r="L17" s="8"/>
      <c r="M17" s="8"/>
      <c r="N17" s="8"/>
      <c r="P17" s="8">
        <f t="shared" si="1"/>
        <v>60</v>
      </c>
      <c r="Q17" s="8">
        <f t="shared" si="2"/>
        <v>0.24000000000000199</v>
      </c>
      <c r="R17">
        <f t="shared" si="3"/>
        <v>14.400000000000119</v>
      </c>
    </row>
    <row r="18" spans="1:18" x14ac:dyDescent="0.4">
      <c r="A18" t="s">
        <v>49</v>
      </c>
      <c r="B18">
        <v>60</v>
      </c>
      <c r="C18">
        <v>5350</v>
      </c>
      <c r="E18" s="8">
        <v>10</v>
      </c>
      <c r="F18" s="8">
        <v>10</v>
      </c>
      <c r="G18" s="8">
        <v>10</v>
      </c>
      <c r="H18" s="8">
        <v>10</v>
      </c>
      <c r="I18" s="8">
        <v>10</v>
      </c>
      <c r="J18" s="8">
        <v>10</v>
      </c>
      <c r="K18" s="8"/>
      <c r="L18" s="8"/>
      <c r="M18" s="8"/>
      <c r="N18" s="8"/>
      <c r="P18" s="8">
        <f t="shared" si="1"/>
        <v>60</v>
      </c>
      <c r="Q18" s="8">
        <f t="shared" si="2"/>
        <v>0.24000000000000199</v>
      </c>
      <c r="R18">
        <f t="shared" si="3"/>
        <v>14.400000000000119</v>
      </c>
    </row>
    <row r="19" spans="1:18" x14ac:dyDescent="0.4">
      <c r="A19" t="s">
        <v>49</v>
      </c>
      <c r="B19">
        <v>60</v>
      </c>
      <c r="C19">
        <v>5350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/>
      <c r="L19" s="8"/>
      <c r="M19" s="8"/>
      <c r="N19" s="8"/>
      <c r="P19" s="8">
        <f t="shared" si="1"/>
        <v>60</v>
      </c>
      <c r="Q19" s="8">
        <f t="shared" si="2"/>
        <v>0.24000000000000199</v>
      </c>
      <c r="R19">
        <f t="shared" si="3"/>
        <v>14.400000000000119</v>
      </c>
    </row>
    <row r="20" spans="1:18" x14ac:dyDescent="0.4">
      <c r="A20" t="s">
        <v>49</v>
      </c>
      <c r="B20">
        <v>60</v>
      </c>
      <c r="C20">
        <v>5350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/>
      <c r="L20" s="8"/>
      <c r="M20" s="8"/>
      <c r="N20" s="8"/>
      <c r="P20" s="8">
        <f t="shared" si="1"/>
        <v>60</v>
      </c>
      <c r="Q20" s="8">
        <f t="shared" si="2"/>
        <v>0.24000000000000199</v>
      </c>
      <c r="R20">
        <f t="shared" si="3"/>
        <v>14.400000000000119</v>
      </c>
    </row>
    <row r="21" spans="1:18" x14ac:dyDescent="0.4">
      <c r="A21" t="s">
        <v>48</v>
      </c>
      <c r="B21">
        <v>60</v>
      </c>
      <c r="C21">
        <v>4800</v>
      </c>
      <c r="E21" s="8">
        <v>10</v>
      </c>
      <c r="F21" s="8">
        <v>10</v>
      </c>
      <c r="G21" s="8">
        <v>10</v>
      </c>
      <c r="H21" s="8">
        <v>10</v>
      </c>
      <c r="I21" s="8">
        <v>10</v>
      </c>
      <c r="J21" s="8">
        <v>10</v>
      </c>
      <c r="K21" s="8"/>
      <c r="L21" s="8"/>
      <c r="M21" s="8"/>
      <c r="N21" s="8"/>
      <c r="P21" s="8">
        <f t="shared" si="1"/>
        <v>60</v>
      </c>
      <c r="Q21" s="8">
        <f t="shared" si="2"/>
        <v>0.24000000000000199</v>
      </c>
      <c r="R21">
        <f t="shared" si="3"/>
        <v>14.400000000000119</v>
      </c>
    </row>
    <row r="22" spans="1:18" x14ac:dyDescent="0.4">
      <c r="A22" t="s">
        <v>48</v>
      </c>
      <c r="B22">
        <v>60</v>
      </c>
      <c r="C22">
        <v>4800</v>
      </c>
      <c r="E22" s="8">
        <v>10</v>
      </c>
      <c r="F22" s="8">
        <v>10</v>
      </c>
      <c r="G22" s="8">
        <v>10</v>
      </c>
      <c r="H22" s="8">
        <v>10</v>
      </c>
      <c r="I22" s="8">
        <v>10</v>
      </c>
      <c r="J22" s="8">
        <v>10</v>
      </c>
      <c r="K22" s="8"/>
      <c r="L22" s="8"/>
      <c r="M22" s="8"/>
      <c r="N22" s="8"/>
      <c r="P22" s="8">
        <f t="shared" si="1"/>
        <v>60</v>
      </c>
      <c r="Q22" s="8">
        <f t="shared" si="2"/>
        <v>0.24000000000000199</v>
      </c>
      <c r="R22">
        <f t="shared" si="3"/>
        <v>14.400000000000119</v>
      </c>
    </row>
    <row r="23" spans="1:18" x14ac:dyDescent="0.4">
      <c r="A23" t="s">
        <v>48</v>
      </c>
      <c r="B23">
        <v>60</v>
      </c>
      <c r="C23">
        <v>4800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/>
      <c r="L23" s="8"/>
      <c r="M23" s="8"/>
      <c r="N23" s="8"/>
      <c r="P23" s="8">
        <f t="shared" si="1"/>
        <v>60</v>
      </c>
      <c r="Q23" s="8">
        <f t="shared" si="2"/>
        <v>0.24000000000000199</v>
      </c>
      <c r="R23">
        <f t="shared" si="3"/>
        <v>14.400000000000119</v>
      </c>
    </row>
    <row r="24" spans="1:18" x14ac:dyDescent="0.4">
      <c r="A24" t="s">
        <v>48</v>
      </c>
      <c r="B24">
        <v>60</v>
      </c>
      <c r="C24">
        <v>4800</v>
      </c>
      <c r="E24" s="8">
        <v>10</v>
      </c>
      <c r="F24" s="8">
        <v>10</v>
      </c>
      <c r="G24" s="8">
        <v>10</v>
      </c>
      <c r="H24" s="8">
        <v>10</v>
      </c>
      <c r="I24" s="8">
        <v>10</v>
      </c>
      <c r="J24" s="8">
        <v>10</v>
      </c>
      <c r="K24" s="8"/>
      <c r="L24" s="8"/>
      <c r="M24" s="8"/>
      <c r="N24" s="8"/>
      <c r="P24" s="8">
        <f t="shared" si="1"/>
        <v>60</v>
      </c>
      <c r="Q24" s="8">
        <f t="shared" si="2"/>
        <v>0.24000000000000199</v>
      </c>
      <c r="R24">
        <f t="shared" si="3"/>
        <v>14.400000000000119</v>
      </c>
    </row>
    <row r="25" spans="1:18" x14ac:dyDescent="0.4">
      <c r="A25" t="s">
        <v>57</v>
      </c>
      <c r="B25">
        <v>60</v>
      </c>
      <c r="C25">
        <v>4800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/>
      <c r="L25" s="8"/>
      <c r="M25" s="8"/>
      <c r="N25" s="8"/>
      <c r="P25" s="8">
        <f t="shared" ref="P25:P26" si="4">SUM(E25:O25)</f>
        <v>60</v>
      </c>
      <c r="Q25" s="8">
        <f t="shared" ref="Q25:Q26" si="5">60.24-P25</f>
        <v>0.24000000000000199</v>
      </c>
      <c r="R25">
        <f t="shared" si="3"/>
        <v>14.400000000000119</v>
      </c>
    </row>
    <row r="26" spans="1:18" x14ac:dyDescent="0.4">
      <c r="A26" t="s">
        <v>57</v>
      </c>
      <c r="B26">
        <v>60</v>
      </c>
      <c r="C26">
        <v>4800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/>
      <c r="L26" s="8"/>
      <c r="M26" s="8"/>
      <c r="N26" s="8"/>
      <c r="P26" s="8">
        <f t="shared" si="4"/>
        <v>60</v>
      </c>
      <c r="Q26" s="8">
        <f t="shared" si="5"/>
        <v>0.24000000000000199</v>
      </c>
      <c r="R26">
        <f t="shared" si="3"/>
        <v>14.400000000000119</v>
      </c>
    </row>
    <row r="27" spans="1:18" x14ac:dyDescent="0.4">
      <c r="A27" t="s">
        <v>53</v>
      </c>
      <c r="B27">
        <v>60</v>
      </c>
      <c r="C27">
        <v>4800</v>
      </c>
      <c r="E27" s="8">
        <v>10</v>
      </c>
      <c r="F27" s="8">
        <v>10</v>
      </c>
      <c r="G27" s="8">
        <v>10</v>
      </c>
      <c r="H27" s="8">
        <v>10</v>
      </c>
      <c r="I27" s="8">
        <v>10</v>
      </c>
      <c r="J27" s="8">
        <v>10</v>
      </c>
      <c r="K27" s="8"/>
      <c r="L27" s="8"/>
      <c r="M27" s="8"/>
      <c r="N27" s="8"/>
      <c r="P27" s="8">
        <f>SUM(E27:O27)</f>
        <v>60</v>
      </c>
      <c r="Q27" s="8">
        <f>60.24-P27</f>
        <v>0.24000000000000199</v>
      </c>
      <c r="R27">
        <f t="shared" si="3"/>
        <v>14.400000000000119</v>
      </c>
    </row>
    <row r="28" spans="1:18" x14ac:dyDescent="0.4">
      <c r="A28" t="s">
        <v>53</v>
      </c>
      <c r="B28">
        <v>60</v>
      </c>
      <c r="C28">
        <v>4800</v>
      </c>
      <c r="E28" s="8">
        <v>10</v>
      </c>
      <c r="F28" s="8">
        <v>10</v>
      </c>
      <c r="G28" s="8">
        <v>10</v>
      </c>
      <c r="H28" s="8">
        <v>10</v>
      </c>
      <c r="I28" s="8">
        <v>10</v>
      </c>
      <c r="J28" s="8">
        <v>10</v>
      </c>
      <c r="K28" s="8"/>
      <c r="L28" s="8"/>
      <c r="M28" s="8"/>
      <c r="N28" s="8"/>
      <c r="P28" s="8">
        <f t="shared" ref="P28:P36" si="6">SUM(E28:O28)</f>
        <v>60</v>
      </c>
      <c r="Q28" s="8">
        <f t="shared" ref="Q28:Q36" si="7">60.24-P28</f>
        <v>0.24000000000000199</v>
      </c>
      <c r="R28">
        <f t="shared" si="3"/>
        <v>14.400000000000119</v>
      </c>
    </row>
    <row r="29" spans="1:18" x14ac:dyDescent="0.4">
      <c r="A29" t="s">
        <v>53</v>
      </c>
      <c r="B29">
        <v>60</v>
      </c>
      <c r="C29">
        <v>4800</v>
      </c>
      <c r="E29" s="8">
        <v>10</v>
      </c>
      <c r="F29" s="8">
        <v>10</v>
      </c>
      <c r="G29" s="8">
        <v>10</v>
      </c>
      <c r="H29" s="8">
        <v>10</v>
      </c>
      <c r="I29" s="8">
        <v>10</v>
      </c>
      <c r="J29" s="8">
        <v>10</v>
      </c>
      <c r="K29" s="8"/>
      <c r="L29" s="8"/>
      <c r="M29" s="8"/>
      <c r="N29" s="8"/>
      <c r="P29" s="8">
        <f t="shared" si="6"/>
        <v>60</v>
      </c>
      <c r="Q29" s="8">
        <f t="shared" si="7"/>
        <v>0.24000000000000199</v>
      </c>
      <c r="R29">
        <f t="shared" si="3"/>
        <v>14.400000000000119</v>
      </c>
    </row>
    <row r="30" spans="1:18" x14ac:dyDescent="0.4">
      <c r="A30" t="s">
        <v>53</v>
      </c>
      <c r="B30">
        <v>60</v>
      </c>
      <c r="C30">
        <v>4800</v>
      </c>
      <c r="E30" s="8">
        <v>10</v>
      </c>
      <c r="F30" s="8">
        <v>10</v>
      </c>
      <c r="G30" s="8">
        <v>10</v>
      </c>
      <c r="H30" s="8">
        <v>10</v>
      </c>
      <c r="I30" s="8">
        <v>10</v>
      </c>
      <c r="J30" s="8">
        <v>10</v>
      </c>
      <c r="K30" s="8"/>
      <c r="L30" s="8"/>
      <c r="M30" s="8"/>
      <c r="N30" s="8"/>
      <c r="P30" s="8">
        <f t="shared" si="6"/>
        <v>60</v>
      </c>
      <c r="Q30" s="8">
        <f t="shared" si="7"/>
        <v>0.24000000000000199</v>
      </c>
      <c r="R30">
        <f t="shared" si="3"/>
        <v>14.400000000000119</v>
      </c>
    </row>
    <row r="31" spans="1:18" x14ac:dyDescent="0.4">
      <c r="A31" t="s">
        <v>54</v>
      </c>
      <c r="B31">
        <v>60</v>
      </c>
      <c r="C31">
        <v>4800</v>
      </c>
      <c r="E31" s="8">
        <v>10</v>
      </c>
      <c r="F31" s="8">
        <v>10</v>
      </c>
      <c r="G31" s="8">
        <v>10</v>
      </c>
      <c r="H31" s="8">
        <v>10</v>
      </c>
      <c r="I31" s="8">
        <v>10</v>
      </c>
      <c r="J31" s="8">
        <v>10</v>
      </c>
      <c r="K31" s="8"/>
      <c r="L31" s="8"/>
      <c r="M31" s="8"/>
      <c r="N31" s="8"/>
      <c r="P31" s="8">
        <f t="shared" si="6"/>
        <v>60</v>
      </c>
      <c r="Q31" s="8">
        <f t="shared" si="7"/>
        <v>0.24000000000000199</v>
      </c>
      <c r="R31">
        <f t="shared" si="3"/>
        <v>14.400000000000119</v>
      </c>
    </row>
    <row r="32" spans="1:18" x14ac:dyDescent="0.4">
      <c r="A32" t="s">
        <v>54</v>
      </c>
      <c r="B32">
        <v>60</v>
      </c>
      <c r="C32">
        <v>4800</v>
      </c>
      <c r="E32" s="8">
        <v>10</v>
      </c>
      <c r="F32" s="8">
        <v>10</v>
      </c>
      <c r="G32" s="8">
        <v>10</v>
      </c>
      <c r="H32" s="8">
        <v>10</v>
      </c>
      <c r="I32" s="8">
        <v>10</v>
      </c>
      <c r="J32" s="8">
        <v>10</v>
      </c>
      <c r="K32" s="8"/>
      <c r="L32" s="8"/>
      <c r="M32" s="8"/>
      <c r="N32" s="8"/>
      <c r="P32" s="8">
        <f t="shared" si="6"/>
        <v>60</v>
      </c>
      <c r="Q32" s="8">
        <f t="shared" si="7"/>
        <v>0.24000000000000199</v>
      </c>
      <c r="R32">
        <f t="shared" si="3"/>
        <v>14.400000000000119</v>
      </c>
    </row>
    <row r="33" spans="1:22" x14ac:dyDescent="0.4">
      <c r="A33" t="s">
        <v>54</v>
      </c>
      <c r="B33">
        <v>60</v>
      </c>
      <c r="C33">
        <v>4800</v>
      </c>
      <c r="E33" s="8">
        <v>10</v>
      </c>
      <c r="F33" s="8">
        <v>10</v>
      </c>
      <c r="G33" s="8">
        <v>10</v>
      </c>
      <c r="H33" s="8">
        <v>10</v>
      </c>
      <c r="I33" s="8">
        <v>10</v>
      </c>
      <c r="J33" s="8">
        <v>10</v>
      </c>
      <c r="K33" s="8"/>
      <c r="L33" s="8"/>
      <c r="M33" s="8"/>
      <c r="N33" s="8"/>
      <c r="P33" s="8">
        <f t="shared" si="6"/>
        <v>60</v>
      </c>
      <c r="Q33" s="8">
        <f t="shared" si="7"/>
        <v>0.24000000000000199</v>
      </c>
      <c r="R33">
        <f t="shared" si="3"/>
        <v>14.400000000000119</v>
      </c>
    </row>
    <row r="34" spans="1:22" x14ac:dyDescent="0.4">
      <c r="A34" t="s">
        <v>54</v>
      </c>
      <c r="B34">
        <v>60</v>
      </c>
      <c r="C34">
        <v>4800</v>
      </c>
      <c r="E34" s="8">
        <v>10</v>
      </c>
      <c r="F34" s="8">
        <v>10</v>
      </c>
      <c r="G34" s="8">
        <v>10</v>
      </c>
      <c r="H34" s="8">
        <v>10</v>
      </c>
      <c r="I34" s="8">
        <v>10</v>
      </c>
      <c r="J34" s="8">
        <v>10</v>
      </c>
      <c r="K34" s="8"/>
      <c r="L34" s="8"/>
      <c r="M34" s="8"/>
      <c r="N34" s="8"/>
      <c r="P34" s="8">
        <f t="shared" si="6"/>
        <v>60</v>
      </c>
      <c r="Q34" s="8">
        <f t="shared" si="7"/>
        <v>0.24000000000000199</v>
      </c>
      <c r="R34">
        <f t="shared" si="3"/>
        <v>14.400000000000119</v>
      </c>
    </row>
    <row r="35" spans="1:22" x14ac:dyDescent="0.4">
      <c r="A35" t="s">
        <v>52</v>
      </c>
      <c r="B35">
        <v>60</v>
      </c>
      <c r="C35">
        <v>5800</v>
      </c>
      <c r="E35" s="8">
        <v>10</v>
      </c>
      <c r="F35" s="8">
        <v>10</v>
      </c>
      <c r="G35" s="8">
        <v>10</v>
      </c>
      <c r="H35" s="8">
        <v>10</v>
      </c>
      <c r="I35" s="8">
        <v>10</v>
      </c>
      <c r="J35" s="8">
        <v>10</v>
      </c>
      <c r="K35" s="8"/>
      <c r="L35" s="8"/>
      <c r="M35" s="8"/>
      <c r="N35" s="8"/>
      <c r="P35" s="8">
        <f t="shared" si="6"/>
        <v>60</v>
      </c>
      <c r="Q35" s="8">
        <f t="shared" si="7"/>
        <v>0.24000000000000199</v>
      </c>
      <c r="R35">
        <f t="shared" si="3"/>
        <v>14.400000000000119</v>
      </c>
    </row>
    <row r="36" spans="1:22" x14ac:dyDescent="0.4">
      <c r="A36" t="s">
        <v>52</v>
      </c>
      <c r="B36">
        <v>60</v>
      </c>
      <c r="C36">
        <v>5800</v>
      </c>
      <c r="E36" s="8">
        <v>10</v>
      </c>
      <c r="F36" s="8">
        <v>10</v>
      </c>
      <c r="G36" s="8">
        <v>10</v>
      </c>
      <c r="H36" s="8">
        <v>10</v>
      </c>
      <c r="I36" s="8">
        <v>10</v>
      </c>
      <c r="J36" s="8">
        <v>10</v>
      </c>
      <c r="K36" s="8"/>
      <c r="L36" s="8"/>
      <c r="M36" s="8"/>
      <c r="N36" s="8"/>
      <c r="P36" s="8">
        <f t="shared" si="6"/>
        <v>60</v>
      </c>
      <c r="Q36" s="8">
        <f t="shared" si="7"/>
        <v>0.24000000000000199</v>
      </c>
      <c r="R36">
        <f>Q36*12*5</f>
        <v>14.400000000000119</v>
      </c>
    </row>
    <row r="38" spans="1:22" x14ac:dyDescent="0.4">
      <c r="E38" t="s">
        <v>59</v>
      </c>
      <c r="I38" t="s">
        <v>62</v>
      </c>
    </row>
    <row r="39" spans="1:22" x14ac:dyDescent="0.4">
      <c r="E39" t="s">
        <v>60</v>
      </c>
      <c r="I39" t="s">
        <v>60</v>
      </c>
    </row>
    <row r="40" spans="1:22" x14ac:dyDescent="0.4">
      <c r="E40" t="s">
        <v>61</v>
      </c>
      <c r="I40" t="s">
        <v>63</v>
      </c>
    </row>
    <row r="41" spans="1:22" x14ac:dyDescent="0.4">
      <c r="I41" t="s">
        <v>64</v>
      </c>
    </row>
    <row r="43" spans="1:22" x14ac:dyDescent="0.4">
      <c r="A43" s="1"/>
      <c r="B43" s="1"/>
      <c r="E43" s="12">
        <v>31</v>
      </c>
      <c r="F43" s="13" t="s">
        <v>12</v>
      </c>
      <c r="G43" s="14" t="s">
        <v>0</v>
      </c>
      <c r="H43" s="15"/>
      <c r="I43" s="13"/>
      <c r="K43" s="12" t="s">
        <v>21</v>
      </c>
      <c r="L43" s="16">
        <f>SUM(R46:R76)</f>
        <v>1571.400000000003</v>
      </c>
      <c r="M43" s="14" t="s">
        <v>27</v>
      </c>
      <c r="N43" s="17">
        <f>L43/T43</f>
        <v>1.4137651821862376E-2</v>
      </c>
      <c r="T43">
        <f>U46*T46*12*5+U47*T47*12*5+U48*T48*12*5</f>
        <v>111150</v>
      </c>
      <c r="U43" t="s">
        <v>6</v>
      </c>
    </row>
    <row r="44" spans="1:22" x14ac:dyDescent="0.4">
      <c r="P44" s="29" t="s">
        <v>20</v>
      </c>
      <c r="Q44" s="29"/>
    </row>
    <row r="45" spans="1:22" x14ac:dyDescent="0.4">
      <c r="A45" s="7" t="s">
        <v>23</v>
      </c>
      <c r="B45" s="7"/>
      <c r="C45" s="7" t="s">
        <v>16</v>
      </c>
      <c r="E45" s="7">
        <v>1</v>
      </c>
      <c r="F45" s="7">
        <v>2</v>
      </c>
      <c r="G45" s="7">
        <v>3</v>
      </c>
      <c r="H45" s="7">
        <v>4</v>
      </c>
      <c r="I45" s="7">
        <v>5</v>
      </c>
      <c r="J45" s="7">
        <v>6</v>
      </c>
      <c r="K45" s="7">
        <v>7</v>
      </c>
      <c r="L45" s="7">
        <v>8</v>
      </c>
      <c r="M45" s="7">
        <v>9</v>
      </c>
      <c r="N45" s="7">
        <v>10</v>
      </c>
      <c r="P45" s="7" t="s">
        <v>10</v>
      </c>
      <c r="Q45" s="7" t="s">
        <v>0</v>
      </c>
      <c r="R45" s="4" t="s">
        <v>6</v>
      </c>
      <c r="S45" s="2"/>
      <c r="T45" s="4" t="s">
        <v>11</v>
      </c>
      <c r="U45" s="4" t="s">
        <v>16</v>
      </c>
      <c r="V45" s="4" t="s">
        <v>17</v>
      </c>
    </row>
    <row r="46" spans="1:22" x14ac:dyDescent="0.4">
      <c r="A46" s="11">
        <f>T46</f>
        <v>10</v>
      </c>
      <c r="B46" s="11"/>
      <c r="C46" s="11">
        <f>V46</f>
        <v>145</v>
      </c>
      <c r="E46" s="8">
        <v>10</v>
      </c>
      <c r="F46" s="8">
        <v>10</v>
      </c>
      <c r="G46" s="8">
        <v>10</v>
      </c>
      <c r="H46" s="8">
        <v>10</v>
      </c>
      <c r="I46" s="8">
        <v>10</v>
      </c>
      <c r="J46" s="8">
        <v>9.5</v>
      </c>
      <c r="K46" s="8"/>
      <c r="L46" s="8"/>
      <c r="M46" s="8"/>
      <c r="N46" s="8"/>
      <c r="P46" s="8">
        <f>SUM(E46:O46)</f>
        <v>59.5</v>
      </c>
      <c r="Q46" s="8">
        <f t="shared" ref="Q46:Q49" si="8">60.24-P46</f>
        <v>0.74000000000000199</v>
      </c>
      <c r="R46">
        <f>Q46*12*5</f>
        <v>44.400000000000119</v>
      </c>
      <c r="T46">
        <v>10</v>
      </c>
      <c r="U46">
        <f>72*2</f>
        <v>144</v>
      </c>
      <c r="V46">
        <f>COUNTIF(E46:N76, T46)</f>
        <v>145</v>
      </c>
    </row>
    <row r="47" spans="1:22" x14ac:dyDescent="0.4">
      <c r="A47" s="11">
        <f>T47</f>
        <v>9.5</v>
      </c>
      <c r="B47" s="11"/>
      <c r="C47" s="11">
        <f>V47</f>
        <v>35</v>
      </c>
      <c r="E47" s="8">
        <v>10</v>
      </c>
      <c r="F47" s="8">
        <v>10</v>
      </c>
      <c r="G47" s="8">
        <v>10</v>
      </c>
      <c r="H47" s="8">
        <v>10</v>
      </c>
      <c r="I47" s="8">
        <v>10</v>
      </c>
      <c r="J47" s="8">
        <v>9.5</v>
      </c>
      <c r="K47" s="8"/>
      <c r="L47" s="8"/>
      <c r="M47" s="8"/>
      <c r="N47" s="8"/>
      <c r="P47" s="8">
        <f t="shared" ref="P47:P48" si="9">SUM(E47:O47)</f>
        <v>59.5</v>
      </c>
      <c r="Q47" s="8">
        <f t="shared" si="8"/>
        <v>0.74000000000000199</v>
      </c>
      <c r="R47">
        <f t="shared" ref="R47:R76" si="10">Q47*12*5</f>
        <v>44.400000000000119</v>
      </c>
      <c r="T47">
        <v>9.5</v>
      </c>
      <c r="U47">
        <f>24+12</f>
        <v>36</v>
      </c>
      <c r="V47">
        <f>COUNTIF(E46:N76, T47)</f>
        <v>35</v>
      </c>
    </row>
    <row r="48" spans="1:22" x14ac:dyDescent="0.4">
      <c r="A48" s="11">
        <f>T48</f>
        <v>5.875</v>
      </c>
      <c r="B48" s="11"/>
      <c r="C48" s="11">
        <f>V48</f>
        <v>10</v>
      </c>
      <c r="E48" s="8">
        <v>10</v>
      </c>
      <c r="F48" s="8">
        <v>10</v>
      </c>
      <c r="G48" s="8">
        <v>10</v>
      </c>
      <c r="H48" s="8">
        <v>10</v>
      </c>
      <c r="I48" s="8">
        <v>10</v>
      </c>
      <c r="J48" s="8">
        <v>9.5</v>
      </c>
      <c r="K48" s="8"/>
      <c r="L48" s="8"/>
      <c r="M48" s="8"/>
      <c r="N48" s="8"/>
      <c r="P48" s="8">
        <f t="shared" si="9"/>
        <v>59.5</v>
      </c>
      <c r="Q48" s="8">
        <f t="shared" si="8"/>
        <v>0.74000000000000199</v>
      </c>
      <c r="R48">
        <f t="shared" si="10"/>
        <v>44.400000000000119</v>
      </c>
      <c r="T48">
        <v>5.875</v>
      </c>
      <c r="U48">
        <v>12</v>
      </c>
      <c r="V48">
        <f>COUNTIF(E46:N76, T48)</f>
        <v>10</v>
      </c>
    </row>
    <row r="49" spans="5:22" x14ac:dyDescent="0.4">
      <c r="E49" s="8">
        <v>10</v>
      </c>
      <c r="F49" s="8">
        <v>10</v>
      </c>
      <c r="G49" s="8">
        <v>10</v>
      </c>
      <c r="H49" s="8">
        <v>10</v>
      </c>
      <c r="I49" s="8">
        <v>10</v>
      </c>
      <c r="J49" s="8">
        <v>9.5</v>
      </c>
      <c r="K49" s="8"/>
      <c r="L49" s="8"/>
      <c r="M49" s="8"/>
      <c r="N49" s="8"/>
      <c r="P49" s="8">
        <f>SUM(E49:O49)</f>
        <v>59.5</v>
      </c>
      <c r="Q49" s="8">
        <f t="shared" si="8"/>
        <v>0.74000000000000199</v>
      </c>
      <c r="R49">
        <f t="shared" si="10"/>
        <v>44.400000000000119</v>
      </c>
    </row>
    <row r="50" spans="5:22" x14ac:dyDescent="0.4">
      <c r="E50" s="8">
        <v>10</v>
      </c>
      <c r="F50" s="8">
        <v>10</v>
      </c>
      <c r="G50" s="8">
        <v>10</v>
      </c>
      <c r="H50" s="8">
        <v>10</v>
      </c>
      <c r="I50" s="8">
        <v>10</v>
      </c>
      <c r="J50" s="8">
        <v>9.5</v>
      </c>
      <c r="K50" s="8"/>
      <c r="L50" s="8"/>
      <c r="M50" s="8"/>
      <c r="N50" s="8"/>
      <c r="P50" s="8">
        <f t="shared" ref="P50:P57" si="11">SUM(E50:O50)</f>
        <v>59.5</v>
      </c>
      <c r="Q50" s="8">
        <f t="shared" ref="Q50:Q57" si="12">60.24-P50</f>
        <v>0.74000000000000199</v>
      </c>
      <c r="R50">
        <f t="shared" si="10"/>
        <v>44.400000000000119</v>
      </c>
    </row>
    <row r="51" spans="5:22" x14ac:dyDescent="0.4">
      <c r="E51" s="8">
        <v>10</v>
      </c>
      <c r="F51" s="8">
        <v>10</v>
      </c>
      <c r="G51" s="8">
        <v>10</v>
      </c>
      <c r="H51" s="8">
        <v>10</v>
      </c>
      <c r="I51" s="8">
        <v>10</v>
      </c>
      <c r="J51" s="8">
        <v>9.5</v>
      </c>
      <c r="K51" s="8"/>
      <c r="L51" s="8"/>
      <c r="M51" s="8"/>
      <c r="N51" s="8"/>
      <c r="P51" s="8">
        <f t="shared" si="11"/>
        <v>59.5</v>
      </c>
      <c r="Q51" s="8">
        <f t="shared" si="12"/>
        <v>0.74000000000000199</v>
      </c>
      <c r="R51">
        <f t="shared" si="10"/>
        <v>44.400000000000119</v>
      </c>
    </row>
    <row r="52" spans="5:22" x14ac:dyDescent="0.4">
      <c r="E52" s="8">
        <v>10</v>
      </c>
      <c r="F52" s="8">
        <v>10</v>
      </c>
      <c r="G52" s="8">
        <v>10</v>
      </c>
      <c r="H52" s="8">
        <v>10</v>
      </c>
      <c r="I52" s="8">
        <v>10</v>
      </c>
      <c r="J52" s="8">
        <v>9.5</v>
      </c>
      <c r="K52" s="8"/>
      <c r="L52" s="8"/>
      <c r="M52" s="8"/>
      <c r="N52" s="8"/>
      <c r="P52" s="8">
        <f t="shared" si="11"/>
        <v>59.5</v>
      </c>
      <c r="Q52" s="8">
        <f t="shared" si="12"/>
        <v>0.74000000000000199</v>
      </c>
      <c r="R52">
        <f t="shared" si="10"/>
        <v>44.400000000000119</v>
      </c>
      <c r="U52" s="5" t="s">
        <v>27</v>
      </c>
      <c r="V52" s="10">
        <v>1.4137651821862376E-2</v>
      </c>
    </row>
    <row r="53" spans="5:22" x14ac:dyDescent="0.4">
      <c r="E53" s="8">
        <v>10</v>
      </c>
      <c r="F53" s="8">
        <v>10</v>
      </c>
      <c r="G53" s="8">
        <v>10</v>
      </c>
      <c r="H53" s="8">
        <v>10</v>
      </c>
      <c r="I53" s="8">
        <v>10</v>
      </c>
      <c r="J53" s="8">
        <v>9.5</v>
      </c>
      <c r="K53" s="8"/>
      <c r="L53" s="8"/>
      <c r="M53" s="8"/>
      <c r="N53" s="8"/>
      <c r="P53" s="8">
        <f t="shared" si="11"/>
        <v>59.5</v>
      </c>
      <c r="Q53" s="8">
        <f t="shared" si="12"/>
        <v>0.74000000000000199</v>
      </c>
      <c r="R53">
        <f t="shared" si="10"/>
        <v>44.400000000000119</v>
      </c>
      <c r="T53" t="s">
        <v>11</v>
      </c>
      <c r="U53" t="s">
        <v>16</v>
      </c>
      <c r="V53" t="s">
        <v>17</v>
      </c>
    </row>
    <row r="54" spans="5:22" x14ac:dyDescent="0.4">
      <c r="E54" s="8">
        <v>10</v>
      </c>
      <c r="F54" s="8">
        <v>10</v>
      </c>
      <c r="G54" s="8">
        <v>10</v>
      </c>
      <c r="H54" s="8">
        <v>10</v>
      </c>
      <c r="I54" s="8">
        <v>10</v>
      </c>
      <c r="J54" s="8">
        <v>9.5</v>
      </c>
      <c r="K54" s="8"/>
      <c r="L54" s="8"/>
      <c r="M54" s="8"/>
      <c r="N54" s="8"/>
      <c r="P54" s="8">
        <f t="shared" si="11"/>
        <v>59.5</v>
      </c>
      <c r="Q54" s="8">
        <f t="shared" si="12"/>
        <v>0.74000000000000199</v>
      </c>
      <c r="R54">
        <f t="shared" si="10"/>
        <v>44.400000000000119</v>
      </c>
      <c r="T54">
        <v>10</v>
      </c>
      <c r="U54">
        <v>144</v>
      </c>
      <c r="V54">
        <v>145</v>
      </c>
    </row>
    <row r="55" spans="5:22" x14ac:dyDescent="0.4">
      <c r="E55" s="8">
        <v>10</v>
      </c>
      <c r="F55" s="8">
        <v>10</v>
      </c>
      <c r="G55" s="8">
        <v>10</v>
      </c>
      <c r="H55" s="8">
        <v>10</v>
      </c>
      <c r="I55" s="8">
        <v>10</v>
      </c>
      <c r="J55" s="8">
        <v>9.5</v>
      </c>
      <c r="K55" s="8"/>
      <c r="L55" s="8"/>
      <c r="M55" s="8"/>
      <c r="N55" s="8"/>
      <c r="P55" s="8">
        <f t="shared" si="11"/>
        <v>59.5</v>
      </c>
      <c r="Q55" s="8">
        <f t="shared" si="12"/>
        <v>0.74000000000000199</v>
      </c>
      <c r="R55">
        <f t="shared" si="10"/>
        <v>44.400000000000119</v>
      </c>
      <c r="T55">
        <v>9.5</v>
      </c>
      <c r="U55">
        <v>36</v>
      </c>
      <c r="V55">
        <v>35</v>
      </c>
    </row>
    <row r="56" spans="5:22" x14ac:dyDescent="0.4">
      <c r="E56" s="8">
        <v>10</v>
      </c>
      <c r="F56" s="8">
        <v>10</v>
      </c>
      <c r="G56" s="8">
        <v>10</v>
      </c>
      <c r="H56" s="8">
        <v>10</v>
      </c>
      <c r="I56" s="8">
        <v>10</v>
      </c>
      <c r="J56" s="8">
        <v>9.5</v>
      </c>
      <c r="K56" s="8"/>
      <c r="L56" s="8"/>
      <c r="M56" s="8"/>
      <c r="N56" s="8"/>
      <c r="P56" s="8">
        <f t="shared" si="11"/>
        <v>59.5</v>
      </c>
      <c r="Q56" s="8">
        <f t="shared" si="12"/>
        <v>0.74000000000000199</v>
      </c>
      <c r="R56">
        <f t="shared" si="10"/>
        <v>44.400000000000119</v>
      </c>
      <c r="T56">
        <v>5.875</v>
      </c>
      <c r="U56">
        <v>12</v>
      </c>
      <c r="V56">
        <v>10</v>
      </c>
    </row>
    <row r="57" spans="5:22" x14ac:dyDescent="0.4">
      <c r="E57" s="8">
        <v>10</v>
      </c>
      <c r="F57" s="8">
        <v>10</v>
      </c>
      <c r="G57" s="8">
        <v>10</v>
      </c>
      <c r="H57" s="8">
        <v>10</v>
      </c>
      <c r="I57" s="8">
        <v>10</v>
      </c>
      <c r="J57" s="8">
        <v>9.5</v>
      </c>
      <c r="K57" s="8"/>
      <c r="L57" s="8"/>
      <c r="M57" s="8"/>
      <c r="N57" s="8"/>
      <c r="P57" s="8">
        <f t="shared" si="11"/>
        <v>59.5</v>
      </c>
      <c r="Q57" s="8">
        <f t="shared" si="12"/>
        <v>0.74000000000000199</v>
      </c>
      <c r="R57">
        <f t="shared" si="10"/>
        <v>44.400000000000119</v>
      </c>
    </row>
    <row r="58" spans="5:22" x14ac:dyDescent="0.4">
      <c r="E58" s="8">
        <v>10</v>
      </c>
      <c r="F58" s="8">
        <v>10</v>
      </c>
      <c r="G58" s="8">
        <v>10</v>
      </c>
      <c r="H58" s="8">
        <v>10</v>
      </c>
      <c r="I58" s="8">
        <v>10</v>
      </c>
      <c r="J58" s="8">
        <v>9.5</v>
      </c>
      <c r="K58" s="8"/>
      <c r="L58" s="8"/>
      <c r="M58" s="8"/>
      <c r="N58" s="8"/>
      <c r="P58" s="8">
        <f t="shared" ref="P58:P66" si="13">SUM(E58:O58)</f>
        <v>59.5</v>
      </c>
      <c r="Q58" s="8">
        <f t="shared" ref="Q58:Q66" si="14">60.24-P58</f>
        <v>0.74000000000000199</v>
      </c>
      <c r="R58">
        <f t="shared" si="10"/>
        <v>44.400000000000119</v>
      </c>
    </row>
    <row r="59" spans="5:22" x14ac:dyDescent="0.4">
      <c r="E59" s="8">
        <v>10</v>
      </c>
      <c r="F59" s="8">
        <v>10</v>
      </c>
      <c r="G59" s="8">
        <v>10</v>
      </c>
      <c r="H59" s="8">
        <v>10</v>
      </c>
      <c r="I59" s="8">
        <v>10</v>
      </c>
      <c r="J59" s="8">
        <v>9.5</v>
      </c>
      <c r="K59" s="8"/>
      <c r="L59" s="8"/>
      <c r="M59" s="8"/>
      <c r="N59" s="8"/>
      <c r="P59" s="8">
        <f t="shared" si="13"/>
        <v>59.5</v>
      </c>
      <c r="Q59" s="8">
        <f t="shared" si="14"/>
        <v>0.74000000000000199</v>
      </c>
      <c r="R59">
        <f t="shared" si="10"/>
        <v>44.400000000000119</v>
      </c>
    </row>
    <row r="60" spans="5:22" x14ac:dyDescent="0.4">
      <c r="E60" s="8">
        <v>10</v>
      </c>
      <c r="F60" s="8">
        <v>10</v>
      </c>
      <c r="G60" s="8">
        <v>10</v>
      </c>
      <c r="H60" s="8">
        <v>10</v>
      </c>
      <c r="I60" s="8">
        <v>10</v>
      </c>
      <c r="J60" s="8">
        <v>9.5</v>
      </c>
      <c r="K60" s="8"/>
      <c r="L60" s="8"/>
      <c r="M60" s="8"/>
      <c r="N60" s="8"/>
      <c r="P60" s="8">
        <f t="shared" si="13"/>
        <v>59.5</v>
      </c>
      <c r="Q60" s="8">
        <f t="shared" si="14"/>
        <v>0.74000000000000199</v>
      </c>
      <c r="R60">
        <f t="shared" si="10"/>
        <v>44.400000000000119</v>
      </c>
    </row>
    <row r="61" spans="5:22" x14ac:dyDescent="0.4">
      <c r="E61" s="8">
        <v>10</v>
      </c>
      <c r="F61" s="8">
        <v>10</v>
      </c>
      <c r="G61" s="8">
        <v>10</v>
      </c>
      <c r="H61" s="8">
        <v>10</v>
      </c>
      <c r="I61" s="8">
        <v>10</v>
      </c>
      <c r="J61" s="8">
        <v>9.5</v>
      </c>
      <c r="K61" s="8"/>
      <c r="L61" s="8"/>
      <c r="M61" s="8"/>
      <c r="N61" s="8"/>
      <c r="P61" s="8">
        <f t="shared" si="13"/>
        <v>59.5</v>
      </c>
      <c r="Q61" s="8">
        <f t="shared" si="14"/>
        <v>0.74000000000000199</v>
      </c>
      <c r="R61">
        <f t="shared" si="10"/>
        <v>44.400000000000119</v>
      </c>
    </row>
    <row r="62" spans="5:22" x14ac:dyDescent="0.4">
      <c r="E62" s="8">
        <v>10</v>
      </c>
      <c r="F62" s="8">
        <v>10</v>
      </c>
      <c r="G62" s="8">
        <v>10</v>
      </c>
      <c r="H62" s="8">
        <v>10</v>
      </c>
      <c r="I62" s="8">
        <v>10</v>
      </c>
      <c r="J62" s="8">
        <v>9.5</v>
      </c>
      <c r="K62" s="8"/>
      <c r="L62" s="8"/>
      <c r="M62" s="8"/>
      <c r="N62" s="8"/>
      <c r="P62" s="8">
        <f t="shared" si="13"/>
        <v>59.5</v>
      </c>
      <c r="Q62" s="8">
        <f t="shared" si="14"/>
        <v>0.74000000000000199</v>
      </c>
      <c r="R62">
        <f t="shared" si="10"/>
        <v>44.400000000000119</v>
      </c>
    </row>
    <row r="63" spans="5:22" x14ac:dyDescent="0.4">
      <c r="E63" s="8">
        <v>10</v>
      </c>
      <c r="F63" s="8">
        <v>10</v>
      </c>
      <c r="G63" s="8">
        <v>10</v>
      </c>
      <c r="H63" s="8">
        <v>10</v>
      </c>
      <c r="I63" s="8">
        <v>10</v>
      </c>
      <c r="J63" s="8">
        <v>9.5</v>
      </c>
      <c r="K63" s="8"/>
      <c r="L63" s="8"/>
      <c r="M63" s="8"/>
      <c r="N63" s="8"/>
      <c r="P63" s="8">
        <f t="shared" si="13"/>
        <v>59.5</v>
      </c>
      <c r="Q63" s="8">
        <f t="shared" si="14"/>
        <v>0.74000000000000199</v>
      </c>
      <c r="R63">
        <f t="shared" si="10"/>
        <v>44.400000000000119</v>
      </c>
    </row>
    <row r="64" spans="5:22" x14ac:dyDescent="0.4">
      <c r="E64" s="8">
        <v>10</v>
      </c>
      <c r="F64" s="8">
        <v>10</v>
      </c>
      <c r="G64" s="8">
        <v>10</v>
      </c>
      <c r="H64" s="8">
        <v>10</v>
      </c>
      <c r="I64" s="8">
        <v>10</v>
      </c>
      <c r="J64" s="8">
        <v>9.5</v>
      </c>
      <c r="K64" s="8"/>
      <c r="L64" s="8"/>
      <c r="M64" s="8"/>
      <c r="N64" s="8"/>
      <c r="P64" s="8">
        <f t="shared" si="13"/>
        <v>59.5</v>
      </c>
      <c r="Q64" s="8">
        <f t="shared" si="14"/>
        <v>0.74000000000000199</v>
      </c>
      <c r="R64">
        <f t="shared" si="10"/>
        <v>44.400000000000119</v>
      </c>
    </row>
    <row r="65" spans="1:27" x14ac:dyDescent="0.4">
      <c r="E65" s="8">
        <v>10</v>
      </c>
      <c r="F65" s="8">
        <v>10</v>
      </c>
      <c r="G65" s="8">
        <v>10</v>
      </c>
      <c r="H65" s="8">
        <v>10</v>
      </c>
      <c r="I65" s="8">
        <v>10</v>
      </c>
      <c r="J65" s="8">
        <v>9.5</v>
      </c>
      <c r="K65" s="8"/>
      <c r="L65" s="8"/>
      <c r="M65" s="8"/>
      <c r="N65" s="8"/>
      <c r="P65" s="8">
        <f t="shared" si="13"/>
        <v>59.5</v>
      </c>
      <c r="Q65" s="8">
        <f t="shared" si="14"/>
        <v>0.74000000000000199</v>
      </c>
      <c r="R65">
        <f t="shared" si="10"/>
        <v>44.400000000000119</v>
      </c>
    </row>
    <row r="66" spans="1:27" x14ac:dyDescent="0.4">
      <c r="E66" s="8">
        <v>10</v>
      </c>
      <c r="F66" s="8">
        <v>10</v>
      </c>
      <c r="G66" s="8">
        <v>10</v>
      </c>
      <c r="H66" s="8">
        <v>10</v>
      </c>
      <c r="I66" s="8">
        <v>10</v>
      </c>
      <c r="J66" s="8">
        <v>9.5</v>
      </c>
      <c r="K66" s="8"/>
      <c r="L66" s="8"/>
      <c r="M66" s="8"/>
      <c r="N66" s="8"/>
      <c r="P66" s="8">
        <f t="shared" si="13"/>
        <v>59.5</v>
      </c>
      <c r="Q66" s="8">
        <f t="shared" si="14"/>
        <v>0.74000000000000199</v>
      </c>
      <c r="R66">
        <f t="shared" si="10"/>
        <v>44.400000000000119</v>
      </c>
    </row>
    <row r="67" spans="1:27" x14ac:dyDescent="0.4">
      <c r="E67" s="8">
        <v>10</v>
      </c>
      <c r="F67" s="8">
        <v>10</v>
      </c>
      <c r="G67" s="8">
        <v>10</v>
      </c>
      <c r="H67" s="8">
        <v>10</v>
      </c>
      <c r="I67" s="8">
        <v>10</v>
      </c>
      <c r="J67" s="8">
        <v>9.5</v>
      </c>
      <c r="K67" s="8"/>
      <c r="L67" s="8"/>
      <c r="M67" s="8"/>
      <c r="N67" s="8"/>
      <c r="P67" s="8">
        <f>SUM(E67:O67)</f>
        <v>59.5</v>
      </c>
      <c r="Q67" s="8">
        <f>60.24-P67</f>
        <v>0.74000000000000199</v>
      </c>
      <c r="R67">
        <f t="shared" si="10"/>
        <v>44.400000000000119</v>
      </c>
    </row>
    <row r="68" spans="1:27" x14ac:dyDescent="0.4">
      <c r="E68" s="8">
        <v>10</v>
      </c>
      <c r="F68" s="8">
        <v>10</v>
      </c>
      <c r="G68" s="8">
        <v>10</v>
      </c>
      <c r="H68" s="8">
        <v>10</v>
      </c>
      <c r="I68" s="8">
        <v>10</v>
      </c>
      <c r="J68" s="8">
        <v>9.5</v>
      </c>
      <c r="K68" s="8"/>
      <c r="L68" s="8"/>
      <c r="M68" s="8"/>
      <c r="N68" s="8"/>
      <c r="P68" s="8">
        <f t="shared" ref="P68:P76" si="15">SUM(E68:O68)</f>
        <v>59.5</v>
      </c>
      <c r="Q68" s="8">
        <f t="shared" ref="Q68:Q76" si="16">60.24-P68</f>
        <v>0.74000000000000199</v>
      </c>
      <c r="R68">
        <f t="shared" si="10"/>
        <v>44.400000000000119</v>
      </c>
    </row>
    <row r="69" spans="1:27" x14ac:dyDescent="0.4">
      <c r="E69" s="8">
        <v>10</v>
      </c>
      <c r="F69" s="8">
        <v>10</v>
      </c>
      <c r="G69" s="8">
        <v>10</v>
      </c>
      <c r="H69" s="8">
        <v>10</v>
      </c>
      <c r="I69" s="8">
        <v>10</v>
      </c>
      <c r="J69" s="8">
        <v>9.5</v>
      </c>
      <c r="K69" s="8"/>
      <c r="L69" s="8"/>
      <c r="M69" s="8"/>
      <c r="N69" s="8"/>
      <c r="P69" s="8">
        <f t="shared" si="15"/>
        <v>59.5</v>
      </c>
      <c r="Q69" s="8">
        <f t="shared" si="16"/>
        <v>0.74000000000000199</v>
      </c>
      <c r="R69">
        <f t="shared" si="10"/>
        <v>44.400000000000119</v>
      </c>
    </row>
    <row r="70" spans="1:27" x14ac:dyDescent="0.4">
      <c r="E70" s="8">
        <v>10</v>
      </c>
      <c r="F70" s="8">
        <v>10</v>
      </c>
      <c r="G70" s="8">
        <v>10</v>
      </c>
      <c r="H70" s="8">
        <v>10</v>
      </c>
      <c r="I70" s="8">
        <v>10</v>
      </c>
      <c r="J70" s="8">
        <v>9.5</v>
      </c>
      <c r="K70" s="8"/>
      <c r="L70" s="8"/>
      <c r="M70" s="8"/>
      <c r="N70" s="8"/>
      <c r="P70" s="8">
        <f t="shared" si="15"/>
        <v>59.5</v>
      </c>
      <c r="Q70" s="8">
        <f t="shared" si="16"/>
        <v>0.74000000000000199</v>
      </c>
      <c r="R70">
        <f t="shared" si="10"/>
        <v>44.400000000000119</v>
      </c>
    </row>
    <row r="71" spans="1:27" x14ac:dyDescent="0.4">
      <c r="E71" s="8">
        <v>10</v>
      </c>
      <c r="F71" s="8">
        <v>10</v>
      </c>
      <c r="G71" s="8">
        <v>10</v>
      </c>
      <c r="H71" s="8">
        <v>10</v>
      </c>
      <c r="I71" s="8">
        <v>10</v>
      </c>
      <c r="J71" s="8">
        <v>9.5</v>
      </c>
      <c r="K71" s="8"/>
      <c r="L71" s="8"/>
      <c r="M71" s="8"/>
      <c r="N71" s="8"/>
      <c r="P71" s="8">
        <f t="shared" si="15"/>
        <v>59.5</v>
      </c>
      <c r="Q71" s="8">
        <f t="shared" si="16"/>
        <v>0.74000000000000199</v>
      </c>
      <c r="R71">
        <f t="shared" si="10"/>
        <v>44.400000000000119</v>
      </c>
    </row>
    <row r="72" spans="1:27" x14ac:dyDescent="0.4">
      <c r="E72" s="8">
        <v>10</v>
      </c>
      <c r="F72" s="8">
        <v>10</v>
      </c>
      <c r="G72" s="8">
        <v>10</v>
      </c>
      <c r="H72" s="8">
        <v>10</v>
      </c>
      <c r="I72" s="8">
        <v>10</v>
      </c>
      <c r="J72" s="8">
        <v>9.5</v>
      </c>
      <c r="K72" s="8"/>
      <c r="L72" s="8"/>
      <c r="M72" s="8"/>
      <c r="N72" s="8"/>
      <c r="P72" s="8">
        <f t="shared" si="15"/>
        <v>59.5</v>
      </c>
      <c r="Q72" s="8">
        <f t="shared" si="16"/>
        <v>0.74000000000000199</v>
      </c>
      <c r="R72">
        <f t="shared" si="10"/>
        <v>44.400000000000119</v>
      </c>
    </row>
    <row r="73" spans="1:27" x14ac:dyDescent="0.4">
      <c r="E73" s="8">
        <v>10</v>
      </c>
      <c r="F73" s="8">
        <v>10</v>
      </c>
      <c r="G73" s="8">
        <v>10</v>
      </c>
      <c r="H73" s="8">
        <v>10</v>
      </c>
      <c r="I73" s="8">
        <v>10</v>
      </c>
      <c r="J73" s="8">
        <v>9.5</v>
      </c>
      <c r="K73" s="8"/>
      <c r="L73" s="8"/>
      <c r="M73" s="8"/>
      <c r="N73" s="8"/>
      <c r="P73" s="8">
        <f t="shared" si="15"/>
        <v>59.5</v>
      </c>
      <c r="Q73" s="8">
        <f t="shared" si="16"/>
        <v>0.74000000000000199</v>
      </c>
      <c r="R73">
        <f t="shared" si="10"/>
        <v>44.400000000000119</v>
      </c>
    </row>
    <row r="74" spans="1:27" x14ac:dyDescent="0.4">
      <c r="E74" s="8">
        <v>10</v>
      </c>
      <c r="F74" s="8">
        <v>10</v>
      </c>
      <c r="G74" s="8">
        <v>10</v>
      </c>
      <c r="H74" s="8">
        <v>10</v>
      </c>
      <c r="I74" s="8">
        <v>10</v>
      </c>
      <c r="J74" s="8">
        <v>9.5</v>
      </c>
      <c r="K74" s="8"/>
      <c r="L74" s="8"/>
      <c r="M74" s="8"/>
      <c r="N74" s="8"/>
      <c r="P74" s="8">
        <f t="shared" si="15"/>
        <v>59.5</v>
      </c>
      <c r="Q74" s="8">
        <f t="shared" si="16"/>
        <v>0.74000000000000199</v>
      </c>
      <c r="R74">
        <f t="shared" si="10"/>
        <v>44.400000000000119</v>
      </c>
    </row>
    <row r="75" spans="1:27" x14ac:dyDescent="0.4">
      <c r="E75" s="8">
        <v>5.875</v>
      </c>
      <c r="F75" s="8">
        <v>5.875</v>
      </c>
      <c r="G75" s="8">
        <v>5.875</v>
      </c>
      <c r="H75" s="8">
        <v>5.875</v>
      </c>
      <c r="I75" s="8">
        <v>5.875</v>
      </c>
      <c r="J75" s="8">
        <v>9.5</v>
      </c>
      <c r="K75" s="8">
        <v>9.5</v>
      </c>
      <c r="L75" s="8">
        <v>9.5</v>
      </c>
      <c r="M75" s="8"/>
      <c r="N75" s="8"/>
      <c r="P75" s="8">
        <f t="shared" si="15"/>
        <v>57.875</v>
      </c>
      <c r="Q75" s="8">
        <f t="shared" si="16"/>
        <v>2.365000000000002</v>
      </c>
      <c r="R75">
        <f t="shared" si="10"/>
        <v>141.90000000000012</v>
      </c>
      <c r="T75">
        <v>5.875</v>
      </c>
      <c r="U75">
        <v>5.875</v>
      </c>
      <c r="V75">
        <v>5.875</v>
      </c>
      <c r="W75">
        <v>5.875</v>
      </c>
      <c r="X75">
        <v>5.875</v>
      </c>
      <c r="Y75">
        <v>9.5</v>
      </c>
      <c r="Z75">
        <v>9.5</v>
      </c>
      <c r="AA75">
        <v>9.5</v>
      </c>
    </row>
    <row r="76" spans="1:27" x14ac:dyDescent="0.4">
      <c r="E76" s="8">
        <v>5.875</v>
      </c>
      <c r="F76" s="8">
        <v>5.875</v>
      </c>
      <c r="G76" s="8">
        <v>5.875</v>
      </c>
      <c r="H76" s="8">
        <v>5.875</v>
      </c>
      <c r="I76" s="8">
        <v>5.875</v>
      </c>
      <c r="J76" s="8">
        <v>9.5</v>
      </c>
      <c r="K76" s="8">
        <v>9.5</v>
      </c>
      <c r="L76" s="8">
        <v>9.5</v>
      </c>
      <c r="M76" s="8"/>
      <c r="N76" s="8"/>
      <c r="P76" s="8">
        <f t="shared" si="15"/>
        <v>57.875</v>
      </c>
      <c r="Q76" s="8">
        <f t="shared" si="16"/>
        <v>2.365000000000002</v>
      </c>
      <c r="R76">
        <f t="shared" si="10"/>
        <v>141.90000000000012</v>
      </c>
      <c r="T76">
        <v>5.875</v>
      </c>
      <c r="U76">
        <v>5.875</v>
      </c>
      <c r="V76">
        <v>5.875</v>
      </c>
      <c r="W76">
        <v>5.875</v>
      </c>
      <c r="X76">
        <v>5.875</v>
      </c>
      <c r="Y76">
        <v>9.5</v>
      </c>
      <c r="Z76">
        <v>9.5</v>
      </c>
      <c r="AA76">
        <v>9.5</v>
      </c>
    </row>
    <row r="80" spans="1:27" x14ac:dyDescent="0.4">
      <c r="A80" s="1"/>
      <c r="B80" s="1"/>
      <c r="E80" s="12">
        <v>31</v>
      </c>
      <c r="F80" s="13" t="s">
        <v>12</v>
      </c>
      <c r="G80" s="14" t="s">
        <v>0</v>
      </c>
      <c r="H80" s="15"/>
      <c r="I80" s="13"/>
      <c r="K80" s="12" t="s">
        <v>21</v>
      </c>
      <c r="L80" s="16">
        <f>SUM(R83:R115)</f>
        <v>1329.6000000000033</v>
      </c>
      <c r="M80" s="14" t="s">
        <v>27</v>
      </c>
      <c r="N80" s="17">
        <f>L80/U87</f>
        <v>1.196221322537115E-2</v>
      </c>
    </row>
    <row r="81" spans="1:22" x14ac:dyDescent="0.4">
      <c r="P81" s="29" t="s">
        <v>20</v>
      </c>
      <c r="Q81" s="29"/>
    </row>
    <row r="82" spans="1:22" x14ac:dyDescent="0.4">
      <c r="E82" s="7">
        <v>1</v>
      </c>
      <c r="F82" s="7">
        <v>2</v>
      </c>
      <c r="G82" s="7">
        <v>3</v>
      </c>
      <c r="H82" s="7">
        <v>4</v>
      </c>
      <c r="I82" s="7">
        <v>5</v>
      </c>
      <c r="J82" s="7">
        <v>6</v>
      </c>
      <c r="K82" s="7">
        <v>7</v>
      </c>
      <c r="L82" s="7">
        <v>8</v>
      </c>
      <c r="M82" s="7">
        <v>9</v>
      </c>
      <c r="N82" s="7">
        <v>10</v>
      </c>
      <c r="P82" s="7" t="s">
        <v>10</v>
      </c>
      <c r="Q82" s="7" t="s">
        <v>0</v>
      </c>
      <c r="R82" s="4" t="s">
        <v>6</v>
      </c>
      <c r="S82" s="2"/>
      <c r="T82" s="7" t="s">
        <v>11</v>
      </c>
      <c r="U82" s="7" t="s">
        <v>16</v>
      </c>
      <c r="V82" s="7" t="s">
        <v>17</v>
      </c>
    </row>
    <row r="83" spans="1:22" x14ac:dyDescent="0.4">
      <c r="A83" t="s">
        <v>54</v>
      </c>
      <c r="E83" s="8">
        <v>10</v>
      </c>
      <c r="F83" s="8">
        <v>10</v>
      </c>
      <c r="G83" s="8">
        <v>10</v>
      </c>
      <c r="H83" s="8">
        <v>10</v>
      </c>
      <c r="I83" s="8">
        <v>10</v>
      </c>
      <c r="J83" s="8">
        <v>10</v>
      </c>
      <c r="K83" s="8"/>
      <c r="L83" s="8"/>
      <c r="M83" s="8"/>
      <c r="N83" s="8"/>
      <c r="P83" s="8">
        <f>SUM(E83:O83)</f>
        <v>60</v>
      </c>
      <c r="Q83" s="8">
        <f t="shared" ref="Q83:Q103" si="17">60.24-P83</f>
        <v>0.24000000000000199</v>
      </c>
      <c r="R83">
        <f>Q83*12*5</f>
        <v>14.400000000000119</v>
      </c>
      <c r="T83" s="11">
        <v>10</v>
      </c>
      <c r="U83" s="11">
        <f>72*2</f>
        <v>144</v>
      </c>
      <c r="V83" s="11">
        <f>COUNTIF(E83:N115, T83)</f>
        <v>144</v>
      </c>
    </row>
    <row r="84" spans="1:22" x14ac:dyDescent="0.4">
      <c r="A84" t="s">
        <v>54</v>
      </c>
      <c r="E84" s="8">
        <v>10</v>
      </c>
      <c r="F84" s="8">
        <v>10</v>
      </c>
      <c r="G84" s="8">
        <v>10</v>
      </c>
      <c r="H84" s="8">
        <v>10</v>
      </c>
      <c r="I84" s="8">
        <v>10</v>
      </c>
      <c r="J84" s="8">
        <v>10</v>
      </c>
      <c r="K84" s="8"/>
      <c r="L84" s="8"/>
      <c r="M84" s="8"/>
      <c r="N84" s="8"/>
      <c r="P84" s="8">
        <f t="shared" ref="P84:P85" si="18">SUM(E84:O84)</f>
        <v>60</v>
      </c>
      <c r="Q84" s="8">
        <f t="shared" si="17"/>
        <v>0.24000000000000199</v>
      </c>
      <c r="R84">
        <f t="shared" ref="R84:R112" si="19">Q84*12*5</f>
        <v>14.400000000000119</v>
      </c>
      <c r="T84" s="11">
        <v>9.5</v>
      </c>
      <c r="U84" s="11">
        <f>24+12</f>
        <v>36</v>
      </c>
      <c r="V84" s="11">
        <f>COUNTIF(E83:N115, T84)</f>
        <v>34</v>
      </c>
    </row>
    <row r="85" spans="1:22" x14ac:dyDescent="0.4">
      <c r="A85" t="s">
        <v>54</v>
      </c>
      <c r="E85" s="8">
        <v>10</v>
      </c>
      <c r="F85" s="8">
        <v>10</v>
      </c>
      <c r="G85" s="8">
        <v>10</v>
      </c>
      <c r="H85" s="8">
        <v>10</v>
      </c>
      <c r="I85" s="8">
        <v>10</v>
      </c>
      <c r="J85" s="8">
        <v>10</v>
      </c>
      <c r="K85" s="8"/>
      <c r="L85" s="8"/>
      <c r="M85" s="8"/>
      <c r="N85" s="8"/>
      <c r="P85" s="8">
        <f t="shared" si="18"/>
        <v>60</v>
      </c>
      <c r="Q85" s="8">
        <f t="shared" si="17"/>
        <v>0.24000000000000199</v>
      </c>
      <c r="R85">
        <f t="shared" si="19"/>
        <v>14.400000000000119</v>
      </c>
      <c r="T85" s="11">
        <v>5.875</v>
      </c>
      <c r="U85" s="11">
        <v>12</v>
      </c>
      <c r="V85" s="11">
        <f>COUNTIF(E83:N115, T85)</f>
        <v>12</v>
      </c>
    </row>
    <row r="86" spans="1:22" x14ac:dyDescent="0.4">
      <c r="A86" t="s">
        <v>53</v>
      </c>
      <c r="E86" s="8">
        <v>10</v>
      </c>
      <c r="F86" s="8">
        <v>10</v>
      </c>
      <c r="G86" s="8">
        <v>10</v>
      </c>
      <c r="H86" s="8">
        <v>10</v>
      </c>
      <c r="I86" s="8">
        <v>10</v>
      </c>
      <c r="J86" s="8">
        <v>10</v>
      </c>
      <c r="K86" s="8"/>
      <c r="L86" s="8"/>
      <c r="M86" s="8"/>
      <c r="N86" s="8"/>
      <c r="P86" s="8">
        <f>SUM(E86:O86)</f>
        <v>60</v>
      </c>
      <c r="Q86" s="8">
        <f t="shared" si="17"/>
        <v>0.24000000000000199</v>
      </c>
      <c r="R86">
        <f t="shared" si="19"/>
        <v>14.400000000000119</v>
      </c>
    </row>
    <row r="87" spans="1:22" x14ac:dyDescent="0.4">
      <c r="A87" t="s">
        <v>53</v>
      </c>
      <c r="E87" s="8">
        <v>10</v>
      </c>
      <c r="F87" s="8">
        <v>10</v>
      </c>
      <c r="G87" s="8">
        <v>10</v>
      </c>
      <c r="H87" s="8">
        <v>10</v>
      </c>
      <c r="I87" s="8">
        <v>10</v>
      </c>
      <c r="J87" s="8">
        <v>10</v>
      </c>
      <c r="K87" s="8"/>
      <c r="L87" s="8"/>
      <c r="M87" s="8"/>
      <c r="N87" s="8"/>
      <c r="P87" s="8">
        <f t="shared" ref="P87:P103" si="20">SUM(E87:O87)</f>
        <v>60</v>
      </c>
      <c r="Q87" s="8">
        <f t="shared" si="17"/>
        <v>0.24000000000000199</v>
      </c>
      <c r="R87">
        <f t="shared" si="19"/>
        <v>14.400000000000119</v>
      </c>
      <c r="T87" s="20" t="s">
        <v>10</v>
      </c>
      <c r="U87" s="20">
        <f>U83*T83*12*5+U84*T84*12*5+U85*T85*12*5</f>
        <v>111150</v>
      </c>
      <c r="V87" s="20" t="s">
        <v>6</v>
      </c>
    </row>
    <row r="88" spans="1:22" x14ac:dyDescent="0.4">
      <c r="A88" t="s">
        <v>53</v>
      </c>
      <c r="E88" s="8">
        <v>10</v>
      </c>
      <c r="F88" s="8">
        <v>10</v>
      </c>
      <c r="G88" s="8">
        <v>10</v>
      </c>
      <c r="H88" s="8">
        <v>10</v>
      </c>
      <c r="I88" s="8">
        <v>10</v>
      </c>
      <c r="J88" s="8">
        <v>10</v>
      </c>
      <c r="K88" s="8"/>
      <c r="L88" s="8"/>
      <c r="M88" s="8"/>
      <c r="N88" s="8"/>
      <c r="P88" s="8">
        <f t="shared" si="20"/>
        <v>60</v>
      </c>
      <c r="Q88" s="8">
        <f t="shared" si="17"/>
        <v>0.24000000000000199</v>
      </c>
      <c r="R88">
        <f t="shared" si="19"/>
        <v>14.400000000000119</v>
      </c>
    </row>
    <row r="89" spans="1:22" x14ac:dyDescent="0.4">
      <c r="A89" t="s">
        <v>53</v>
      </c>
      <c r="E89" s="8">
        <v>10</v>
      </c>
      <c r="F89" s="8">
        <v>10</v>
      </c>
      <c r="G89" s="8">
        <v>10</v>
      </c>
      <c r="H89" s="8">
        <v>10</v>
      </c>
      <c r="I89" s="8">
        <v>10</v>
      </c>
      <c r="J89" s="8">
        <v>10</v>
      </c>
      <c r="K89" s="8"/>
      <c r="L89" s="8"/>
      <c r="M89" s="8"/>
      <c r="N89" s="8"/>
      <c r="P89" s="8">
        <f t="shared" si="20"/>
        <v>60</v>
      </c>
      <c r="Q89" s="8">
        <f t="shared" si="17"/>
        <v>0.24000000000000199</v>
      </c>
      <c r="R89">
        <f t="shared" si="19"/>
        <v>14.400000000000119</v>
      </c>
    </row>
    <row r="90" spans="1:22" x14ac:dyDescent="0.4">
      <c r="A90" t="s">
        <v>52</v>
      </c>
      <c r="E90" s="8">
        <v>10</v>
      </c>
      <c r="F90" s="8">
        <v>10</v>
      </c>
      <c r="G90" s="8">
        <v>10</v>
      </c>
      <c r="H90" s="8">
        <v>10</v>
      </c>
      <c r="I90" s="8">
        <v>10</v>
      </c>
      <c r="J90" s="8">
        <v>10</v>
      </c>
      <c r="K90" s="8"/>
      <c r="L90" s="8"/>
      <c r="M90" s="8"/>
      <c r="N90" s="8"/>
      <c r="P90" s="8">
        <f t="shared" si="20"/>
        <v>60</v>
      </c>
      <c r="Q90" s="8">
        <f t="shared" si="17"/>
        <v>0.24000000000000199</v>
      </c>
      <c r="R90">
        <f t="shared" si="19"/>
        <v>14.400000000000119</v>
      </c>
    </row>
    <row r="91" spans="1:22" x14ac:dyDescent="0.4">
      <c r="A91" t="s">
        <v>52</v>
      </c>
      <c r="E91" s="8">
        <v>10</v>
      </c>
      <c r="F91" s="8">
        <v>10</v>
      </c>
      <c r="G91" s="8">
        <v>10</v>
      </c>
      <c r="H91" s="8">
        <v>10</v>
      </c>
      <c r="I91" s="8">
        <v>10</v>
      </c>
      <c r="J91" s="8">
        <v>10</v>
      </c>
      <c r="K91" s="8"/>
      <c r="L91" s="8"/>
      <c r="M91" s="8"/>
      <c r="N91" s="8"/>
      <c r="P91" s="8">
        <f t="shared" si="20"/>
        <v>60</v>
      </c>
      <c r="Q91" s="8">
        <f t="shared" si="17"/>
        <v>0.24000000000000199</v>
      </c>
      <c r="R91">
        <f t="shared" si="19"/>
        <v>14.400000000000119</v>
      </c>
    </row>
    <row r="92" spans="1:22" x14ac:dyDescent="0.4">
      <c r="A92" t="s">
        <v>51</v>
      </c>
      <c r="E92" s="8">
        <v>10</v>
      </c>
      <c r="F92" s="8">
        <v>10</v>
      </c>
      <c r="G92" s="8">
        <v>10</v>
      </c>
      <c r="H92" s="8">
        <v>10</v>
      </c>
      <c r="I92" s="8">
        <v>10</v>
      </c>
      <c r="J92" s="8">
        <v>10</v>
      </c>
      <c r="K92" s="8"/>
      <c r="L92" s="8"/>
      <c r="M92" s="8"/>
      <c r="N92" s="8"/>
      <c r="P92" s="8">
        <f t="shared" si="20"/>
        <v>60</v>
      </c>
      <c r="Q92" s="8">
        <f t="shared" si="17"/>
        <v>0.24000000000000199</v>
      </c>
      <c r="R92">
        <f t="shared" si="19"/>
        <v>14.400000000000119</v>
      </c>
    </row>
    <row r="93" spans="1:22" x14ac:dyDescent="0.4">
      <c r="A93" t="s">
        <v>51</v>
      </c>
      <c r="E93" s="8">
        <v>10</v>
      </c>
      <c r="F93" s="8">
        <v>10</v>
      </c>
      <c r="G93" s="8">
        <v>10</v>
      </c>
      <c r="H93" s="8">
        <v>10</v>
      </c>
      <c r="I93" s="8">
        <v>10</v>
      </c>
      <c r="J93" s="8">
        <v>10</v>
      </c>
      <c r="K93" s="8"/>
      <c r="L93" s="8"/>
      <c r="M93" s="8"/>
      <c r="N93" s="8"/>
      <c r="P93" s="8">
        <f t="shared" si="20"/>
        <v>60</v>
      </c>
      <c r="Q93" s="8">
        <f t="shared" si="17"/>
        <v>0.24000000000000199</v>
      </c>
      <c r="R93">
        <f t="shared" si="19"/>
        <v>14.400000000000119</v>
      </c>
    </row>
    <row r="94" spans="1:22" x14ac:dyDescent="0.4">
      <c r="A94" t="s">
        <v>51</v>
      </c>
      <c r="E94" s="8">
        <v>10</v>
      </c>
      <c r="F94" s="8">
        <v>10</v>
      </c>
      <c r="G94" s="8">
        <v>10</v>
      </c>
      <c r="H94" s="8">
        <v>10</v>
      </c>
      <c r="I94" s="8">
        <v>10</v>
      </c>
      <c r="J94" s="8">
        <v>10</v>
      </c>
      <c r="K94" s="8"/>
      <c r="L94" s="8"/>
      <c r="M94" s="8"/>
      <c r="N94" s="8"/>
      <c r="P94" s="8">
        <f t="shared" si="20"/>
        <v>60</v>
      </c>
      <c r="Q94" s="8">
        <f t="shared" si="17"/>
        <v>0.24000000000000199</v>
      </c>
      <c r="R94">
        <f t="shared" si="19"/>
        <v>14.400000000000119</v>
      </c>
    </row>
    <row r="95" spans="1:22" x14ac:dyDescent="0.4">
      <c r="A95" t="s">
        <v>51</v>
      </c>
      <c r="E95" s="8">
        <v>10</v>
      </c>
      <c r="F95" s="8">
        <v>10</v>
      </c>
      <c r="G95" s="8">
        <v>10</v>
      </c>
      <c r="H95" s="8">
        <v>10</v>
      </c>
      <c r="I95" s="8">
        <v>10</v>
      </c>
      <c r="J95" s="8">
        <v>10</v>
      </c>
      <c r="K95" s="8"/>
      <c r="L95" s="8"/>
      <c r="M95" s="8"/>
      <c r="N95" s="8"/>
      <c r="P95" s="8">
        <f t="shared" si="20"/>
        <v>60</v>
      </c>
      <c r="Q95" s="8">
        <f t="shared" si="17"/>
        <v>0.24000000000000199</v>
      </c>
      <c r="R95">
        <f t="shared" si="19"/>
        <v>14.400000000000119</v>
      </c>
    </row>
    <row r="96" spans="1:22" x14ac:dyDescent="0.4">
      <c r="A96" t="s">
        <v>50</v>
      </c>
      <c r="E96" s="8">
        <v>10</v>
      </c>
      <c r="F96" s="8">
        <v>10</v>
      </c>
      <c r="G96" s="8">
        <v>10</v>
      </c>
      <c r="H96" s="8">
        <v>10</v>
      </c>
      <c r="I96" s="8">
        <v>10</v>
      </c>
      <c r="J96" s="8">
        <v>10</v>
      </c>
      <c r="K96" s="8"/>
      <c r="L96" s="8"/>
      <c r="M96" s="8"/>
      <c r="N96" s="8"/>
      <c r="P96" s="8">
        <f t="shared" si="20"/>
        <v>60</v>
      </c>
      <c r="Q96" s="8">
        <f t="shared" si="17"/>
        <v>0.24000000000000199</v>
      </c>
      <c r="R96">
        <f t="shared" si="19"/>
        <v>14.400000000000119</v>
      </c>
    </row>
    <row r="97" spans="1:18" x14ac:dyDescent="0.4">
      <c r="A97" t="s">
        <v>50</v>
      </c>
      <c r="E97" s="8">
        <v>10</v>
      </c>
      <c r="F97" s="8">
        <v>10</v>
      </c>
      <c r="G97" s="8">
        <v>10</v>
      </c>
      <c r="H97" s="8">
        <v>10</v>
      </c>
      <c r="I97" s="8">
        <v>10</v>
      </c>
      <c r="J97" s="8">
        <v>10</v>
      </c>
      <c r="K97" s="8"/>
      <c r="L97" s="8"/>
      <c r="M97" s="8"/>
      <c r="N97" s="8"/>
      <c r="P97" s="8">
        <f t="shared" si="20"/>
        <v>60</v>
      </c>
      <c r="Q97" s="8">
        <f t="shared" si="17"/>
        <v>0.24000000000000199</v>
      </c>
      <c r="R97">
        <f t="shared" si="19"/>
        <v>14.400000000000119</v>
      </c>
    </row>
    <row r="98" spans="1:18" x14ac:dyDescent="0.4">
      <c r="A98" t="s">
        <v>50</v>
      </c>
      <c r="E98" s="8">
        <v>10</v>
      </c>
      <c r="F98" s="8">
        <v>10</v>
      </c>
      <c r="G98" s="8">
        <v>10</v>
      </c>
      <c r="H98" s="8">
        <v>10</v>
      </c>
      <c r="I98" s="8">
        <v>10</v>
      </c>
      <c r="J98" s="8">
        <v>10</v>
      </c>
      <c r="K98" s="8"/>
      <c r="L98" s="8"/>
      <c r="M98" s="8"/>
      <c r="N98" s="8"/>
      <c r="P98" s="8">
        <f t="shared" si="20"/>
        <v>60</v>
      </c>
      <c r="Q98" s="8">
        <f t="shared" si="17"/>
        <v>0.24000000000000199</v>
      </c>
      <c r="R98">
        <f t="shared" si="19"/>
        <v>14.400000000000119</v>
      </c>
    </row>
    <row r="99" spans="1:18" x14ac:dyDescent="0.4">
      <c r="A99" t="s">
        <v>50</v>
      </c>
      <c r="E99" s="8">
        <v>10</v>
      </c>
      <c r="F99" s="8">
        <v>10</v>
      </c>
      <c r="G99" s="8">
        <v>10</v>
      </c>
      <c r="H99" s="8">
        <v>10</v>
      </c>
      <c r="I99" s="8">
        <v>10</v>
      </c>
      <c r="J99" s="8">
        <v>10</v>
      </c>
      <c r="K99" s="8"/>
      <c r="L99" s="8"/>
      <c r="M99" s="8"/>
      <c r="N99" s="8"/>
      <c r="P99" s="8">
        <f t="shared" si="20"/>
        <v>60</v>
      </c>
      <c r="Q99" s="8">
        <f t="shared" si="17"/>
        <v>0.24000000000000199</v>
      </c>
      <c r="R99">
        <f t="shared" si="19"/>
        <v>14.400000000000119</v>
      </c>
    </row>
    <row r="100" spans="1:18" x14ac:dyDescent="0.4">
      <c r="A100" t="s">
        <v>49</v>
      </c>
      <c r="E100" s="8">
        <v>10</v>
      </c>
      <c r="F100" s="8">
        <v>10</v>
      </c>
      <c r="G100" s="8">
        <v>10</v>
      </c>
      <c r="H100" s="8">
        <v>10</v>
      </c>
      <c r="I100" s="8">
        <v>10</v>
      </c>
      <c r="J100" s="8">
        <v>10</v>
      </c>
      <c r="K100" s="8"/>
      <c r="L100" s="8"/>
      <c r="M100" s="8"/>
      <c r="N100" s="8"/>
      <c r="P100" s="8">
        <f t="shared" si="20"/>
        <v>60</v>
      </c>
      <c r="Q100" s="8">
        <f t="shared" si="17"/>
        <v>0.24000000000000199</v>
      </c>
      <c r="R100">
        <f t="shared" si="19"/>
        <v>14.400000000000119</v>
      </c>
    </row>
    <row r="101" spans="1:18" x14ac:dyDescent="0.4">
      <c r="A101" t="s">
        <v>49</v>
      </c>
      <c r="E101" s="8">
        <v>10</v>
      </c>
      <c r="F101" s="8">
        <v>10</v>
      </c>
      <c r="G101" s="8">
        <v>10</v>
      </c>
      <c r="H101" s="8">
        <v>10</v>
      </c>
      <c r="I101" s="8">
        <v>10</v>
      </c>
      <c r="J101" s="8">
        <v>10</v>
      </c>
      <c r="K101" s="8"/>
      <c r="L101" s="8"/>
      <c r="M101" s="8"/>
      <c r="N101" s="8"/>
      <c r="P101" s="8">
        <f t="shared" si="20"/>
        <v>60</v>
      </c>
      <c r="Q101" s="8">
        <f t="shared" si="17"/>
        <v>0.24000000000000199</v>
      </c>
      <c r="R101">
        <f t="shared" si="19"/>
        <v>14.400000000000119</v>
      </c>
    </row>
    <row r="102" spans="1:18" x14ac:dyDescent="0.4">
      <c r="A102" t="s">
        <v>49</v>
      </c>
      <c r="E102" s="8">
        <v>10</v>
      </c>
      <c r="F102" s="8">
        <v>10</v>
      </c>
      <c r="G102" s="8">
        <v>10</v>
      </c>
      <c r="H102" s="8">
        <v>10</v>
      </c>
      <c r="I102" s="8">
        <v>10</v>
      </c>
      <c r="J102" s="8">
        <v>10</v>
      </c>
      <c r="K102" s="8"/>
      <c r="L102" s="8"/>
      <c r="M102" s="8"/>
      <c r="N102" s="8"/>
      <c r="P102" s="8">
        <f t="shared" si="20"/>
        <v>60</v>
      </c>
      <c r="Q102" s="8">
        <f t="shared" si="17"/>
        <v>0.24000000000000199</v>
      </c>
      <c r="R102">
        <f t="shared" si="19"/>
        <v>14.400000000000119</v>
      </c>
    </row>
    <row r="103" spans="1:18" x14ac:dyDescent="0.4">
      <c r="A103" t="s">
        <v>49</v>
      </c>
      <c r="E103" s="8">
        <v>10</v>
      </c>
      <c r="F103" s="8">
        <v>10</v>
      </c>
      <c r="G103" s="8">
        <v>10</v>
      </c>
      <c r="H103" s="8">
        <v>10</v>
      </c>
      <c r="I103" s="8">
        <v>10</v>
      </c>
      <c r="J103" s="8">
        <v>10</v>
      </c>
      <c r="K103" s="8"/>
      <c r="L103" s="8"/>
      <c r="M103" s="8"/>
      <c r="N103" s="8"/>
      <c r="P103" s="8">
        <f t="shared" si="20"/>
        <v>60</v>
      </c>
      <c r="Q103" s="8">
        <f t="shared" si="17"/>
        <v>0.24000000000000199</v>
      </c>
      <c r="R103">
        <f t="shared" si="19"/>
        <v>14.400000000000119</v>
      </c>
    </row>
    <row r="104" spans="1:18" x14ac:dyDescent="0.4">
      <c r="A104" s="21" t="s">
        <v>48</v>
      </c>
      <c r="B104" s="21"/>
      <c r="E104" s="8">
        <v>10</v>
      </c>
      <c r="F104" s="8">
        <v>10</v>
      </c>
      <c r="G104" s="8">
        <v>10</v>
      </c>
      <c r="H104" s="8">
        <v>10</v>
      </c>
      <c r="I104" s="8">
        <v>10</v>
      </c>
      <c r="J104" s="8">
        <v>10</v>
      </c>
      <c r="K104" s="8"/>
      <c r="L104" s="8"/>
      <c r="M104" s="8"/>
      <c r="N104" s="8"/>
      <c r="P104" s="8">
        <f>SUM(E104:O104)</f>
        <v>60</v>
      </c>
      <c r="Q104" s="8">
        <f>60.24-P104</f>
        <v>0.24000000000000199</v>
      </c>
      <c r="R104">
        <f t="shared" si="19"/>
        <v>14.400000000000119</v>
      </c>
    </row>
    <row r="105" spans="1:18" x14ac:dyDescent="0.4">
      <c r="A105" s="21" t="s">
        <v>48</v>
      </c>
      <c r="B105" s="21"/>
      <c r="E105" s="8">
        <v>10</v>
      </c>
      <c r="F105" s="8">
        <v>10</v>
      </c>
      <c r="G105" s="8">
        <v>10</v>
      </c>
      <c r="H105" s="8">
        <v>10</v>
      </c>
      <c r="I105" s="8">
        <v>10</v>
      </c>
      <c r="J105" s="8">
        <v>10</v>
      </c>
      <c r="K105" s="8"/>
      <c r="L105" s="8"/>
      <c r="M105" s="8"/>
      <c r="N105" s="8"/>
      <c r="P105" s="8">
        <f t="shared" ref="P105:P115" si="21">SUM(E105:O105)</f>
        <v>60</v>
      </c>
      <c r="Q105" s="8">
        <f t="shared" ref="Q105:Q111" si="22">60.24-P105</f>
        <v>0.24000000000000199</v>
      </c>
      <c r="R105">
        <f t="shared" si="19"/>
        <v>14.400000000000119</v>
      </c>
    </row>
    <row r="106" spans="1:18" x14ac:dyDescent="0.4">
      <c r="A106" s="21" t="s">
        <v>48</v>
      </c>
      <c r="B106" s="21"/>
      <c r="E106" s="8">
        <v>10</v>
      </c>
      <c r="F106" s="8">
        <v>10</v>
      </c>
      <c r="G106" s="8">
        <v>10</v>
      </c>
      <c r="H106" s="8">
        <v>10</v>
      </c>
      <c r="I106" s="8">
        <v>10</v>
      </c>
      <c r="J106" s="8">
        <v>10</v>
      </c>
      <c r="K106" s="8"/>
      <c r="L106" s="8"/>
      <c r="M106" s="8"/>
      <c r="N106" s="8"/>
      <c r="P106" s="8">
        <f t="shared" si="21"/>
        <v>60</v>
      </c>
      <c r="Q106" s="8">
        <f t="shared" si="22"/>
        <v>0.24000000000000199</v>
      </c>
      <c r="R106">
        <f t="shared" si="19"/>
        <v>14.400000000000119</v>
      </c>
    </row>
    <row r="107" spans="1:18" x14ac:dyDescent="0.4">
      <c r="A107" s="21" t="s">
        <v>48</v>
      </c>
      <c r="B107" s="21"/>
      <c r="E107" s="8">
        <v>9.5</v>
      </c>
      <c r="F107" s="8">
        <v>9.5</v>
      </c>
      <c r="G107" s="8">
        <v>9.5</v>
      </c>
      <c r="H107" s="8">
        <v>9.5</v>
      </c>
      <c r="I107" s="8">
        <v>9.5</v>
      </c>
      <c r="J107" s="8">
        <v>9.5</v>
      </c>
      <c r="K107" s="8"/>
      <c r="L107" s="8"/>
      <c r="M107" s="8"/>
      <c r="N107" s="8"/>
      <c r="P107" s="8">
        <f t="shared" ref="P107" si="23">SUM(E107:O107)</f>
        <v>57</v>
      </c>
      <c r="Q107" s="8">
        <f t="shared" si="22"/>
        <v>3.240000000000002</v>
      </c>
      <c r="R107">
        <f t="shared" si="19"/>
        <v>194.40000000000012</v>
      </c>
    </row>
    <row r="108" spans="1:18" x14ac:dyDescent="0.4">
      <c r="A108" t="s">
        <v>47</v>
      </c>
      <c r="E108" s="8">
        <v>9.5</v>
      </c>
      <c r="F108" s="8">
        <v>9.5</v>
      </c>
      <c r="G108" s="8">
        <v>9.5</v>
      </c>
      <c r="H108" s="8">
        <v>9.5</v>
      </c>
      <c r="I108" s="8">
        <v>9.5</v>
      </c>
      <c r="J108" s="8">
        <v>5.875</v>
      </c>
      <c r="K108" s="8">
        <v>5.875</v>
      </c>
      <c r="L108" s="8"/>
      <c r="M108" s="8"/>
      <c r="N108" s="8"/>
      <c r="P108" s="8">
        <f t="shared" si="21"/>
        <v>59.25</v>
      </c>
      <c r="Q108" s="8">
        <f t="shared" si="22"/>
        <v>0.99000000000000199</v>
      </c>
      <c r="R108">
        <f t="shared" si="19"/>
        <v>59.400000000000119</v>
      </c>
    </row>
    <row r="109" spans="1:18" x14ac:dyDescent="0.4">
      <c r="A109" t="s">
        <v>47</v>
      </c>
      <c r="E109" s="8">
        <v>9.5</v>
      </c>
      <c r="F109" s="8">
        <v>9.5</v>
      </c>
      <c r="G109" s="8">
        <v>9.5</v>
      </c>
      <c r="H109" s="8">
        <v>9.5</v>
      </c>
      <c r="I109" s="8">
        <v>9.5</v>
      </c>
      <c r="J109" s="8">
        <v>5.875</v>
      </c>
      <c r="K109" s="8">
        <v>5.875</v>
      </c>
      <c r="L109" s="8"/>
      <c r="M109" s="8"/>
      <c r="N109" s="8"/>
      <c r="P109" s="8">
        <f t="shared" si="21"/>
        <v>59.25</v>
      </c>
      <c r="Q109" s="8">
        <f t="shared" si="22"/>
        <v>0.99000000000000199</v>
      </c>
      <c r="R109">
        <f t="shared" si="19"/>
        <v>59.400000000000119</v>
      </c>
    </row>
    <row r="110" spans="1:18" x14ac:dyDescent="0.4">
      <c r="A110" t="s">
        <v>46</v>
      </c>
      <c r="E110" s="8">
        <v>9.5</v>
      </c>
      <c r="F110" s="8">
        <v>9.5</v>
      </c>
      <c r="G110" s="8">
        <v>9.5</v>
      </c>
      <c r="H110" s="8">
        <v>9.5</v>
      </c>
      <c r="I110" s="8">
        <v>9.5</v>
      </c>
      <c r="J110" s="8">
        <v>5.875</v>
      </c>
      <c r="K110" s="8">
        <v>5.875</v>
      </c>
      <c r="L110" s="8"/>
      <c r="M110" s="8"/>
      <c r="N110" s="8"/>
      <c r="P110" s="8">
        <f t="shared" si="21"/>
        <v>59.25</v>
      </c>
      <c r="Q110" s="8">
        <f t="shared" si="22"/>
        <v>0.99000000000000199</v>
      </c>
      <c r="R110">
        <f t="shared" si="19"/>
        <v>59.400000000000119</v>
      </c>
    </row>
    <row r="111" spans="1:18" x14ac:dyDescent="0.4">
      <c r="A111" t="s">
        <v>45</v>
      </c>
      <c r="C111">
        <v>60.24</v>
      </c>
      <c r="E111" s="8">
        <v>9.5</v>
      </c>
      <c r="F111" s="8">
        <v>9.5</v>
      </c>
      <c r="G111" s="8">
        <v>9.5</v>
      </c>
      <c r="H111" s="8">
        <v>9.5</v>
      </c>
      <c r="I111" s="8">
        <v>9.5</v>
      </c>
      <c r="J111" s="8">
        <v>5.875</v>
      </c>
      <c r="K111" s="8">
        <v>5.875</v>
      </c>
      <c r="L111" s="8"/>
      <c r="M111" s="8"/>
      <c r="N111" s="8"/>
      <c r="P111" s="8">
        <f t="shared" si="21"/>
        <v>59.25</v>
      </c>
      <c r="Q111" s="8">
        <f t="shared" si="22"/>
        <v>0.99000000000000199</v>
      </c>
      <c r="R111">
        <f t="shared" si="19"/>
        <v>59.400000000000119</v>
      </c>
    </row>
    <row r="112" spans="1:18" x14ac:dyDescent="0.4">
      <c r="A112" t="s">
        <v>45</v>
      </c>
      <c r="C112">
        <v>41.85</v>
      </c>
      <c r="E112" s="8">
        <v>9.5</v>
      </c>
      <c r="F112" s="8">
        <v>9.5</v>
      </c>
      <c r="G112" s="8">
        <v>9.5</v>
      </c>
      <c r="H112" s="8">
        <v>9.5</v>
      </c>
      <c r="I112" s="8"/>
      <c r="J112" s="8"/>
      <c r="K112" s="8"/>
      <c r="L112" s="8"/>
      <c r="M112" s="8"/>
      <c r="N112" s="8"/>
      <c r="P112" s="8">
        <f t="shared" ref="P112" si="24">SUM(E112:O112)</f>
        <v>38</v>
      </c>
      <c r="Q112" s="8">
        <f>41.85-P112</f>
        <v>3.8500000000000014</v>
      </c>
      <c r="R112">
        <f t="shared" si="19"/>
        <v>231.00000000000009</v>
      </c>
    </row>
    <row r="113" spans="1:22" x14ac:dyDescent="0.4">
      <c r="A113" t="s">
        <v>45</v>
      </c>
      <c r="C113">
        <v>41.85</v>
      </c>
      <c r="E113" s="8">
        <v>9.5</v>
      </c>
      <c r="F113" s="8">
        <v>9.5</v>
      </c>
      <c r="G113" s="8">
        <v>9.5</v>
      </c>
      <c r="H113" s="8">
        <v>9.5</v>
      </c>
      <c r="I113" s="8"/>
      <c r="J113" s="8"/>
      <c r="K113" s="8"/>
      <c r="L113" s="8"/>
      <c r="M113" s="8"/>
      <c r="N113" s="8"/>
      <c r="P113" s="8">
        <f t="shared" si="21"/>
        <v>38</v>
      </c>
      <c r="Q113" s="8">
        <f>41.85-P113</f>
        <v>3.8500000000000014</v>
      </c>
      <c r="R113">
        <f>Q113*12*5</f>
        <v>231.00000000000009</v>
      </c>
    </row>
    <row r="114" spans="1:22" x14ac:dyDescent="0.4">
      <c r="A114" t="s">
        <v>45</v>
      </c>
      <c r="C114">
        <v>12.5</v>
      </c>
      <c r="E114" s="8">
        <v>5.875</v>
      </c>
      <c r="F114" s="8">
        <v>5.875</v>
      </c>
      <c r="P114" s="8">
        <f t="shared" si="21"/>
        <v>11.75</v>
      </c>
      <c r="Q114" s="8">
        <f>12.5-P114</f>
        <v>0.75</v>
      </c>
      <c r="R114">
        <f t="shared" ref="R114:R115" si="25">Q114*12*5</f>
        <v>45</v>
      </c>
    </row>
    <row r="115" spans="1:22" x14ac:dyDescent="0.4">
      <c r="A115" t="s">
        <v>45</v>
      </c>
      <c r="C115">
        <v>12.5</v>
      </c>
      <c r="E115" s="8">
        <v>5.875</v>
      </c>
      <c r="F115" s="8">
        <v>5.875</v>
      </c>
      <c r="P115" s="8">
        <f t="shared" si="21"/>
        <v>11.75</v>
      </c>
      <c r="Q115" s="8">
        <f>12.5-P115</f>
        <v>0.75</v>
      </c>
      <c r="R115">
        <f t="shared" si="25"/>
        <v>45</v>
      </c>
    </row>
    <row r="118" spans="1:22" x14ac:dyDescent="0.4">
      <c r="A118" s="1" t="s">
        <v>25</v>
      </c>
      <c r="B118" s="1"/>
      <c r="E118" s="12">
        <v>31</v>
      </c>
      <c r="F118" s="13" t="s">
        <v>12</v>
      </c>
      <c r="G118" s="14" t="s">
        <v>0</v>
      </c>
      <c r="H118" s="15"/>
      <c r="I118" s="13"/>
      <c r="K118" s="12" t="s">
        <v>21</v>
      </c>
      <c r="L118" s="16">
        <f>SUM(R121:R151)</f>
        <v>896.40000000000339</v>
      </c>
      <c r="M118" s="14" t="s">
        <v>27</v>
      </c>
      <c r="N118" s="17">
        <f>L118/U125</f>
        <v>8.064777327935254E-3</v>
      </c>
    </row>
    <row r="119" spans="1:22" x14ac:dyDescent="0.4">
      <c r="P119" s="29" t="s">
        <v>20</v>
      </c>
      <c r="Q119" s="29"/>
    </row>
    <row r="120" spans="1:22" x14ac:dyDescent="0.4">
      <c r="E120" s="7">
        <v>1</v>
      </c>
      <c r="F120" s="7">
        <v>2</v>
      </c>
      <c r="G120" s="7">
        <v>3</v>
      </c>
      <c r="H120" s="7">
        <v>4</v>
      </c>
      <c r="I120" s="7">
        <v>5</v>
      </c>
      <c r="J120" s="7">
        <v>6</v>
      </c>
      <c r="K120" s="7">
        <v>7</v>
      </c>
      <c r="L120" s="7">
        <v>8</v>
      </c>
      <c r="M120" s="7">
        <v>9</v>
      </c>
      <c r="N120" s="7">
        <v>10</v>
      </c>
      <c r="P120" s="7" t="s">
        <v>10</v>
      </c>
      <c r="Q120" s="7" t="s">
        <v>0</v>
      </c>
      <c r="R120" s="4" t="s">
        <v>6</v>
      </c>
      <c r="S120" s="2"/>
      <c r="T120" s="7" t="s">
        <v>11</v>
      </c>
      <c r="U120" s="7" t="s">
        <v>16</v>
      </c>
      <c r="V120" s="7" t="s">
        <v>17</v>
      </c>
    </row>
    <row r="121" spans="1:22" x14ac:dyDescent="0.4">
      <c r="E121" s="8">
        <v>10</v>
      </c>
      <c r="F121" s="8">
        <v>10</v>
      </c>
      <c r="G121" s="8">
        <v>10</v>
      </c>
      <c r="H121" s="8">
        <v>10</v>
      </c>
      <c r="I121" s="8">
        <v>10</v>
      </c>
      <c r="J121" s="8">
        <v>10</v>
      </c>
      <c r="K121" s="8"/>
      <c r="L121" s="8"/>
      <c r="M121" s="8"/>
      <c r="N121" s="8"/>
      <c r="P121" s="8">
        <f>SUM(E121:O121)</f>
        <v>60</v>
      </c>
      <c r="Q121" s="8">
        <f t="shared" ref="Q121:Q141" si="26">60.24-P121</f>
        <v>0.24000000000000199</v>
      </c>
      <c r="R121">
        <f>Q121*12*5</f>
        <v>14.400000000000119</v>
      </c>
      <c r="T121" s="11">
        <v>10</v>
      </c>
      <c r="U121" s="11">
        <f>72*2</f>
        <v>144</v>
      </c>
      <c r="V121" s="11">
        <f>COUNTIF(E121:N151, T121)</f>
        <v>144</v>
      </c>
    </row>
    <row r="122" spans="1:22" x14ac:dyDescent="0.4">
      <c r="E122" s="8">
        <v>10</v>
      </c>
      <c r="F122" s="8">
        <v>10</v>
      </c>
      <c r="G122" s="8">
        <v>10</v>
      </c>
      <c r="H122" s="8">
        <v>10</v>
      </c>
      <c r="I122" s="8">
        <v>10</v>
      </c>
      <c r="J122" s="8">
        <v>10</v>
      </c>
      <c r="K122" s="8"/>
      <c r="L122" s="8"/>
      <c r="M122" s="8"/>
      <c r="N122" s="8"/>
      <c r="P122" s="8">
        <f t="shared" ref="P122:P123" si="27">SUM(E122:O122)</f>
        <v>60</v>
      </c>
      <c r="Q122" s="8">
        <f t="shared" si="26"/>
        <v>0.24000000000000199</v>
      </c>
      <c r="R122">
        <f t="shared" ref="R122:R150" si="28">Q122*12*5</f>
        <v>14.400000000000119</v>
      </c>
      <c r="T122" s="11">
        <v>9.5</v>
      </c>
      <c r="U122" s="11">
        <f>24+12</f>
        <v>36</v>
      </c>
      <c r="V122" s="11">
        <f>COUNTIF(E121:N151, T122)</f>
        <v>36</v>
      </c>
    </row>
    <row r="123" spans="1:22" x14ac:dyDescent="0.4">
      <c r="E123" s="8">
        <v>10</v>
      </c>
      <c r="F123" s="8">
        <v>10</v>
      </c>
      <c r="G123" s="8">
        <v>10</v>
      </c>
      <c r="H123" s="8">
        <v>10</v>
      </c>
      <c r="I123" s="8">
        <v>10</v>
      </c>
      <c r="J123" s="8">
        <v>10</v>
      </c>
      <c r="K123" s="8"/>
      <c r="L123" s="8"/>
      <c r="M123" s="8"/>
      <c r="N123" s="8"/>
      <c r="P123" s="8">
        <f t="shared" si="27"/>
        <v>60</v>
      </c>
      <c r="Q123" s="8">
        <f t="shared" si="26"/>
        <v>0.24000000000000199</v>
      </c>
      <c r="R123">
        <f t="shared" si="28"/>
        <v>14.400000000000119</v>
      </c>
      <c r="T123" s="11">
        <v>5.875</v>
      </c>
      <c r="U123" s="11">
        <v>12</v>
      </c>
      <c r="V123" s="11">
        <f>COUNTIF(E121:N151, T123)</f>
        <v>12</v>
      </c>
    </row>
    <row r="124" spans="1:22" x14ac:dyDescent="0.4">
      <c r="E124" s="8">
        <v>10</v>
      </c>
      <c r="F124" s="8">
        <v>10</v>
      </c>
      <c r="G124" s="8">
        <v>10</v>
      </c>
      <c r="H124" s="8">
        <v>10</v>
      </c>
      <c r="I124" s="8">
        <v>10</v>
      </c>
      <c r="J124" s="8">
        <v>10</v>
      </c>
      <c r="K124" s="8"/>
      <c r="L124" s="8"/>
      <c r="M124" s="8"/>
      <c r="N124" s="8"/>
      <c r="P124" s="8">
        <f>SUM(E124:O124)</f>
        <v>60</v>
      </c>
      <c r="Q124" s="8">
        <f t="shared" si="26"/>
        <v>0.24000000000000199</v>
      </c>
      <c r="R124">
        <f t="shared" si="28"/>
        <v>14.400000000000119</v>
      </c>
    </row>
    <row r="125" spans="1:22" x14ac:dyDescent="0.4">
      <c r="E125" s="8">
        <v>10</v>
      </c>
      <c r="F125" s="8">
        <v>10</v>
      </c>
      <c r="G125" s="8">
        <v>10</v>
      </c>
      <c r="H125" s="8">
        <v>10</v>
      </c>
      <c r="I125" s="8">
        <v>10</v>
      </c>
      <c r="J125" s="8">
        <v>10</v>
      </c>
      <c r="K125" s="8"/>
      <c r="L125" s="8"/>
      <c r="M125" s="8"/>
      <c r="N125" s="8"/>
      <c r="P125" s="8">
        <f t="shared" ref="P125:P141" si="29">SUM(E125:O125)</f>
        <v>60</v>
      </c>
      <c r="Q125" s="8">
        <f t="shared" si="26"/>
        <v>0.24000000000000199</v>
      </c>
      <c r="R125">
        <f t="shared" si="28"/>
        <v>14.400000000000119</v>
      </c>
      <c r="T125" s="20" t="s">
        <v>10</v>
      </c>
      <c r="U125" s="20">
        <f>U121*T121*12*5+U122*T122*12*5+U123*T123*12*5</f>
        <v>111150</v>
      </c>
      <c r="V125" s="20" t="s">
        <v>6</v>
      </c>
    </row>
    <row r="126" spans="1:22" x14ac:dyDescent="0.4">
      <c r="E126" s="8">
        <v>10</v>
      </c>
      <c r="F126" s="8">
        <v>10</v>
      </c>
      <c r="G126" s="8">
        <v>10</v>
      </c>
      <c r="H126" s="8">
        <v>10</v>
      </c>
      <c r="I126" s="8">
        <v>10</v>
      </c>
      <c r="J126" s="8">
        <v>10</v>
      </c>
      <c r="K126" s="8"/>
      <c r="L126" s="8"/>
      <c r="M126" s="8"/>
      <c r="N126" s="8"/>
      <c r="P126" s="8">
        <f t="shared" si="29"/>
        <v>60</v>
      </c>
      <c r="Q126" s="8">
        <f t="shared" si="26"/>
        <v>0.24000000000000199</v>
      </c>
      <c r="R126">
        <f t="shared" si="28"/>
        <v>14.400000000000119</v>
      </c>
    </row>
    <row r="127" spans="1:22" x14ac:dyDescent="0.4">
      <c r="E127" s="8">
        <v>10</v>
      </c>
      <c r="F127" s="8">
        <v>10</v>
      </c>
      <c r="G127" s="8">
        <v>10</v>
      </c>
      <c r="H127" s="8">
        <v>10</v>
      </c>
      <c r="I127" s="8">
        <v>10</v>
      </c>
      <c r="J127" s="8">
        <v>10</v>
      </c>
      <c r="K127" s="8"/>
      <c r="L127" s="8"/>
      <c r="M127" s="8"/>
      <c r="N127" s="8"/>
      <c r="P127" s="8">
        <f t="shared" si="29"/>
        <v>60</v>
      </c>
      <c r="Q127" s="8">
        <f t="shared" si="26"/>
        <v>0.24000000000000199</v>
      </c>
      <c r="R127">
        <f t="shared" si="28"/>
        <v>14.400000000000119</v>
      </c>
    </row>
    <row r="128" spans="1:22" x14ac:dyDescent="0.4">
      <c r="E128" s="8">
        <v>10</v>
      </c>
      <c r="F128" s="8">
        <v>10</v>
      </c>
      <c r="G128" s="8">
        <v>10</v>
      </c>
      <c r="H128" s="8">
        <v>10</v>
      </c>
      <c r="I128" s="8">
        <v>10</v>
      </c>
      <c r="J128" s="8">
        <v>10</v>
      </c>
      <c r="K128" s="8"/>
      <c r="L128" s="8"/>
      <c r="M128" s="8"/>
      <c r="N128" s="8"/>
      <c r="P128" s="8">
        <f t="shared" si="29"/>
        <v>60</v>
      </c>
      <c r="Q128" s="8">
        <f t="shared" si="26"/>
        <v>0.24000000000000199</v>
      </c>
      <c r="R128">
        <f t="shared" si="28"/>
        <v>14.400000000000119</v>
      </c>
    </row>
    <row r="129" spans="5:18" x14ac:dyDescent="0.4">
      <c r="E129" s="8">
        <v>10</v>
      </c>
      <c r="F129" s="8">
        <v>10</v>
      </c>
      <c r="G129" s="8">
        <v>10</v>
      </c>
      <c r="H129" s="8">
        <v>10</v>
      </c>
      <c r="I129" s="8">
        <v>10</v>
      </c>
      <c r="J129" s="8">
        <v>10</v>
      </c>
      <c r="K129" s="8"/>
      <c r="L129" s="8"/>
      <c r="M129" s="8"/>
      <c r="N129" s="8"/>
      <c r="P129" s="8">
        <f t="shared" si="29"/>
        <v>60</v>
      </c>
      <c r="Q129" s="8">
        <f t="shared" si="26"/>
        <v>0.24000000000000199</v>
      </c>
      <c r="R129">
        <f t="shared" si="28"/>
        <v>14.400000000000119</v>
      </c>
    </row>
    <row r="130" spans="5:18" x14ac:dyDescent="0.4">
      <c r="E130" s="8">
        <v>10</v>
      </c>
      <c r="F130" s="8">
        <v>10</v>
      </c>
      <c r="G130" s="8">
        <v>10</v>
      </c>
      <c r="H130" s="8">
        <v>10</v>
      </c>
      <c r="I130" s="8">
        <v>10</v>
      </c>
      <c r="J130" s="8">
        <v>10</v>
      </c>
      <c r="K130" s="8"/>
      <c r="L130" s="8"/>
      <c r="M130" s="8"/>
      <c r="N130" s="8"/>
      <c r="P130" s="8">
        <f t="shared" si="29"/>
        <v>60</v>
      </c>
      <c r="Q130" s="8">
        <f t="shared" si="26"/>
        <v>0.24000000000000199</v>
      </c>
      <c r="R130">
        <f t="shared" si="28"/>
        <v>14.400000000000119</v>
      </c>
    </row>
    <row r="131" spans="5:18" x14ac:dyDescent="0.4">
      <c r="E131" s="8">
        <v>10</v>
      </c>
      <c r="F131" s="8">
        <v>10</v>
      </c>
      <c r="G131" s="8">
        <v>10</v>
      </c>
      <c r="H131" s="8">
        <v>10</v>
      </c>
      <c r="I131" s="8">
        <v>10</v>
      </c>
      <c r="J131" s="8">
        <v>10</v>
      </c>
      <c r="K131" s="8"/>
      <c r="L131" s="8"/>
      <c r="M131" s="8"/>
      <c r="N131" s="8"/>
      <c r="P131" s="8">
        <f t="shared" si="29"/>
        <v>60</v>
      </c>
      <c r="Q131" s="8">
        <f t="shared" si="26"/>
        <v>0.24000000000000199</v>
      </c>
      <c r="R131">
        <f t="shared" si="28"/>
        <v>14.400000000000119</v>
      </c>
    </row>
    <row r="132" spans="5:18" x14ac:dyDescent="0.4">
      <c r="E132" s="8">
        <v>10</v>
      </c>
      <c r="F132" s="8">
        <v>10</v>
      </c>
      <c r="G132" s="8">
        <v>10</v>
      </c>
      <c r="H132" s="8">
        <v>10</v>
      </c>
      <c r="I132" s="8">
        <v>10</v>
      </c>
      <c r="J132" s="8">
        <v>10</v>
      </c>
      <c r="K132" s="8"/>
      <c r="L132" s="8"/>
      <c r="M132" s="8"/>
      <c r="N132" s="8"/>
      <c r="P132" s="8">
        <f t="shared" si="29"/>
        <v>60</v>
      </c>
      <c r="Q132" s="8">
        <f t="shared" si="26"/>
        <v>0.24000000000000199</v>
      </c>
      <c r="R132">
        <f t="shared" si="28"/>
        <v>14.400000000000119</v>
      </c>
    </row>
    <row r="133" spans="5:18" x14ac:dyDescent="0.4">
      <c r="E133" s="8">
        <v>10</v>
      </c>
      <c r="F133" s="8">
        <v>10</v>
      </c>
      <c r="G133" s="8">
        <v>10</v>
      </c>
      <c r="H133" s="8">
        <v>10</v>
      </c>
      <c r="I133" s="8">
        <v>10</v>
      </c>
      <c r="J133" s="8">
        <v>10</v>
      </c>
      <c r="K133" s="8"/>
      <c r="L133" s="8"/>
      <c r="M133" s="8"/>
      <c r="N133" s="8"/>
      <c r="P133" s="8">
        <f t="shared" si="29"/>
        <v>60</v>
      </c>
      <c r="Q133" s="8">
        <f t="shared" si="26"/>
        <v>0.24000000000000199</v>
      </c>
      <c r="R133">
        <f t="shared" si="28"/>
        <v>14.400000000000119</v>
      </c>
    </row>
    <row r="134" spans="5:18" x14ac:dyDescent="0.4">
      <c r="E134" s="8">
        <v>10</v>
      </c>
      <c r="F134" s="8">
        <v>10</v>
      </c>
      <c r="G134" s="8">
        <v>10</v>
      </c>
      <c r="H134" s="8">
        <v>10</v>
      </c>
      <c r="I134" s="8">
        <v>10</v>
      </c>
      <c r="J134" s="8">
        <v>10</v>
      </c>
      <c r="K134" s="8"/>
      <c r="L134" s="8"/>
      <c r="M134" s="8"/>
      <c r="N134" s="8"/>
      <c r="P134" s="8">
        <f t="shared" si="29"/>
        <v>60</v>
      </c>
      <c r="Q134" s="8">
        <f t="shared" si="26"/>
        <v>0.24000000000000199</v>
      </c>
      <c r="R134">
        <f t="shared" si="28"/>
        <v>14.400000000000119</v>
      </c>
    </row>
    <row r="135" spans="5:18" x14ac:dyDescent="0.4">
      <c r="E135" s="8">
        <v>10</v>
      </c>
      <c r="F135" s="8">
        <v>10</v>
      </c>
      <c r="G135" s="8">
        <v>10</v>
      </c>
      <c r="H135" s="8">
        <v>10</v>
      </c>
      <c r="I135" s="8">
        <v>10</v>
      </c>
      <c r="J135" s="8">
        <v>10</v>
      </c>
      <c r="K135" s="8"/>
      <c r="L135" s="8"/>
      <c r="M135" s="8"/>
      <c r="N135" s="8"/>
      <c r="P135" s="8">
        <f t="shared" si="29"/>
        <v>60</v>
      </c>
      <c r="Q135" s="8">
        <f t="shared" si="26"/>
        <v>0.24000000000000199</v>
      </c>
      <c r="R135">
        <f t="shared" si="28"/>
        <v>14.400000000000119</v>
      </c>
    </row>
    <row r="136" spans="5:18" x14ac:dyDescent="0.4">
      <c r="E136" s="8">
        <v>10</v>
      </c>
      <c r="F136" s="8">
        <v>10</v>
      </c>
      <c r="G136" s="8">
        <v>10</v>
      </c>
      <c r="H136" s="8">
        <v>10</v>
      </c>
      <c r="I136" s="8">
        <v>10</v>
      </c>
      <c r="J136" s="8">
        <v>10</v>
      </c>
      <c r="K136" s="8"/>
      <c r="L136" s="8"/>
      <c r="M136" s="8"/>
      <c r="N136" s="8"/>
      <c r="P136" s="8">
        <f t="shared" si="29"/>
        <v>60</v>
      </c>
      <c r="Q136" s="8">
        <f t="shared" si="26"/>
        <v>0.24000000000000199</v>
      </c>
      <c r="R136">
        <f t="shared" si="28"/>
        <v>14.400000000000119</v>
      </c>
    </row>
    <row r="137" spans="5:18" x14ac:dyDescent="0.4">
      <c r="E137" s="8">
        <v>10</v>
      </c>
      <c r="F137" s="8">
        <v>10</v>
      </c>
      <c r="G137" s="8">
        <v>10</v>
      </c>
      <c r="H137" s="8">
        <v>10</v>
      </c>
      <c r="I137" s="8">
        <v>10</v>
      </c>
      <c r="J137" s="8">
        <v>10</v>
      </c>
      <c r="K137" s="8"/>
      <c r="L137" s="8"/>
      <c r="M137" s="8"/>
      <c r="N137" s="8"/>
      <c r="P137" s="8">
        <f t="shared" si="29"/>
        <v>60</v>
      </c>
      <c r="Q137" s="8">
        <f t="shared" si="26"/>
        <v>0.24000000000000199</v>
      </c>
      <c r="R137">
        <f t="shared" si="28"/>
        <v>14.400000000000119</v>
      </c>
    </row>
    <row r="138" spans="5:18" x14ac:dyDescent="0.4">
      <c r="E138" s="8">
        <v>10</v>
      </c>
      <c r="F138" s="8">
        <v>10</v>
      </c>
      <c r="G138" s="8">
        <v>10</v>
      </c>
      <c r="H138" s="8">
        <v>10</v>
      </c>
      <c r="I138" s="8">
        <v>10</v>
      </c>
      <c r="J138" s="8">
        <v>10</v>
      </c>
      <c r="K138" s="8"/>
      <c r="L138" s="8"/>
      <c r="M138" s="8"/>
      <c r="N138" s="8"/>
      <c r="P138" s="8">
        <f t="shared" si="29"/>
        <v>60</v>
      </c>
      <c r="Q138" s="8">
        <f t="shared" si="26"/>
        <v>0.24000000000000199</v>
      </c>
      <c r="R138">
        <f t="shared" si="28"/>
        <v>14.400000000000119</v>
      </c>
    </row>
    <row r="139" spans="5:18" x14ac:dyDescent="0.4">
      <c r="E139" s="8">
        <v>10</v>
      </c>
      <c r="F139" s="8">
        <v>10</v>
      </c>
      <c r="G139" s="8">
        <v>10</v>
      </c>
      <c r="H139" s="8">
        <v>10</v>
      </c>
      <c r="I139" s="8">
        <v>10</v>
      </c>
      <c r="J139" s="8">
        <v>10</v>
      </c>
      <c r="K139" s="8"/>
      <c r="L139" s="8"/>
      <c r="M139" s="8"/>
      <c r="N139" s="8"/>
      <c r="P139" s="8">
        <f t="shared" si="29"/>
        <v>60</v>
      </c>
      <c r="Q139" s="8">
        <f t="shared" si="26"/>
        <v>0.24000000000000199</v>
      </c>
      <c r="R139">
        <f t="shared" si="28"/>
        <v>14.400000000000119</v>
      </c>
    </row>
    <row r="140" spans="5:18" x14ac:dyDescent="0.4">
      <c r="E140" s="8">
        <v>10</v>
      </c>
      <c r="F140" s="8">
        <v>10</v>
      </c>
      <c r="G140" s="8">
        <v>10</v>
      </c>
      <c r="H140" s="8">
        <v>10</v>
      </c>
      <c r="I140" s="8">
        <v>10</v>
      </c>
      <c r="J140" s="8">
        <v>10</v>
      </c>
      <c r="K140" s="8"/>
      <c r="L140" s="8"/>
      <c r="M140" s="8"/>
      <c r="N140" s="8"/>
      <c r="P140" s="8">
        <f t="shared" si="29"/>
        <v>60</v>
      </c>
      <c r="Q140" s="8">
        <f t="shared" si="26"/>
        <v>0.24000000000000199</v>
      </c>
      <c r="R140">
        <f t="shared" si="28"/>
        <v>14.400000000000119</v>
      </c>
    </row>
    <row r="141" spans="5:18" x14ac:dyDescent="0.4">
      <c r="E141" s="8">
        <v>10</v>
      </c>
      <c r="F141" s="8">
        <v>10</v>
      </c>
      <c r="G141" s="8">
        <v>10</v>
      </c>
      <c r="H141" s="8">
        <v>10</v>
      </c>
      <c r="I141" s="8">
        <v>10</v>
      </c>
      <c r="J141" s="8">
        <v>10</v>
      </c>
      <c r="K141" s="8"/>
      <c r="L141" s="8"/>
      <c r="M141" s="8"/>
      <c r="N141" s="8"/>
      <c r="P141" s="8">
        <f t="shared" si="29"/>
        <v>60</v>
      </c>
      <c r="Q141" s="8">
        <f t="shared" si="26"/>
        <v>0.24000000000000199</v>
      </c>
      <c r="R141">
        <f t="shared" si="28"/>
        <v>14.400000000000119</v>
      </c>
    </row>
    <row r="142" spans="5:18" x14ac:dyDescent="0.4">
      <c r="E142" s="8">
        <v>10</v>
      </c>
      <c r="F142" s="8">
        <v>10</v>
      </c>
      <c r="G142" s="8">
        <v>10</v>
      </c>
      <c r="H142" s="8">
        <v>10</v>
      </c>
      <c r="I142" s="8">
        <v>10</v>
      </c>
      <c r="J142" s="8">
        <v>10</v>
      </c>
      <c r="K142" s="8"/>
      <c r="L142" s="8"/>
      <c r="M142" s="8"/>
      <c r="N142" s="8"/>
      <c r="P142" s="8">
        <f>SUM(E142:O142)</f>
        <v>60</v>
      </c>
      <c r="Q142" s="8">
        <f>60.24-P142</f>
        <v>0.24000000000000199</v>
      </c>
      <c r="R142">
        <f t="shared" si="28"/>
        <v>14.400000000000119</v>
      </c>
    </row>
    <row r="143" spans="5:18" x14ac:dyDescent="0.4">
      <c r="E143" s="8">
        <v>10</v>
      </c>
      <c r="F143" s="8">
        <v>10</v>
      </c>
      <c r="G143" s="8">
        <v>10</v>
      </c>
      <c r="H143" s="8">
        <v>10</v>
      </c>
      <c r="I143" s="8">
        <v>10</v>
      </c>
      <c r="J143" s="8">
        <v>10</v>
      </c>
      <c r="K143" s="8"/>
      <c r="L143" s="8"/>
      <c r="M143" s="8"/>
      <c r="N143" s="8"/>
      <c r="P143" s="8">
        <f t="shared" ref="P143:P150" si="30">SUM(E143:O143)</f>
        <v>60</v>
      </c>
      <c r="Q143" s="8">
        <f t="shared" ref="Q143:Q151" si="31">60.24-P143</f>
        <v>0.24000000000000199</v>
      </c>
      <c r="R143">
        <f t="shared" si="28"/>
        <v>14.400000000000119</v>
      </c>
    </row>
    <row r="144" spans="5:18" x14ac:dyDescent="0.4">
      <c r="E144" s="8">
        <v>10</v>
      </c>
      <c r="F144" s="8">
        <v>10</v>
      </c>
      <c r="G144" s="8">
        <v>10</v>
      </c>
      <c r="H144" s="8">
        <v>10</v>
      </c>
      <c r="I144" s="8">
        <v>10</v>
      </c>
      <c r="J144" s="8">
        <v>10</v>
      </c>
      <c r="K144" s="8"/>
      <c r="L144" s="8"/>
      <c r="M144" s="8"/>
      <c r="N144" s="8"/>
      <c r="P144" s="8">
        <f t="shared" si="30"/>
        <v>60</v>
      </c>
      <c r="Q144" s="8">
        <f t="shared" si="31"/>
        <v>0.24000000000000199</v>
      </c>
      <c r="R144">
        <f t="shared" si="28"/>
        <v>14.400000000000119</v>
      </c>
    </row>
    <row r="145" spans="5:18" x14ac:dyDescent="0.4">
      <c r="E145" s="8">
        <v>9.5</v>
      </c>
      <c r="F145" s="8">
        <v>9.5</v>
      </c>
      <c r="G145" s="8">
        <v>9.5</v>
      </c>
      <c r="H145" s="8">
        <v>9.5</v>
      </c>
      <c r="I145" s="8">
        <v>9.5</v>
      </c>
      <c r="J145" s="8">
        <v>9.5</v>
      </c>
      <c r="K145" s="8"/>
      <c r="L145" s="8"/>
      <c r="M145" s="8"/>
      <c r="N145" s="8"/>
      <c r="P145" s="8">
        <f t="shared" si="30"/>
        <v>57</v>
      </c>
      <c r="Q145" s="8">
        <f t="shared" si="31"/>
        <v>3.240000000000002</v>
      </c>
      <c r="R145">
        <f t="shared" si="28"/>
        <v>194.40000000000012</v>
      </c>
    </row>
    <row r="146" spans="5:18" x14ac:dyDescent="0.4">
      <c r="E146" s="8">
        <v>9.5</v>
      </c>
      <c r="F146" s="8">
        <v>9.5</v>
      </c>
      <c r="G146" s="8">
        <v>9.5</v>
      </c>
      <c r="H146" s="8">
        <v>9.5</v>
      </c>
      <c r="I146" s="8">
        <v>9.5</v>
      </c>
      <c r="J146" s="8">
        <v>5.875</v>
      </c>
      <c r="K146" s="8">
        <v>5.875</v>
      </c>
      <c r="L146" s="8"/>
      <c r="M146" s="8"/>
      <c r="N146" s="8"/>
      <c r="P146" s="8">
        <f t="shared" si="30"/>
        <v>59.25</v>
      </c>
      <c r="Q146" s="8">
        <f t="shared" si="31"/>
        <v>0.99000000000000199</v>
      </c>
      <c r="R146">
        <f t="shared" si="28"/>
        <v>59.400000000000119</v>
      </c>
    </row>
    <row r="147" spans="5:18" x14ac:dyDescent="0.4">
      <c r="E147" s="8">
        <v>9.5</v>
      </c>
      <c r="F147" s="8">
        <v>9.5</v>
      </c>
      <c r="G147" s="8">
        <v>9.5</v>
      </c>
      <c r="H147" s="8">
        <v>9.5</v>
      </c>
      <c r="I147" s="8">
        <v>9.5</v>
      </c>
      <c r="J147" s="8">
        <v>5.875</v>
      </c>
      <c r="K147" s="8">
        <v>5.875</v>
      </c>
      <c r="L147" s="8"/>
      <c r="M147" s="8"/>
      <c r="N147" s="8"/>
      <c r="P147" s="8">
        <f t="shared" si="30"/>
        <v>59.25</v>
      </c>
      <c r="Q147" s="8">
        <f t="shared" si="31"/>
        <v>0.99000000000000199</v>
      </c>
      <c r="R147">
        <f t="shared" si="28"/>
        <v>59.400000000000119</v>
      </c>
    </row>
    <row r="148" spans="5:18" x14ac:dyDescent="0.4">
      <c r="E148" s="8">
        <v>9.5</v>
      </c>
      <c r="F148" s="8">
        <v>9.5</v>
      </c>
      <c r="G148" s="8">
        <v>9.5</v>
      </c>
      <c r="H148" s="8">
        <v>9.5</v>
      </c>
      <c r="I148" s="8">
        <v>9.5</v>
      </c>
      <c r="J148" s="8">
        <v>5.875</v>
      </c>
      <c r="K148" s="8">
        <v>5.875</v>
      </c>
      <c r="L148" s="8"/>
      <c r="M148" s="8"/>
      <c r="N148" s="8"/>
      <c r="P148" s="8">
        <f t="shared" si="30"/>
        <v>59.25</v>
      </c>
      <c r="Q148" s="8">
        <f t="shared" si="31"/>
        <v>0.99000000000000199</v>
      </c>
      <c r="R148">
        <f t="shared" si="28"/>
        <v>59.400000000000119</v>
      </c>
    </row>
    <row r="149" spans="5:18" x14ac:dyDescent="0.4">
      <c r="E149" s="8">
        <v>9.5</v>
      </c>
      <c r="F149" s="8">
        <v>9.5</v>
      </c>
      <c r="G149" s="8">
        <v>9.5</v>
      </c>
      <c r="H149" s="8">
        <v>9.5</v>
      </c>
      <c r="I149" s="8">
        <v>9.5</v>
      </c>
      <c r="J149" s="8">
        <v>5.875</v>
      </c>
      <c r="K149" s="8">
        <v>5.875</v>
      </c>
      <c r="L149" s="8"/>
      <c r="M149" s="8"/>
      <c r="N149" s="8"/>
      <c r="P149" s="8">
        <f t="shared" si="30"/>
        <v>59.25</v>
      </c>
      <c r="Q149" s="8">
        <f t="shared" si="31"/>
        <v>0.99000000000000199</v>
      </c>
      <c r="R149">
        <f t="shared" si="28"/>
        <v>59.400000000000119</v>
      </c>
    </row>
    <row r="150" spans="5:18" x14ac:dyDescent="0.4">
      <c r="E150" s="8">
        <v>9.5</v>
      </c>
      <c r="F150" s="8">
        <v>9.5</v>
      </c>
      <c r="G150" s="8">
        <v>9.5</v>
      </c>
      <c r="H150" s="8">
        <v>9.5</v>
      </c>
      <c r="I150" s="8">
        <v>9.5</v>
      </c>
      <c r="J150" s="8">
        <v>5.875</v>
      </c>
      <c r="K150" s="8">
        <v>5.875</v>
      </c>
      <c r="L150" s="8"/>
      <c r="M150" s="8"/>
      <c r="N150" s="8"/>
      <c r="P150" s="8">
        <f t="shared" si="30"/>
        <v>59.25</v>
      </c>
      <c r="Q150" s="8">
        <f t="shared" si="31"/>
        <v>0.99000000000000199</v>
      </c>
      <c r="R150">
        <f t="shared" si="28"/>
        <v>59.400000000000119</v>
      </c>
    </row>
    <row r="151" spans="5:18" x14ac:dyDescent="0.4">
      <c r="E151" s="8">
        <v>9.5</v>
      </c>
      <c r="F151" s="8">
        <v>9.5</v>
      </c>
      <c r="G151" s="8">
        <v>9.5</v>
      </c>
      <c r="H151" s="8">
        <v>9.5</v>
      </c>
      <c r="I151" s="8">
        <v>9.5</v>
      </c>
      <c r="J151" s="8">
        <v>5.875</v>
      </c>
      <c r="K151" s="8">
        <v>5.875</v>
      </c>
      <c r="L151" s="8"/>
      <c r="M151" s="8"/>
      <c r="N151" s="8"/>
      <c r="P151" s="8">
        <f t="shared" ref="P151" si="32">SUM(E151:O151)</f>
        <v>59.25</v>
      </c>
      <c r="Q151" s="8">
        <f t="shared" si="31"/>
        <v>0.99000000000000199</v>
      </c>
      <c r="R151">
        <f>Q151*12*5</f>
        <v>59.400000000000119</v>
      </c>
    </row>
  </sheetData>
  <mergeCells count="5">
    <mergeCell ref="C1:F1"/>
    <mergeCell ref="P44:Q44"/>
    <mergeCell ref="P81:Q81"/>
    <mergeCell ref="P119:Q119"/>
    <mergeCell ref="P4:Q4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EB76-A0F7-4E3A-84E4-8E9CD85F799B}">
  <sheetPr>
    <pageSetUpPr fitToPage="1"/>
  </sheetPr>
  <dimension ref="A1:V80"/>
  <sheetViews>
    <sheetView topLeftCell="E1" workbookViewId="0">
      <selection activeCell="T9" sqref="T9:V9"/>
    </sheetView>
  </sheetViews>
  <sheetFormatPr defaultRowHeight="14.6" x14ac:dyDescent="0.4"/>
  <cols>
    <col min="1" max="1" width="16.15234375" customWidth="1"/>
    <col min="2" max="2" width="8.3046875" customWidth="1"/>
    <col min="3" max="3" width="6.3046875" customWidth="1"/>
    <col min="4" max="4" width="2.3046875" customWidth="1"/>
    <col min="11" max="11" width="10.15234375" customWidth="1"/>
    <col min="15" max="15" width="2.53515625" customWidth="1"/>
    <col min="16" max="16" width="7.84375" customWidth="1"/>
    <col min="17" max="18" width="7.3828125" customWidth="1"/>
    <col min="19" max="19" width="4.15234375" customWidth="1"/>
  </cols>
  <sheetData>
    <row r="1" spans="1:22" ht="18.45" x14ac:dyDescent="0.5">
      <c r="A1" s="3" t="s">
        <v>18</v>
      </c>
      <c r="B1" s="3" t="s">
        <v>73</v>
      </c>
      <c r="C1" s="30" t="s">
        <v>65</v>
      </c>
      <c r="D1" s="30"/>
      <c r="E1" s="30"/>
      <c r="F1" s="30"/>
    </row>
    <row r="4" spans="1:22" x14ac:dyDescent="0.4">
      <c r="A4" s="1"/>
      <c r="B4" s="1" t="s">
        <v>72</v>
      </c>
      <c r="E4" s="12"/>
      <c r="F4" s="13" t="s">
        <v>12</v>
      </c>
      <c r="G4" s="14"/>
      <c r="H4" s="15"/>
      <c r="I4" s="13"/>
      <c r="K4" s="12" t="s">
        <v>21</v>
      </c>
      <c r="L4" s="16">
        <f>SUM(R7:R14)</f>
        <v>842.04000000000019</v>
      </c>
      <c r="M4" s="14" t="s">
        <v>27</v>
      </c>
      <c r="N4" s="17" t="e">
        <f>L4/U14</f>
        <v>#REF!</v>
      </c>
      <c r="U4" t="s">
        <v>36</v>
      </c>
      <c r="V4">
        <v>10</v>
      </c>
    </row>
    <row r="5" spans="1:22" x14ac:dyDescent="0.4">
      <c r="P5" s="29" t="s">
        <v>20</v>
      </c>
      <c r="Q5" s="29"/>
    </row>
    <row r="6" spans="1:22" x14ac:dyDescent="0.4">
      <c r="B6" t="s">
        <v>11</v>
      </c>
      <c r="C6" t="s">
        <v>36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P6" s="7" t="s">
        <v>10</v>
      </c>
      <c r="Q6" s="7" t="s">
        <v>0</v>
      </c>
      <c r="R6" s="7" t="s">
        <v>6</v>
      </c>
      <c r="S6" s="2"/>
      <c r="T6" s="7" t="s">
        <v>11</v>
      </c>
      <c r="U6" s="7" t="s">
        <v>16</v>
      </c>
      <c r="V6" s="7" t="s">
        <v>17</v>
      </c>
    </row>
    <row r="7" spans="1:22" x14ac:dyDescent="0.4">
      <c r="A7" t="s">
        <v>66</v>
      </c>
      <c r="B7">
        <v>41.85</v>
      </c>
      <c r="C7">
        <v>10000</v>
      </c>
      <c r="E7" s="11">
        <v>9.5</v>
      </c>
      <c r="F7" s="11">
        <v>9.5</v>
      </c>
      <c r="G7" s="11">
        <v>9.5</v>
      </c>
      <c r="H7" s="11">
        <v>6.625</v>
      </c>
      <c r="I7" s="11">
        <v>6.625</v>
      </c>
      <c r="J7" s="8"/>
      <c r="K7" s="8"/>
      <c r="L7" s="8"/>
      <c r="M7" s="8"/>
      <c r="N7" s="8"/>
      <c r="P7" s="23">
        <f>SUM(E7:O7)</f>
        <v>41.75</v>
      </c>
      <c r="Q7" s="23">
        <f>B7-P7</f>
        <v>0.10000000000000142</v>
      </c>
      <c r="R7" s="8">
        <f>Q7*12*$V$4</f>
        <v>12.000000000000171</v>
      </c>
      <c r="T7" s="11">
        <v>6.625</v>
      </c>
      <c r="U7" s="11">
        <v>3</v>
      </c>
      <c r="V7" s="11">
        <f>COUNTIF($E$7:$N$11, T7)</f>
        <v>4</v>
      </c>
    </row>
    <row r="8" spans="1:22" x14ac:dyDescent="0.4">
      <c r="A8" t="s">
        <v>67</v>
      </c>
      <c r="B8">
        <v>12.5</v>
      </c>
      <c r="C8">
        <v>4800</v>
      </c>
      <c r="E8" s="11">
        <v>5.25</v>
      </c>
      <c r="F8" s="11">
        <v>5.25</v>
      </c>
      <c r="G8" s="11"/>
      <c r="H8" s="11"/>
      <c r="I8" s="8"/>
      <c r="J8" s="8"/>
      <c r="K8" s="8"/>
      <c r="L8" s="8"/>
      <c r="M8" s="8"/>
      <c r="N8" s="8"/>
      <c r="P8" s="8">
        <f t="shared" ref="P8:P14" si="0">SUM(E8:O8)</f>
        <v>10.5</v>
      </c>
      <c r="Q8" s="8">
        <f t="shared" ref="Q8:Q14" si="1">B8-P8</f>
        <v>2</v>
      </c>
      <c r="R8" s="8">
        <f t="shared" ref="R8:R14" si="2">Q8*12*$V$4</f>
        <v>240</v>
      </c>
      <c r="T8" s="11">
        <v>9.5</v>
      </c>
      <c r="U8" s="11">
        <v>8</v>
      </c>
      <c r="V8" s="11">
        <f t="shared" ref="V8:V12" si="3">COUNTIF($E$7:$N$11, T8)</f>
        <v>9</v>
      </c>
    </row>
    <row r="9" spans="1:22" x14ac:dyDescent="0.4">
      <c r="A9" t="s">
        <v>68</v>
      </c>
      <c r="B9">
        <v>12.5</v>
      </c>
      <c r="C9">
        <v>5500</v>
      </c>
      <c r="E9" s="11">
        <v>9.5</v>
      </c>
      <c r="F9" s="11"/>
      <c r="G9" s="11"/>
      <c r="H9" s="11"/>
      <c r="I9" s="11"/>
      <c r="J9" s="11"/>
      <c r="K9" s="11"/>
      <c r="L9" s="11"/>
      <c r="M9" s="11"/>
      <c r="N9" s="11"/>
      <c r="P9" s="8">
        <f t="shared" si="0"/>
        <v>9.5</v>
      </c>
      <c r="Q9" s="8">
        <f t="shared" si="1"/>
        <v>3</v>
      </c>
      <c r="R9" s="8">
        <f t="shared" si="2"/>
        <v>360</v>
      </c>
      <c r="T9" s="11">
        <v>2.125</v>
      </c>
      <c r="U9" s="11">
        <v>1</v>
      </c>
      <c r="V9" s="11">
        <f t="shared" si="3"/>
        <v>0</v>
      </c>
    </row>
    <row r="10" spans="1:22" x14ac:dyDescent="0.4">
      <c r="A10" t="s">
        <v>69</v>
      </c>
      <c r="B10">
        <v>60</v>
      </c>
      <c r="C10">
        <v>5000</v>
      </c>
      <c r="E10" s="11">
        <v>9.5</v>
      </c>
      <c r="F10" s="11">
        <v>9.5</v>
      </c>
      <c r="G10" s="11">
        <v>9.5</v>
      </c>
      <c r="H10" s="11">
        <v>9.5</v>
      </c>
      <c r="I10" s="11">
        <v>9.5</v>
      </c>
      <c r="J10" s="11">
        <v>9</v>
      </c>
      <c r="K10" s="11">
        <v>2.5</v>
      </c>
      <c r="L10" s="11"/>
      <c r="M10" s="11"/>
      <c r="N10" s="11"/>
      <c r="P10" s="8">
        <f t="shared" si="0"/>
        <v>59</v>
      </c>
      <c r="Q10" s="8">
        <f t="shared" si="1"/>
        <v>1</v>
      </c>
      <c r="R10" s="8">
        <f t="shared" si="2"/>
        <v>120</v>
      </c>
      <c r="T10" s="11">
        <v>9</v>
      </c>
      <c r="U10" s="11">
        <v>1</v>
      </c>
      <c r="V10" s="11">
        <f t="shared" si="3"/>
        <v>1</v>
      </c>
    </row>
    <row r="11" spans="1:22" x14ac:dyDescent="0.4">
      <c r="A11" t="s">
        <v>70</v>
      </c>
      <c r="B11">
        <v>14.167</v>
      </c>
      <c r="C11">
        <v>5100</v>
      </c>
      <c r="E11" s="11">
        <v>6.625</v>
      </c>
      <c r="F11" s="11">
        <v>6.625</v>
      </c>
      <c r="G11" s="11"/>
      <c r="H11" s="11"/>
      <c r="I11" s="11"/>
      <c r="J11" s="11"/>
      <c r="K11" s="11"/>
      <c r="L11" s="11"/>
      <c r="M11" s="11"/>
      <c r="N11" s="11"/>
      <c r="P11" s="8">
        <f t="shared" si="0"/>
        <v>13.25</v>
      </c>
      <c r="Q11" s="8">
        <f t="shared" si="1"/>
        <v>0.91699999999999982</v>
      </c>
      <c r="R11" s="8">
        <f t="shared" si="2"/>
        <v>110.03999999999998</v>
      </c>
      <c r="T11" s="11">
        <v>5.25</v>
      </c>
      <c r="U11" s="11">
        <v>2</v>
      </c>
      <c r="V11" s="11">
        <f t="shared" si="3"/>
        <v>2</v>
      </c>
    </row>
    <row r="12" spans="1:22" x14ac:dyDescent="0.4">
      <c r="E12" s="11"/>
      <c r="F12" s="11"/>
      <c r="G12" s="11"/>
      <c r="H12" s="11"/>
      <c r="I12" s="11"/>
      <c r="J12" s="11"/>
      <c r="K12" s="11"/>
      <c r="L12" s="11"/>
      <c r="M12" s="11"/>
      <c r="N12" s="11"/>
      <c r="P12" s="8">
        <f t="shared" si="0"/>
        <v>0</v>
      </c>
      <c r="Q12" s="8">
        <f t="shared" si="1"/>
        <v>0</v>
      </c>
      <c r="R12" s="8">
        <f t="shared" si="2"/>
        <v>0</v>
      </c>
      <c r="T12" s="11">
        <v>2.5</v>
      </c>
      <c r="U12" s="11">
        <v>1</v>
      </c>
      <c r="V12" s="11">
        <f t="shared" si="3"/>
        <v>1</v>
      </c>
    </row>
    <row r="13" spans="1:22" x14ac:dyDescent="0.4"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8">
        <f t="shared" si="0"/>
        <v>0</v>
      </c>
      <c r="Q13" s="8">
        <f t="shared" si="1"/>
        <v>0</v>
      </c>
      <c r="R13" s="8">
        <f t="shared" si="2"/>
        <v>0</v>
      </c>
    </row>
    <row r="14" spans="1:22" x14ac:dyDescent="0.4">
      <c r="E14" s="11"/>
      <c r="F14" s="11"/>
      <c r="G14" s="11"/>
      <c r="H14" s="11"/>
      <c r="I14" s="11"/>
      <c r="J14" s="11"/>
      <c r="K14" s="11"/>
      <c r="L14" s="11"/>
      <c r="M14" s="11"/>
      <c r="N14" s="11"/>
      <c r="P14" s="8">
        <f t="shared" si="0"/>
        <v>0</v>
      </c>
      <c r="Q14" s="8">
        <f t="shared" si="1"/>
        <v>0</v>
      </c>
      <c r="R14" s="8">
        <f t="shared" si="2"/>
        <v>0</v>
      </c>
      <c r="T14" s="20" t="s">
        <v>10</v>
      </c>
      <c r="U14" s="20" t="e">
        <f>U7*T7*12*#REF!+U8*T8*12*#REF!+U9*T9*12*#REF!+T10*U10*12*#REF!+T11*U11*12*#REF!+T12*U12*12*#REF!</f>
        <v>#REF!</v>
      </c>
      <c r="V14" s="20" t="s">
        <v>6</v>
      </c>
    </row>
    <row r="15" spans="1:22" x14ac:dyDescent="0.4">
      <c r="P15">
        <v>25.4</v>
      </c>
    </row>
    <row r="16" spans="1:22" x14ac:dyDescent="0.4">
      <c r="P16" s="29" t="s">
        <v>19</v>
      </c>
      <c r="Q16" s="29"/>
    </row>
    <row r="17" spans="1:19" x14ac:dyDescent="0.4">
      <c r="B17" t="s">
        <v>11</v>
      </c>
      <c r="C17" t="s">
        <v>36</v>
      </c>
      <c r="E17" s="7">
        <v>1</v>
      </c>
      <c r="F17" s="7">
        <v>2</v>
      </c>
      <c r="G17" s="7">
        <v>3</v>
      </c>
      <c r="H17" s="7">
        <v>4</v>
      </c>
      <c r="I17" s="7">
        <v>5</v>
      </c>
      <c r="J17" s="7">
        <v>6</v>
      </c>
      <c r="K17" s="7">
        <v>7</v>
      </c>
      <c r="L17" s="7">
        <v>8</v>
      </c>
      <c r="M17" s="7">
        <v>9</v>
      </c>
      <c r="N17" s="7">
        <v>10</v>
      </c>
      <c r="P17" s="7" t="s">
        <v>10</v>
      </c>
      <c r="Q17" s="7" t="s">
        <v>0</v>
      </c>
      <c r="R17" s="7" t="s">
        <v>6</v>
      </c>
      <c r="S17" s="2"/>
    </row>
    <row r="18" spans="1:19" x14ac:dyDescent="0.4">
      <c r="A18" t="s">
        <v>66</v>
      </c>
      <c r="B18">
        <v>41.85</v>
      </c>
      <c r="C18">
        <v>10000</v>
      </c>
      <c r="E18" s="25">
        <f>E7*$P$15</f>
        <v>241.29999999999998</v>
      </c>
      <c r="F18" s="25">
        <f t="shared" ref="F18:N18" si="4">F7*$P$15</f>
        <v>241.29999999999998</v>
      </c>
      <c r="G18" s="25">
        <f t="shared" si="4"/>
        <v>241.29999999999998</v>
      </c>
      <c r="H18" s="25">
        <f t="shared" si="4"/>
        <v>168.27499999999998</v>
      </c>
      <c r="I18" s="25">
        <f t="shared" si="4"/>
        <v>168.27499999999998</v>
      </c>
      <c r="J18" s="25">
        <f t="shared" si="4"/>
        <v>0</v>
      </c>
      <c r="K18" s="25">
        <f t="shared" si="4"/>
        <v>0</v>
      </c>
      <c r="L18" s="25">
        <f t="shared" si="4"/>
        <v>0</v>
      </c>
      <c r="M18" s="25">
        <f t="shared" si="4"/>
        <v>0</v>
      </c>
      <c r="N18" s="25">
        <f t="shared" si="4"/>
        <v>0</v>
      </c>
      <c r="P18" s="26">
        <f>SUM(E18:O18)</f>
        <v>1060.4499999999998</v>
      </c>
      <c r="Q18" s="26">
        <f>B18-P18</f>
        <v>-1018.5999999999998</v>
      </c>
      <c r="R18" s="27"/>
    </row>
    <row r="19" spans="1:19" x14ac:dyDescent="0.4">
      <c r="A19" t="s">
        <v>67</v>
      </c>
      <c r="B19">
        <v>12.5</v>
      </c>
      <c r="C19">
        <v>4800</v>
      </c>
      <c r="E19" s="25">
        <f t="shared" ref="E19:N23" si="5">E8*$P$15</f>
        <v>133.35</v>
      </c>
      <c r="F19" s="25">
        <f t="shared" si="5"/>
        <v>133.35</v>
      </c>
      <c r="G19" s="25">
        <f t="shared" si="5"/>
        <v>0</v>
      </c>
      <c r="H19" s="25">
        <f t="shared" si="5"/>
        <v>0</v>
      </c>
      <c r="I19" s="25">
        <f t="shared" si="5"/>
        <v>0</v>
      </c>
      <c r="J19" s="25">
        <f t="shared" si="5"/>
        <v>0</v>
      </c>
      <c r="K19" s="25">
        <f t="shared" si="5"/>
        <v>0</v>
      </c>
      <c r="L19" s="25">
        <f t="shared" si="5"/>
        <v>0</v>
      </c>
      <c r="M19" s="25">
        <f t="shared" si="5"/>
        <v>0</v>
      </c>
      <c r="N19" s="25">
        <f t="shared" si="5"/>
        <v>0</v>
      </c>
      <c r="P19" s="27">
        <f t="shared" ref="P19:P23" si="6">SUM(E19:O19)</f>
        <v>266.7</v>
      </c>
      <c r="Q19" s="27">
        <f t="shared" ref="Q19:Q23" si="7">B19-P19</f>
        <v>-254.2</v>
      </c>
      <c r="R19" s="27"/>
    </row>
    <row r="20" spans="1:19" x14ac:dyDescent="0.4">
      <c r="A20" t="s">
        <v>68</v>
      </c>
      <c r="B20">
        <v>12.5</v>
      </c>
      <c r="C20">
        <v>5500</v>
      </c>
      <c r="E20" s="25">
        <f t="shared" si="5"/>
        <v>241.29999999999998</v>
      </c>
      <c r="F20" s="25">
        <f t="shared" si="5"/>
        <v>0</v>
      </c>
      <c r="G20" s="25">
        <f t="shared" si="5"/>
        <v>0</v>
      </c>
      <c r="H20" s="25">
        <f t="shared" si="5"/>
        <v>0</v>
      </c>
      <c r="I20" s="25">
        <f t="shared" si="5"/>
        <v>0</v>
      </c>
      <c r="J20" s="25">
        <f t="shared" si="5"/>
        <v>0</v>
      </c>
      <c r="K20" s="25">
        <f t="shared" si="5"/>
        <v>0</v>
      </c>
      <c r="L20" s="25">
        <f t="shared" si="5"/>
        <v>0</v>
      </c>
      <c r="M20" s="25">
        <f t="shared" si="5"/>
        <v>0</v>
      </c>
      <c r="N20" s="25">
        <f t="shared" si="5"/>
        <v>0</v>
      </c>
      <c r="P20" s="27">
        <f t="shared" si="6"/>
        <v>241.29999999999998</v>
      </c>
      <c r="Q20" s="27">
        <f t="shared" si="7"/>
        <v>-228.79999999999998</v>
      </c>
      <c r="R20" s="27"/>
    </row>
    <row r="21" spans="1:19" x14ac:dyDescent="0.4">
      <c r="A21" t="s">
        <v>69</v>
      </c>
      <c r="B21">
        <v>60</v>
      </c>
      <c r="C21">
        <v>5000</v>
      </c>
      <c r="E21" s="25">
        <f t="shared" si="5"/>
        <v>241.29999999999998</v>
      </c>
      <c r="F21" s="25">
        <f t="shared" si="5"/>
        <v>241.29999999999998</v>
      </c>
      <c r="G21" s="25">
        <f t="shared" si="5"/>
        <v>241.29999999999998</v>
      </c>
      <c r="H21" s="25">
        <f t="shared" si="5"/>
        <v>241.29999999999998</v>
      </c>
      <c r="I21" s="25">
        <f t="shared" si="5"/>
        <v>241.29999999999998</v>
      </c>
      <c r="J21" s="25">
        <f t="shared" si="5"/>
        <v>228.6</v>
      </c>
      <c r="K21" s="25">
        <f t="shared" si="5"/>
        <v>63.5</v>
      </c>
      <c r="L21" s="25">
        <f t="shared" si="5"/>
        <v>0</v>
      </c>
      <c r="M21" s="25">
        <f t="shared" si="5"/>
        <v>0</v>
      </c>
      <c r="N21" s="25">
        <f t="shared" si="5"/>
        <v>0</v>
      </c>
      <c r="P21" s="27">
        <f t="shared" si="6"/>
        <v>1498.6</v>
      </c>
      <c r="Q21" s="27">
        <f t="shared" si="7"/>
        <v>-1438.6</v>
      </c>
      <c r="R21" s="27"/>
    </row>
    <row r="22" spans="1:19" x14ac:dyDescent="0.4">
      <c r="A22" t="s">
        <v>70</v>
      </c>
      <c r="B22">
        <v>14.167</v>
      </c>
      <c r="C22">
        <v>5100</v>
      </c>
      <c r="E22" s="25">
        <f t="shared" si="5"/>
        <v>168.27499999999998</v>
      </c>
      <c r="F22" s="25">
        <f t="shared" si="5"/>
        <v>168.27499999999998</v>
      </c>
      <c r="G22" s="25">
        <f t="shared" si="5"/>
        <v>0</v>
      </c>
      <c r="H22" s="25">
        <f t="shared" si="5"/>
        <v>0</v>
      </c>
      <c r="I22" s="25">
        <f t="shared" si="5"/>
        <v>0</v>
      </c>
      <c r="J22" s="25">
        <f t="shared" si="5"/>
        <v>0</v>
      </c>
      <c r="K22" s="25">
        <f t="shared" si="5"/>
        <v>0</v>
      </c>
      <c r="L22" s="25">
        <f t="shared" si="5"/>
        <v>0</v>
      </c>
      <c r="M22" s="25">
        <f t="shared" si="5"/>
        <v>0</v>
      </c>
      <c r="N22" s="25">
        <f t="shared" si="5"/>
        <v>0</v>
      </c>
      <c r="P22" s="27">
        <f t="shared" si="6"/>
        <v>336.54999999999995</v>
      </c>
      <c r="Q22" s="27">
        <f t="shared" si="7"/>
        <v>-322.38299999999998</v>
      </c>
      <c r="R22" s="27"/>
    </row>
    <row r="23" spans="1:19" x14ac:dyDescent="0.4">
      <c r="E23" s="25">
        <f t="shared" si="5"/>
        <v>0</v>
      </c>
      <c r="F23" s="25">
        <f t="shared" si="5"/>
        <v>0</v>
      </c>
      <c r="G23" s="25">
        <f t="shared" si="5"/>
        <v>0</v>
      </c>
      <c r="H23" s="25">
        <f t="shared" si="5"/>
        <v>0</v>
      </c>
      <c r="I23" s="25">
        <f t="shared" si="5"/>
        <v>0</v>
      </c>
      <c r="J23" s="25">
        <f t="shared" si="5"/>
        <v>0</v>
      </c>
      <c r="K23" s="25">
        <f t="shared" si="5"/>
        <v>0</v>
      </c>
      <c r="L23" s="25">
        <f t="shared" si="5"/>
        <v>0</v>
      </c>
      <c r="M23" s="25">
        <f t="shared" si="5"/>
        <v>0</v>
      </c>
      <c r="N23" s="25">
        <f t="shared" si="5"/>
        <v>0</v>
      </c>
      <c r="P23" s="27">
        <f t="shared" si="6"/>
        <v>0</v>
      </c>
      <c r="Q23" s="27">
        <f t="shared" si="7"/>
        <v>0</v>
      </c>
      <c r="R23" s="27"/>
    </row>
    <row r="25" spans="1:19" x14ac:dyDescent="0.4">
      <c r="E25" s="1" t="s">
        <v>71</v>
      </c>
    </row>
    <row r="26" spans="1:19" x14ac:dyDescent="0.4">
      <c r="E26" s="24" t="s">
        <v>16</v>
      </c>
      <c r="F26" s="24" t="s">
        <v>11</v>
      </c>
      <c r="G26" s="24" t="s">
        <v>36</v>
      </c>
    </row>
    <row r="27" spans="1:19" x14ac:dyDescent="0.4">
      <c r="E27" s="2">
        <v>4</v>
      </c>
      <c r="F27" s="2">
        <v>9.5</v>
      </c>
      <c r="G27" s="2">
        <v>10000</v>
      </c>
    </row>
    <row r="28" spans="1:19" x14ac:dyDescent="0.4">
      <c r="E28" s="2">
        <v>3</v>
      </c>
      <c r="F28" s="2">
        <v>6.625</v>
      </c>
      <c r="G28" s="2">
        <v>10000</v>
      </c>
    </row>
    <row r="29" spans="1:19" x14ac:dyDescent="0.4">
      <c r="E29" s="2">
        <v>1</v>
      </c>
      <c r="F29" s="2">
        <v>2.125</v>
      </c>
      <c r="G29" s="2">
        <v>10000</v>
      </c>
    </row>
    <row r="30" spans="1:19" x14ac:dyDescent="0.4">
      <c r="E30" s="2">
        <v>4</v>
      </c>
      <c r="F30" s="2">
        <v>9.5</v>
      </c>
      <c r="G30" s="2">
        <v>5000</v>
      </c>
    </row>
    <row r="31" spans="1:19" x14ac:dyDescent="0.4">
      <c r="E31" s="2">
        <v>1</v>
      </c>
      <c r="F31" s="2">
        <v>9</v>
      </c>
      <c r="G31" s="2">
        <v>5000</v>
      </c>
    </row>
    <row r="32" spans="1:19" x14ac:dyDescent="0.4">
      <c r="E32" s="2">
        <v>2</v>
      </c>
      <c r="F32" s="2">
        <v>5.25</v>
      </c>
      <c r="G32" s="2">
        <v>5000</v>
      </c>
    </row>
    <row r="33" spans="1:22" x14ac:dyDescent="0.4">
      <c r="E33" s="2">
        <v>1</v>
      </c>
      <c r="F33" s="2">
        <v>2.5</v>
      </c>
      <c r="G33" s="2">
        <v>5000</v>
      </c>
    </row>
    <row r="36" spans="1:22" x14ac:dyDescent="0.4">
      <c r="E36" s="12"/>
      <c r="F36" s="13" t="s">
        <v>12</v>
      </c>
      <c r="G36" s="14"/>
      <c r="H36" s="15"/>
      <c r="I36" s="13"/>
      <c r="K36" s="12" t="s">
        <v>21</v>
      </c>
      <c r="L36" s="16" t="e">
        <f>SUM(R39:R47)</f>
        <v>#REF!</v>
      </c>
      <c r="M36" s="14" t="s">
        <v>27</v>
      </c>
      <c r="N36" s="17" t="e">
        <f>L36/U46</f>
        <v>#REF!</v>
      </c>
      <c r="U36" t="s">
        <v>36</v>
      </c>
      <c r="V36">
        <v>10</v>
      </c>
    </row>
    <row r="37" spans="1:22" x14ac:dyDescent="0.4">
      <c r="P37" s="29" t="s">
        <v>20</v>
      </c>
      <c r="Q37" s="29"/>
    </row>
    <row r="38" spans="1:22" x14ac:dyDescent="0.4">
      <c r="B38" t="s">
        <v>11</v>
      </c>
      <c r="C38" t="s">
        <v>36</v>
      </c>
      <c r="E38" s="7">
        <v>1</v>
      </c>
      <c r="F38" s="7">
        <v>2</v>
      </c>
      <c r="G38" s="7">
        <v>3</v>
      </c>
      <c r="H38" s="7">
        <v>4</v>
      </c>
      <c r="I38" s="7">
        <v>5</v>
      </c>
      <c r="J38" s="7">
        <v>6</v>
      </c>
      <c r="K38" s="7">
        <v>7</v>
      </c>
      <c r="L38" s="7">
        <v>8</v>
      </c>
      <c r="M38" s="7">
        <v>9</v>
      </c>
      <c r="N38" s="7">
        <v>10</v>
      </c>
      <c r="P38" s="7" t="s">
        <v>10</v>
      </c>
      <c r="Q38" s="7" t="s">
        <v>0</v>
      </c>
      <c r="R38" s="4" t="s">
        <v>6</v>
      </c>
      <c r="S38" s="2"/>
      <c r="T38" s="7" t="s">
        <v>11</v>
      </c>
      <c r="U38" s="7" t="s">
        <v>16</v>
      </c>
      <c r="V38" s="7" t="s">
        <v>17</v>
      </c>
    </row>
    <row r="39" spans="1:22" x14ac:dyDescent="0.4">
      <c r="A39" t="s">
        <v>66</v>
      </c>
      <c r="B39">
        <v>41.85</v>
      </c>
      <c r="C39">
        <v>10000</v>
      </c>
      <c r="E39" s="22">
        <v>9.5</v>
      </c>
      <c r="F39" s="22">
        <v>9.5</v>
      </c>
      <c r="G39" s="22">
        <v>9.5</v>
      </c>
      <c r="H39" s="22">
        <v>6.625</v>
      </c>
      <c r="I39" s="22">
        <v>5.25</v>
      </c>
      <c r="J39" s="8"/>
      <c r="K39" s="8"/>
      <c r="L39" s="8"/>
      <c r="M39" s="8"/>
      <c r="N39" s="8"/>
      <c r="P39" s="8">
        <f>SUM(E39:O39)</f>
        <v>40.375</v>
      </c>
      <c r="Q39" s="8">
        <f>B39-P39</f>
        <v>1.4750000000000014</v>
      </c>
      <c r="R39" t="e">
        <f>Q39*12*#REF!</f>
        <v>#REF!</v>
      </c>
      <c r="T39" s="11">
        <v>6.625</v>
      </c>
      <c r="U39" s="11">
        <v>3</v>
      </c>
      <c r="V39" s="11">
        <f>COUNTIF(E39:N81, T39)</f>
        <v>5</v>
      </c>
    </row>
    <row r="40" spans="1:22" x14ac:dyDescent="0.4">
      <c r="B40">
        <v>12.5</v>
      </c>
      <c r="C40">
        <v>4800</v>
      </c>
      <c r="E40" s="22">
        <v>9.5</v>
      </c>
      <c r="F40" s="11"/>
      <c r="G40" s="11"/>
      <c r="H40" s="11"/>
      <c r="I40" s="8"/>
      <c r="J40" s="8"/>
      <c r="K40" s="8"/>
      <c r="L40" s="8"/>
      <c r="M40" s="8"/>
      <c r="N40" s="8"/>
      <c r="P40" s="8">
        <f t="shared" ref="P40:P47" si="8">SUM(E40:O40)</f>
        <v>9.5</v>
      </c>
      <c r="Q40" s="8">
        <f t="shared" ref="Q40:Q47" si="9">B40-P40</f>
        <v>3</v>
      </c>
      <c r="R40" t="e">
        <f>Q40*12*#REF!</f>
        <v>#REF!</v>
      </c>
      <c r="T40" s="11">
        <v>9.5</v>
      </c>
      <c r="U40" s="11">
        <v>8</v>
      </c>
      <c r="V40" s="11">
        <f>COUNTIF(E39:N81, T40)</f>
        <v>9</v>
      </c>
    </row>
    <row r="41" spans="1:22" x14ac:dyDescent="0.4">
      <c r="B41">
        <v>12.5</v>
      </c>
      <c r="C41">
        <v>5500</v>
      </c>
      <c r="E41" s="22">
        <v>9.5</v>
      </c>
      <c r="F41" s="11"/>
      <c r="G41" s="11"/>
      <c r="H41" s="11"/>
      <c r="I41" s="11"/>
      <c r="J41" s="11"/>
      <c r="K41" s="11"/>
      <c r="L41" s="11"/>
      <c r="M41" s="11"/>
      <c r="N41" s="11"/>
      <c r="P41" s="8">
        <f t="shared" si="8"/>
        <v>9.5</v>
      </c>
      <c r="Q41" s="8">
        <f t="shared" si="9"/>
        <v>3</v>
      </c>
      <c r="R41" t="e">
        <f>Q41*12*#REF!</f>
        <v>#REF!</v>
      </c>
      <c r="T41" s="11">
        <v>2.125</v>
      </c>
      <c r="U41" s="11">
        <v>1</v>
      </c>
      <c r="V41" s="11" t="e">
        <f>COUNTIF(#REF!, T41)</f>
        <v>#REF!</v>
      </c>
    </row>
    <row r="42" spans="1:22" x14ac:dyDescent="0.4">
      <c r="B42">
        <v>60</v>
      </c>
      <c r="C42">
        <v>5000</v>
      </c>
      <c r="E42" s="11">
        <v>9.5</v>
      </c>
      <c r="F42" s="11">
        <v>9.5</v>
      </c>
      <c r="G42" s="11">
        <v>9.5</v>
      </c>
      <c r="H42" s="11">
        <v>6.625</v>
      </c>
      <c r="I42" s="11">
        <v>6.625</v>
      </c>
      <c r="J42" s="22">
        <v>6.625</v>
      </c>
      <c r="K42" s="11">
        <v>6.625</v>
      </c>
      <c r="L42" s="11">
        <v>2.5</v>
      </c>
      <c r="M42" s="11"/>
      <c r="N42" s="11"/>
      <c r="P42" s="8">
        <f t="shared" si="8"/>
        <v>57.5</v>
      </c>
      <c r="Q42" s="8">
        <f t="shared" si="9"/>
        <v>2.5</v>
      </c>
      <c r="R42" t="e">
        <f>Q42*12*#REF!</f>
        <v>#REF!</v>
      </c>
      <c r="T42" s="11">
        <v>9</v>
      </c>
      <c r="U42" s="11">
        <v>1</v>
      </c>
      <c r="V42" s="11" t="e">
        <f>COUNTIF(#REF!, T42)</f>
        <v>#REF!</v>
      </c>
    </row>
    <row r="43" spans="1:22" x14ac:dyDescent="0.4">
      <c r="B43">
        <v>14.167</v>
      </c>
      <c r="C43">
        <v>5100</v>
      </c>
      <c r="E43" s="22">
        <v>9.5</v>
      </c>
      <c r="F43" s="22"/>
      <c r="G43" s="11"/>
      <c r="H43" s="11"/>
      <c r="I43" s="11"/>
      <c r="J43" s="11"/>
      <c r="K43" s="11"/>
      <c r="L43" s="11"/>
      <c r="M43" s="11"/>
      <c r="N43" s="11"/>
      <c r="P43" s="8">
        <f t="shared" si="8"/>
        <v>9.5</v>
      </c>
      <c r="Q43" s="8">
        <f t="shared" si="9"/>
        <v>4.6669999999999998</v>
      </c>
      <c r="R43" t="e">
        <f>Q43*12*#REF!</f>
        <v>#REF!</v>
      </c>
      <c r="T43" s="11">
        <v>5.25</v>
      </c>
      <c r="U43" s="11">
        <v>2</v>
      </c>
      <c r="V43" s="11" t="e">
        <f>COUNTIF(#REF!, T43)</f>
        <v>#REF!</v>
      </c>
    </row>
    <row r="44" spans="1:22" x14ac:dyDescent="0.4">
      <c r="E44" s="11"/>
      <c r="F44" s="11"/>
      <c r="G44" s="11"/>
      <c r="H44" s="11"/>
      <c r="I44" s="11"/>
      <c r="J44" s="11"/>
      <c r="K44" s="11"/>
      <c r="L44" s="11"/>
      <c r="M44" s="11"/>
      <c r="N44" s="11"/>
      <c r="P44" s="8">
        <f t="shared" si="8"/>
        <v>0</v>
      </c>
      <c r="Q44" s="8">
        <f t="shared" si="9"/>
        <v>0</v>
      </c>
      <c r="R44" t="e">
        <f>Q44*12*#REF!</f>
        <v>#REF!</v>
      </c>
      <c r="T44" s="11">
        <v>2.5</v>
      </c>
      <c r="U44" s="11">
        <v>1</v>
      </c>
      <c r="V44" s="11" t="e">
        <f>COUNTIF(#REF!, T44)</f>
        <v>#REF!</v>
      </c>
    </row>
    <row r="45" spans="1:22" x14ac:dyDescent="0.4">
      <c r="E45" s="11"/>
      <c r="F45" s="11"/>
      <c r="G45" s="11"/>
      <c r="H45" s="11"/>
      <c r="I45" s="11"/>
      <c r="J45" s="11"/>
      <c r="K45" s="11"/>
      <c r="L45" s="11"/>
      <c r="M45" s="11"/>
      <c r="N45" s="11"/>
      <c r="P45" s="8">
        <f t="shared" si="8"/>
        <v>0</v>
      </c>
      <c r="Q45" s="8">
        <f t="shared" si="9"/>
        <v>0</v>
      </c>
      <c r="R45" t="e">
        <f>Q45*12*#REF!</f>
        <v>#REF!</v>
      </c>
    </row>
    <row r="46" spans="1:22" x14ac:dyDescent="0.4">
      <c r="E46" s="11"/>
      <c r="F46" s="11"/>
      <c r="G46" s="11"/>
      <c r="H46" s="11"/>
      <c r="I46" s="11"/>
      <c r="J46" s="11"/>
      <c r="K46" s="11"/>
      <c r="L46" s="11"/>
      <c r="M46" s="11"/>
      <c r="N46" s="11"/>
      <c r="P46" s="8">
        <f t="shared" si="8"/>
        <v>0</v>
      </c>
      <c r="Q46" s="8">
        <f t="shared" si="9"/>
        <v>0</v>
      </c>
      <c r="R46" t="e">
        <f>Q46*12*#REF!</f>
        <v>#REF!</v>
      </c>
      <c r="T46" s="20" t="s">
        <v>10</v>
      </c>
      <c r="U46" s="20" t="e">
        <f>U39*T39*12*#REF!+U40*T40*12*#REF!+U41*T41*12*#REF!+T42*U42*12*#REF!+T43*U43*12*#REF!+T44*U44*12*#REF!</f>
        <v>#REF!</v>
      </c>
      <c r="V46" s="20" t="s">
        <v>6</v>
      </c>
    </row>
    <row r="47" spans="1:22" x14ac:dyDescent="0.4">
      <c r="E47" s="11"/>
      <c r="F47" s="11"/>
      <c r="G47" s="11"/>
      <c r="H47" s="11"/>
      <c r="I47" s="11"/>
      <c r="J47" s="11"/>
      <c r="K47" s="11"/>
      <c r="L47" s="11"/>
      <c r="M47" s="11"/>
      <c r="N47" s="11"/>
      <c r="P47" s="8">
        <f t="shared" si="8"/>
        <v>0</v>
      </c>
      <c r="Q47" s="8">
        <f t="shared" si="9"/>
        <v>0</v>
      </c>
      <c r="R47" t="e">
        <f>Q47*12*#REF!</f>
        <v>#REF!</v>
      </c>
    </row>
    <row r="80" spans="15:15" x14ac:dyDescent="0.4">
      <c r="O80" cm="1">
        <f t="array" aca="1" ref="O80" ca="1">+N53:O80</f>
        <v>0</v>
      </c>
    </row>
  </sheetData>
  <mergeCells count="4">
    <mergeCell ref="C1:F1"/>
    <mergeCell ref="P5:Q5"/>
    <mergeCell ref="P16:Q16"/>
    <mergeCell ref="P37:Q37"/>
  </mergeCells>
  <pageMargins left="0.70866141732283472" right="0.70866141732283472" top="0.74803149606299213" bottom="0.74803149606299213" header="0.31496062992125984" footer="0.31496062992125984"/>
  <pageSetup scale="4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2B8-9D6A-44E2-B0D2-BA294386FA3A}">
  <sheetPr>
    <pageSetUpPr fitToPage="1"/>
  </sheetPr>
  <dimension ref="A1:W36"/>
  <sheetViews>
    <sheetView topLeftCell="B1" workbookViewId="0">
      <selection activeCell="J10" sqref="J10"/>
    </sheetView>
  </sheetViews>
  <sheetFormatPr defaultRowHeight="14.6" x14ac:dyDescent="0.4"/>
  <cols>
    <col min="1" max="1" width="16.15234375" customWidth="1"/>
    <col min="2" max="2" width="8.3046875" customWidth="1"/>
    <col min="3" max="4" width="6.3046875" customWidth="1"/>
    <col min="5" max="5" width="2.3046875" customWidth="1"/>
    <col min="12" max="12" width="10.15234375" customWidth="1"/>
    <col min="16" max="16" width="2.53515625" customWidth="1"/>
    <col min="17" max="17" width="7.84375" customWidth="1"/>
    <col min="18" max="19" width="7.3828125" customWidth="1"/>
    <col min="20" max="20" width="4.15234375" customWidth="1"/>
  </cols>
  <sheetData>
    <row r="1" spans="1:23" ht="18.45" x14ac:dyDescent="0.5">
      <c r="A1" s="3" t="s">
        <v>18</v>
      </c>
      <c r="B1" s="3"/>
      <c r="C1" s="30"/>
      <c r="D1" s="30"/>
      <c r="E1" s="30"/>
      <c r="F1" s="30"/>
      <c r="G1" s="30"/>
    </row>
    <row r="3" spans="1:23" x14ac:dyDescent="0.4">
      <c r="A3" s="1" t="s">
        <v>25</v>
      </c>
      <c r="B3" s="1"/>
      <c r="F3" s="12"/>
      <c r="G3" s="13" t="s">
        <v>12</v>
      </c>
      <c r="H3" s="14"/>
      <c r="I3" s="15"/>
      <c r="J3" s="13"/>
      <c r="L3" s="12" t="s">
        <v>21</v>
      </c>
      <c r="M3" s="16">
        <f>SUM(S6:S36)</f>
        <v>0</v>
      </c>
      <c r="N3" s="14" t="s">
        <v>27</v>
      </c>
      <c r="O3" s="17" t="e">
        <f>M3/SUM(D6:D36)</f>
        <v>#DIV/0!</v>
      </c>
      <c r="V3" s="28" t="s">
        <v>78</v>
      </c>
      <c r="W3">
        <v>10</v>
      </c>
    </row>
    <row r="4" spans="1:23" x14ac:dyDescent="0.4">
      <c r="B4" s="29" t="s">
        <v>77</v>
      </c>
      <c r="C4" s="29"/>
      <c r="Q4" s="29" t="s">
        <v>77</v>
      </c>
      <c r="R4" s="29"/>
    </row>
    <row r="5" spans="1:23" x14ac:dyDescent="0.4">
      <c r="B5" s="7" t="s">
        <v>11</v>
      </c>
      <c r="C5" s="7" t="s">
        <v>74</v>
      </c>
      <c r="D5" s="7" t="s">
        <v>6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Q5" s="7" t="s">
        <v>10</v>
      </c>
      <c r="R5" s="7" t="s">
        <v>0</v>
      </c>
      <c r="S5" s="7" t="s">
        <v>6</v>
      </c>
      <c r="T5" s="2"/>
      <c r="U5" s="7" t="s">
        <v>11</v>
      </c>
      <c r="V5" s="7" t="s">
        <v>75</v>
      </c>
      <c r="W5" s="7" t="s">
        <v>76</v>
      </c>
    </row>
    <row r="6" spans="1:23" x14ac:dyDescent="0.4">
      <c r="A6" t="s">
        <v>66</v>
      </c>
      <c r="B6" s="8"/>
      <c r="C6" s="8"/>
      <c r="D6" s="8">
        <f>B6*12*C6/1000</f>
        <v>0</v>
      </c>
      <c r="F6" s="11"/>
      <c r="G6" s="11"/>
      <c r="H6" s="11"/>
      <c r="I6" s="11"/>
      <c r="J6" s="11"/>
      <c r="K6" s="8"/>
      <c r="L6" s="8"/>
      <c r="M6" s="8"/>
      <c r="N6" s="8"/>
      <c r="O6" s="8"/>
      <c r="Q6" s="11">
        <f>SUM(F6:P6)</f>
        <v>0</v>
      </c>
      <c r="R6" s="11">
        <f>B6-Q6</f>
        <v>0</v>
      </c>
      <c r="S6" s="11">
        <f>R6*12*C6</f>
        <v>0</v>
      </c>
      <c r="U6" s="11">
        <v>6.625</v>
      </c>
      <c r="V6" s="11">
        <v>3</v>
      </c>
      <c r="W6" s="11">
        <f>COUNTIF(F6:O36, U6)</f>
        <v>0</v>
      </c>
    </row>
    <row r="7" spans="1:23" x14ac:dyDescent="0.4">
      <c r="B7" s="8"/>
      <c r="C7" s="8"/>
      <c r="D7" s="8">
        <f t="shared" ref="D7:D36" si="0">B7*12*C7/1000</f>
        <v>0</v>
      </c>
      <c r="F7" s="11"/>
      <c r="G7" s="11"/>
      <c r="H7" s="11"/>
      <c r="I7" s="11"/>
      <c r="J7" s="8"/>
      <c r="K7" s="8"/>
      <c r="L7" s="8"/>
      <c r="M7" s="8"/>
      <c r="N7" s="8"/>
      <c r="O7" s="8"/>
      <c r="Q7" s="11">
        <f t="shared" ref="Q7:Q24" si="1">SUM(F7:P7)</f>
        <v>0</v>
      </c>
      <c r="R7" s="11">
        <f t="shared" ref="R7:R36" si="2">B7-Q7</f>
        <v>0</v>
      </c>
      <c r="S7" s="11">
        <f t="shared" ref="S7:S36" si="3">R7*12*C7</f>
        <v>0</v>
      </c>
      <c r="U7" s="11">
        <v>9.5</v>
      </c>
      <c r="V7" s="11">
        <v>8</v>
      </c>
      <c r="W7" s="11">
        <f>COUNTIF(F6:O36, U7)</f>
        <v>0</v>
      </c>
    </row>
    <row r="8" spans="1:23" x14ac:dyDescent="0.4">
      <c r="B8" s="8"/>
      <c r="C8" s="8"/>
      <c r="D8" s="8">
        <f t="shared" si="0"/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Q8" s="11">
        <f t="shared" si="1"/>
        <v>0</v>
      </c>
      <c r="R8" s="11">
        <f t="shared" si="2"/>
        <v>0</v>
      </c>
      <c r="S8" s="11">
        <f t="shared" si="3"/>
        <v>0</v>
      </c>
      <c r="U8" s="11">
        <v>2.125</v>
      </c>
      <c r="V8" s="11">
        <v>1</v>
      </c>
      <c r="W8" s="11">
        <f>COUNTIF($F$6:$O$36, U8)</f>
        <v>0</v>
      </c>
    </row>
    <row r="9" spans="1:23" x14ac:dyDescent="0.4">
      <c r="B9" s="8"/>
      <c r="C9" s="8"/>
      <c r="D9" s="8">
        <f t="shared" si="0"/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Q9" s="11">
        <f t="shared" si="1"/>
        <v>0</v>
      </c>
      <c r="R9" s="11">
        <f t="shared" si="2"/>
        <v>0</v>
      </c>
      <c r="S9" s="11">
        <f t="shared" si="3"/>
        <v>0</v>
      </c>
      <c r="U9" s="11">
        <v>9</v>
      </c>
      <c r="V9" s="11">
        <v>1</v>
      </c>
      <c r="W9" s="11">
        <f t="shared" ref="W9:W11" si="4">COUNTIF($F$6:$O$36, U9)</f>
        <v>0</v>
      </c>
    </row>
    <row r="10" spans="1:23" x14ac:dyDescent="0.4">
      <c r="B10" s="8"/>
      <c r="C10" s="8"/>
      <c r="D10" s="8">
        <f t="shared" si="0"/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>
        <f t="shared" si="1"/>
        <v>0</v>
      </c>
      <c r="R10" s="11">
        <f t="shared" si="2"/>
        <v>0</v>
      </c>
      <c r="S10" s="11">
        <f t="shared" si="3"/>
        <v>0</v>
      </c>
      <c r="U10" s="11">
        <v>5.25</v>
      </c>
      <c r="V10" s="11">
        <v>2</v>
      </c>
      <c r="W10" s="11">
        <f t="shared" si="4"/>
        <v>0</v>
      </c>
    </row>
    <row r="11" spans="1:23" x14ac:dyDescent="0.4">
      <c r="B11" s="8"/>
      <c r="C11" s="8"/>
      <c r="D11" s="8">
        <f t="shared" si="0"/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>
        <f t="shared" si="1"/>
        <v>0</v>
      </c>
      <c r="R11" s="11">
        <f t="shared" si="2"/>
        <v>0</v>
      </c>
      <c r="S11" s="11">
        <f t="shared" si="3"/>
        <v>0</v>
      </c>
      <c r="U11" s="11">
        <v>2.5</v>
      </c>
      <c r="V11" s="11">
        <v>1</v>
      </c>
      <c r="W11" s="11">
        <f t="shared" si="4"/>
        <v>0</v>
      </c>
    </row>
    <row r="12" spans="1:23" x14ac:dyDescent="0.4">
      <c r="B12" s="8"/>
      <c r="C12" s="8"/>
      <c r="D12" s="8">
        <f t="shared" si="0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>
        <f t="shared" si="1"/>
        <v>0</v>
      </c>
      <c r="R12" s="11">
        <f t="shared" si="2"/>
        <v>0</v>
      </c>
      <c r="S12" s="11">
        <f t="shared" si="3"/>
        <v>0</v>
      </c>
    </row>
    <row r="13" spans="1:23" x14ac:dyDescent="0.4">
      <c r="B13" s="8"/>
      <c r="C13" s="8"/>
      <c r="D13" s="8">
        <f t="shared" si="0"/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>
        <f t="shared" si="1"/>
        <v>0</v>
      </c>
      <c r="R13" s="11">
        <f t="shared" si="2"/>
        <v>0</v>
      </c>
      <c r="S13" s="11">
        <f t="shared" si="3"/>
        <v>0</v>
      </c>
      <c r="U13" s="20" t="s">
        <v>10</v>
      </c>
      <c r="V13" s="20">
        <f>V6*U6*12*$W$3+V7*U7*12*$W$3+V8*U8*12*$W$3+U9*V9*12*$W$3+U10*V10*12*$W$3+U11*V11*12*$W$3</f>
        <v>14400</v>
      </c>
      <c r="W13" s="20" t="s">
        <v>6</v>
      </c>
    </row>
    <row r="14" spans="1:23" x14ac:dyDescent="0.4">
      <c r="B14" s="8"/>
      <c r="C14" s="8"/>
      <c r="D14" s="8">
        <f t="shared" si="0"/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>
        <f t="shared" si="1"/>
        <v>0</v>
      </c>
      <c r="R14" s="11">
        <f t="shared" si="2"/>
        <v>0</v>
      </c>
      <c r="S14" s="11">
        <f t="shared" si="3"/>
        <v>0</v>
      </c>
    </row>
    <row r="15" spans="1:23" x14ac:dyDescent="0.4">
      <c r="B15" s="8"/>
      <c r="C15" s="8"/>
      <c r="D15" s="8">
        <f t="shared" si="0"/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>
        <f t="shared" si="1"/>
        <v>0</v>
      </c>
      <c r="R15" s="11">
        <f t="shared" si="2"/>
        <v>0</v>
      </c>
      <c r="S15" s="11">
        <f t="shared" si="3"/>
        <v>0</v>
      </c>
    </row>
    <row r="16" spans="1:23" x14ac:dyDescent="0.4">
      <c r="B16" s="8"/>
      <c r="C16" s="8"/>
      <c r="D16" s="8">
        <f t="shared" si="0"/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>
        <f t="shared" si="1"/>
        <v>0</v>
      </c>
      <c r="R16" s="11">
        <f t="shared" si="2"/>
        <v>0</v>
      </c>
      <c r="S16" s="11">
        <f t="shared" si="3"/>
        <v>0</v>
      </c>
    </row>
    <row r="17" spans="2:19" x14ac:dyDescent="0.4">
      <c r="B17" s="8"/>
      <c r="C17" s="8"/>
      <c r="D17" s="8">
        <f t="shared" si="0"/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>
        <f t="shared" si="1"/>
        <v>0</v>
      </c>
      <c r="R17" s="11">
        <f t="shared" si="2"/>
        <v>0</v>
      </c>
      <c r="S17" s="11">
        <f t="shared" si="3"/>
        <v>0</v>
      </c>
    </row>
    <row r="18" spans="2:19" x14ac:dyDescent="0.4">
      <c r="B18" s="8"/>
      <c r="C18" s="8"/>
      <c r="D18" s="8">
        <f t="shared" si="0"/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>
        <f t="shared" si="1"/>
        <v>0</v>
      </c>
      <c r="R18" s="11">
        <f t="shared" si="2"/>
        <v>0</v>
      </c>
      <c r="S18" s="11">
        <f t="shared" si="3"/>
        <v>0</v>
      </c>
    </row>
    <row r="19" spans="2:19" x14ac:dyDescent="0.4">
      <c r="B19" s="8"/>
      <c r="C19" s="8"/>
      <c r="D19" s="8">
        <f t="shared" si="0"/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>
        <f t="shared" si="1"/>
        <v>0</v>
      </c>
      <c r="R19" s="11">
        <f t="shared" si="2"/>
        <v>0</v>
      </c>
      <c r="S19" s="11">
        <f t="shared" si="3"/>
        <v>0</v>
      </c>
    </row>
    <row r="20" spans="2:19" x14ac:dyDescent="0.4">
      <c r="B20" s="8"/>
      <c r="C20" s="8"/>
      <c r="D20" s="8">
        <f t="shared" si="0"/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>
        <f t="shared" si="1"/>
        <v>0</v>
      </c>
      <c r="R20" s="11">
        <f t="shared" si="2"/>
        <v>0</v>
      </c>
      <c r="S20" s="11">
        <f t="shared" si="3"/>
        <v>0</v>
      </c>
    </row>
    <row r="21" spans="2:19" x14ac:dyDescent="0.4">
      <c r="B21" s="8"/>
      <c r="C21" s="8"/>
      <c r="D21" s="8">
        <f t="shared" si="0"/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>
        <f t="shared" si="1"/>
        <v>0</v>
      </c>
      <c r="R21" s="11">
        <f t="shared" si="2"/>
        <v>0</v>
      </c>
      <c r="S21" s="11">
        <f t="shared" si="3"/>
        <v>0</v>
      </c>
    </row>
    <row r="22" spans="2:19" x14ac:dyDescent="0.4">
      <c r="B22" s="8"/>
      <c r="C22" s="8"/>
      <c r="D22" s="8">
        <f t="shared" si="0"/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>
        <f t="shared" si="1"/>
        <v>0</v>
      </c>
      <c r="R22" s="11">
        <f t="shared" si="2"/>
        <v>0</v>
      </c>
      <c r="S22" s="11">
        <f t="shared" si="3"/>
        <v>0</v>
      </c>
    </row>
    <row r="23" spans="2:19" x14ac:dyDescent="0.4">
      <c r="B23" s="8"/>
      <c r="C23" s="8"/>
      <c r="D23" s="8">
        <f t="shared" si="0"/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>
        <f t="shared" si="1"/>
        <v>0</v>
      </c>
      <c r="R23" s="11">
        <f t="shared" si="2"/>
        <v>0</v>
      </c>
      <c r="S23" s="11">
        <f t="shared" si="3"/>
        <v>0</v>
      </c>
    </row>
    <row r="24" spans="2:19" x14ac:dyDescent="0.4">
      <c r="B24" s="8"/>
      <c r="C24" s="8"/>
      <c r="D24" s="8">
        <f t="shared" si="0"/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>
        <f t="shared" si="1"/>
        <v>0</v>
      </c>
      <c r="R24" s="11">
        <f t="shared" si="2"/>
        <v>0</v>
      </c>
      <c r="S24" s="11">
        <f t="shared" si="3"/>
        <v>0</v>
      </c>
    </row>
    <row r="25" spans="2:19" x14ac:dyDescent="0.4">
      <c r="B25" s="8"/>
      <c r="C25" s="8"/>
      <c r="D25" s="8">
        <f t="shared" si="0"/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>
        <f t="shared" ref="Q25:Q26" si="5">SUM(F25:P25)</f>
        <v>0</v>
      </c>
      <c r="R25" s="11">
        <f t="shared" si="2"/>
        <v>0</v>
      </c>
      <c r="S25" s="11">
        <f t="shared" si="3"/>
        <v>0</v>
      </c>
    </row>
    <row r="26" spans="2:19" x14ac:dyDescent="0.4">
      <c r="B26" s="8"/>
      <c r="C26" s="8"/>
      <c r="D26" s="8">
        <f t="shared" si="0"/>
        <v>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>
        <f t="shared" si="5"/>
        <v>0</v>
      </c>
      <c r="R26" s="11">
        <f t="shared" si="2"/>
        <v>0</v>
      </c>
      <c r="S26" s="11">
        <f t="shared" si="3"/>
        <v>0</v>
      </c>
    </row>
    <row r="27" spans="2:19" x14ac:dyDescent="0.4">
      <c r="B27" s="8"/>
      <c r="C27" s="8"/>
      <c r="D27" s="8">
        <f t="shared" si="0"/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>
        <f>SUM(F27:P27)</f>
        <v>0</v>
      </c>
      <c r="R27" s="11">
        <f t="shared" si="2"/>
        <v>0</v>
      </c>
      <c r="S27" s="11">
        <f t="shared" si="3"/>
        <v>0</v>
      </c>
    </row>
    <row r="28" spans="2:19" x14ac:dyDescent="0.4">
      <c r="B28" s="8"/>
      <c r="C28" s="8"/>
      <c r="D28" s="8">
        <f t="shared" si="0"/>
        <v>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Q28" s="11">
        <f t="shared" ref="Q28:Q36" si="6">SUM(F28:P28)</f>
        <v>0</v>
      </c>
      <c r="R28" s="11">
        <f t="shared" si="2"/>
        <v>0</v>
      </c>
      <c r="S28" s="11">
        <f t="shared" si="3"/>
        <v>0</v>
      </c>
    </row>
    <row r="29" spans="2:19" x14ac:dyDescent="0.4">
      <c r="B29" s="8"/>
      <c r="C29" s="8"/>
      <c r="D29" s="8">
        <f t="shared" si="0"/>
        <v>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Q29" s="11">
        <f t="shared" si="6"/>
        <v>0</v>
      </c>
      <c r="R29" s="11">
        <f t="shared" si="2"/>
        <v>0</v>
      </c>
      <c r="S29" s="11">
        <f t="shared" si="3"/>
        <v>0</v>
      </c>
    </row>
    <row r="30" spans="2:19" x14ac:dyDescent="0.4">
      <c r="B30" s="8"/>
      <c r="C30" s="8"/>
      <c r="D30" s="8">
        <f t="shared" si="0"/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Q30" s="11">
        <f t="shared" si="6"/>
        <v>0</v>
      </c>
      <c r="R30" s="11">
        <f t="shared" si="2"/>
        <v>0</v>
      </c>
      <c r="S30" s="11">
        <f t="shared" si="3"/>
        <v>0</v>
      </c>
    </row>
    <row r="31" spans="2:19" x14ac:dyDescent="0.4">
      <c r="B31" s="8"/>
      <c r="C31" s="8"/>
      <c r="D31" s="8">
        <f t="shared" si="0"/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Q31" s="11">
        <f t="shared" si="6"/>
        <v>0</v>
      </c>
      <c r="R31" s="11">
        <f t="shared" si="2"/>
        <v>0</v>
      </c>
      <c r="S31" s="11">
        <f t="shared" si="3"/>
        <v>0</v>
      </c>
    </row>
    <row r="32" spans="2:19" x14ac:dyDescent="0.4">
      <c r="B32" s="8"/>
      <c r="C32" s="8"/>
      <c r="D32" s="8">
        <f t="shared" si="0"/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Q32" s="11">
        <f t="shared" si="6"/>
        <v>0</v>
      </c>
      <c r="R32" s="11">
        <f t="shared" si="2"/>
        <v>0</v>
      </c>
      <c r="S32" s="11">
        <f t="shared" si="3"/>
        <v>0</v>
      </c>
    </row>
    <row r="33" spans="2:19" x14ac:dyDescent="0.4">
      <c r="B33" s="8"/>
      <c r="C33" s="8"/>
      <c r="D33" s="8">
        <f t="shared" si="0"/>
        <v>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Q33" s="11">
        <f t="shared" si="6"/>
        <v>0</v>
      </c>
      <c r="R33" s="11">
        <f t="shared" si="2"/>
        <v>0</v>
      </c>
      <c r="S33" s="11">
        <f t="shared" si="3"/>
        <v>0</v>
      </c>
    </row>
    <row r="34" spans="2:19" x14ac:dyDescent="0.4">
      <c r="B34" s="8"/>
      <c r="C34" s="8"/>
      <c r="D34" s="8">
        <f t="shared" si="0"/>
        <v>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>
        <f t="shared" si="6"/>
        <v>0</v>
      </c>
      <c r="R34" s="11">
        <f t="shared" si="2"/>
        <v>0</v>
      </c>
      <c r="S34" s="11">
        <f t="shared" si="3"/>
        <v>0</v>
      </c>
    </row>
    <row r="35" spans="2:19" x14ac:dyDescent="0.4">
      <c r="B35" s="8"/>
      <c r="C35" s="8"/>
      <c r="D35" s="8">
        <f t="shared" si="0"/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Q35" s="11">
        <f t="shared" si="6"/>
        <v>0</v>
      </c>
      <c r="R35" s="11">
        <f t="shared" si="2"/>
        <v>0</v>
      </c>
      <c r="S35" s="11">
        <f t="shared" si="3"/>
        <v>0</v>
      </c>
    </row>
    <row r="36" spans="2:19" x14ac:dyDescent="0.4">
      <c r="B36" s="8"/>
      <c r="C36" s="8"/>
      <c r="D36" s="8">
        <f t="shared" si="0"/>
        <v>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Q36" s="11">
        <f t="shared" si="6"/>
        <v>0</v>
      </c>
      <c r="R36" s="11">
        <f t="shared" si="2"/>
        <v>0</v>
      </c>
      <c r="S36" s="11">
        <f t="shared" si="3"/>
        <v>0</v>
      </c>
    </row>
  </sheetData>
  <mergeCells count="3">
    <mergeCell ref="C1:G1"/>
    <mergeCell ref="Q4:R4"/>
    <mergeCell ref="B4:C4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8d5096-1bb7-414f-af5c-2411680bf71e">
      <Terms xmlns="http://schemas.microsoft.com/office/infopath/2007/PartnerControls"/>
    </lcf76f155ced4ddcb4097134ff3c332f>
    <TaxCatchAll xmlns="71131562-680c-40ca-8cdb-dfe716e567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B99BE6876C94EACF0B0B797FB34F6" ma:contentTypeVersion="15" ma:contentTypeDescription="Create a new document." ma:contentTypeScope="" ma:versionID="bd5222f56c419b681f5f2ed4ced1d260">
  <xsd:schema xmlns:xsd="http://www.w3.org/2001/XMLSchema" xmlns:xs="http://www.w3.org/2001/XMLSchema" xmlns:p="http://schemas.microsoft.com/office/2006/metadata/properties" xmlns:ns2="4b8d5096-1bb7-414f-af5c-2411680bf71e" xmlns:ns3="71131562-680c-40ca-8cdb-dfe716e567b7" targetNamespace="http://schemas.microsoft.com/office/2006/metadata/properties" ma:root="true" ma:fieldsID="85d1e710a512070d7aaa96fdd7963702" ns2:_="" ns3:_="">
    <xsd:import namespace="4b8d5096-1bb7-414f-af5c-2411680bf71e"/>
    <xsd:import namespace="71131562-680c-40ca-8cdb-dfe716e56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d5096-1bb7-414f-af5c-2411680bf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453ae97-cd49-4d15-b055-69e640f033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31562-680c-40ca-8cdb-dfe716e567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6ea3e1-7327-453d-b131-ff203f208197}" ma:internalName="TaxCatchAll" ma:showField="CatchAllData" ma:web="71131562-680c-40ca-8cdb-dfe716e56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2DD4A-FE35-40DC-8408-6A37C01D3008}">
  <ds:schemaRefs>
    <ds:schemaRef ds:uri="http://schemas.microsoft.com/office/2006/metadata/properties"/>
    <ds:schemaRef ds:uri="http://schemas.microsoft.com/office/infopath/2007/PartnerControls"/>
    <ds:schemaRef ds:uri="4b8d5096-1bb7-414f-af5c-2411680bf71e"/>
    <ds:schemaRef ds:uri="71131562-680c-40ca-8cdb-dfe716e567b7"/>
  </ds:schemaRefs>
</ds:datastoreItem>
</file>

<file path=customXml/itemProps2.xml><?xml version="1.0" encoding="utf-8"?>
<ds:datastoreItem xmlns:ds="http://schemas.openxmlformats.org/officeDocument/2006/customXml" ds:itemID="{05F971C4-AA39-40E5-9189-9B0FAE991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95CF8B-0B46-43CB-B652-98B0EF25E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d5096-1bb7-414f-af5c-2411680bf71e"/>
    <ds:schemaRef ds:uri="71131562-680c-40ca-8cdb-dfe716e56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TT Luso</vt:lpstr>
      <vt:lpstr>DT DIGI</vt:lpstr>
      <vt:lpstr>DT DIGI (2)</vt:lpstr>
      <vt:lpstr>Select (2)</vt:lpstr>
      <vt:lpstr>Select</vt:lpstr>
      <vt:lpstr>'DT DIGI'!Print_Area</vt:lpstr>
      <vt:lpstr>'DT DIGI (2)'!Print_Area</vt:lpstr>
      <vt:lpstr>Select!Print_Area</vt:lpstr>
      <vt:lpstr>'TT Luso'!Print_Area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 Pitre</dc:creator>
  <cp:lastModifiedBy>Joanne  Pitre</cp:lastModifiedBy>
  <cp:lastPrinted>2025-01-24T16:31:26Z</cp:lastPrinted>
  <dcterms:created xsi:type="dcterms:W3CDTF">2024-12-18T14:56:42Z</dcterms:created>
  <dcterms:modified xsi:type="dcterms:W3CDTF">2025-01-25T02:45:16Z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0x010100301B99BE6876C94EACF0B0B797FB34F6</vt:lpwstr>
  </property>
  <property fmtid="{D5CDD505-2E9C-101B-9397-08002B2CF9AE}" pid="3" name="MediaServiceImageTags">
    <vt:lpwstr/>
  </property>
</Properties>
</file>