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<sst xmlns="http://schemas.openxmlformats.org/spreadsheetml/2006/main" count="51" uniqueCount="39">
  <si>
    <r>
      <rPr>
        <rFont val="Arial"/>
        <color theme="1"/>
      </rPr>
      <t xml:space="preserve">This is created by </t>
    </r>
    <r>
      <rPr>
        <rFont val="Arial"/>
        <b/>
        <i/>
        <color theme="1"/>
      </rPr>
      <t>偷偷烤鱼的鱼</t>
    </r>
  </si>
  <si>
    <t>乘区</t>
  </si>
  <si>
    <t>攻击乘区</t>
  </si>
  <si>
    <t>倍率乘区</t>
  </si>
  <si>
    <t>伤害提高*</t>
  </si>
  <si>
    <t>增伤乘区</t>
  </si>
  <si>
    <t>暴击乘区</t>
  </si>
  <si>
    <t>反应乘区</t>
  </si>
  <si>
    <t>防御乘区</t>
  </si>
  <si>
    <t>抗性乘区</t>
  </si>
  <si>
    <t>数值</t>
  </si>
  <si>
    <t>基础攻击力</t>
  </si>
  <si>
    <t>倍率%</t>
  </si>
  <si>
    <t>基础数值</t>
  </si>
  <si>
    <t>元素伤害加成%</t>
  </si>
  <si>
    <t>暴击伤害%</t>
  </si>
  <si>
    <t>基础反应倍率</t>
  </si>
  <si>
    <t>人物等级</t>
  </si>
  <si>
    <t>怪物基础抗性%</t>
  </si>
  <si>
    <t>数值攻击力</t>
  </si>
  <si>
    <t>倍率提升%</t>
  </si>
  <si>
    <t>对应倍率%</t>
  </si>
  <si>
    <t>造成伤害加成%</t>
  </si>
  <si>
    <t>元素精通</t>
  </si>
  <si>
    <t>怪物等级</t>
  </si>
  <si>
    <t>抗性降低%</t>
  </si>
  <si>
    <t>攻击力提升%</t>
  </si>
  <si>
    <t>反应伤害系数</t>
  </si>
  <si>
    <t>防御力降低%</t>
  </si>
  <si>
    <t>怪物实际抗性%</t>
  </si>
  <si>
    <t>数值攻击力提升</t>
  </si>
  <si>
    <t>防御力穿透%</t>
  </si>
  <si>
    <t>伤害计算</t>
  </si>
  <si>
    <t>实际伤害</t>
  </si>
  <si>
    <t>伤害修正</t>
  </si>
  <si>
    <t>无伤害提高*</t>
  </si>
  <si>
    <t>暴击伤害：</t>
  </si>
  <si>
    <t>%</t>
  </si>
  <si>
    <t>不暴击伤害：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</si>
</sst>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0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b/>
      <sz val="11.0"/>
      <color rgb="FFFFFFFF"/>
      <name val="Arial"/>
      <scheme val="minor"/>
    </font>
    <font>
      <sz val="1.0"/>
      <color theme="0"/>
      <name val="Inconsolata"/>
    </font>
    <font>
      <b/>
      <sz val="14.0"/>
      <color rgb="FFFF0000"/>
      <name val="Arial"/>
      <scheme val="minor"/>
    </font>
    <font>
      <b/>
      <sz val="14.0"/>
      <color rgb="FF434343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readingOrder="0"/>
    </xf>
    <xf borderId="0" fillId="0" fontId="4" numFmtId="0" xfId="0" applyFont="1"/>
    <xf borderId="4" fillId="4" fontId="4" numFmtId="0" xfId="0" applyAlignment="1" applyBorder="1" applyFill="1" applyFont="1">
      <alignment readingOrder="0"/>
    </xf>
    <xf borderId="4" fillId="5" fontId="4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4" fillId="6" fontId="4" numFmtId="0" xfId="0" applyAlignment="1" applyBorder="1" applyFill="1" applyFont="1">
      <alignment readingOrder="0"/>
    </xf>
    <xf borderId="4" fillId="7" fontId="4" numFmtId="0" xfId="0" applyAlignment="1" applyBorder="1" applyFill="1" applyFont="1">
      <alignment readingOrder="0"/>
    </xf>
    <xf borderId="4" fillId="8" fontId="4" numFmtId="0" xfId="0" applyAlignment="1" applyBorder="1" applyFill="1" applyFont="1">
      <alignment readingOrder="0"/>
    </xf>
    <xf borderId="4" fillId="9" fontId="4" numFmtId="0" xfId="0" applyAlignment="1" applyBorder="1" applyFill="1" applyFont="1">
      <alignment readingOrder="0"/>
    </xf>
    <xf borderId="4" fillId="10" fontId="4" numFmtId="0" xfId="0" applyAlignment="1" applyBorder="1" applyFill="1" applyFont="1">
      <alignment readingOrder="0"/>
    </xf>
    <xf borderId="4" fillId="3" fontId="5" numFmtId="0" xfId="0" applyAlignment="1" applyBorder="1" applyFont="1">
      <alignment readingOrder="0"/>
    </xf>
    <xf borderId="0" fillId="0" fontId="5" numFmtId="0" xfId="0" applyFont="1"/>
    <xf borderId="4" fillId="4" fontId="5" numFmtId="0" xfId="0" applyAlignment="1" applyBorder="1" applyFont="1">
      <alignment readingOrder="0"/>
    </xf>
    <xf borderId="4" fillId="5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6" fontId="5" numFmtId="0" xfId="0" applyAlignment="1" applyBorder="1" applyFont="1">
      <alignment readingOrder="0"/>
    </xf>
    <xf borderId="4" fillId="7" fontId="5" numFmtId="0" xfId="0" applyAlignment="1" applyBorder="1" applyFont="1">
      <alignment readingOrder="0"/>
    </xf>
    <xf borderId="4" fillId="8" fontId="5" numFmtId="0" xfId="0" applyAlignment="1" applyBorder="1" applyFont="1">
      <alignment readingOrder="0"/>
    </xf>
    <xf borderId="4" fillId="9" fontId="5" numFmtId="0" xfId="0" applyAlignment="1" applyBorder="1" applyFont="1">
      <alignment readingOrder="0"/>
    </xf>
    <xf borderId="4" fillId="10" fontId="5" numFmtId="0" xfId="0" applyAlignment="1" applyBorder="1" applyFont="1">
      <alignment readingOrder="0"/>
    </xf>
    <xf borderId="0" fillId="0" fontId="6" numFmtId="0" xfId="0" applyFont="1"/>
    <xf borderId="4" fillId="3" fontId="7" numFmtId="0" xfId="0" applyAlignment="1" applyBorder="1" applyFont="1">
      <alignment readingOrder="0"/>
    </xf>
    <xf borderId="0" fillId="0" fontId="8" numFmtId="0" xfId="0" applyFont="1"/>
    <xf borderId="4" fillId="4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4" fillId="5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4" fillId="5" fontId="8" numFmtId="0" xfId="0" applyAlignment="1" applyBorder="1" applyFont="1">
      <alignment readingOrder="0"/>
    </xf>
    <xf borderId="4" fillId="6" fontId="7" numFmtId="0" xfId="0" applyAlignment="1" applyBorder="1" applyFont="1">
      <alignment readingOrder="0"/>
    </xf>
    <xf borderId="4" fillId="7" fontId="7" numFmtId="0" xfId="0" applyAlignment="1" applyBorder="1" applyFont="1">
      <alignment readingOrder="0"/>
    </xf>
    <xf borderId="4" fillId="8" fontId="7" numFmtId="0" xfId="0" applyAlignment="1" applyBorder="1" applyFont="1">
      <alignment readingOrder="0"/>
    </xf>
    <xf borderId="4" fillId="9" fontId="7" numFmtId="0" xfId="0" applyAlignment="1" applyBorder="1" applyFont="1">
      <alignment readingOrder="0"/>
    </xf>
    <xf borderId="4" fillId="10" fontId="7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0" fillId="11" fontId="8" numFmtId="0" xfId="0" applyFill="1" applyFont="1"/>
    <xf borderId="4" fillId="8" fontId="8" numFmtId="0" xfId="0" applyAlignment="1" applyBorder="1" applyFont="1">
      <alignment readingOrder="0"/>
    </xf>
    <xf borderId="4" fillId="0" fontId="8" numFmtId="0" xfId="0" applyBorder="1" applyFont="1"/>
    <xf borderId="0" fillId="11" fontId="4" numFmtId="0" xfId="0" applyFont="1"/>
    <xf borderId="4" fillId="9" fontId="8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5" fillId="12" fontId="10" numFmtId="0" xfId="0" applyBorder="1" applyFill="1" applyFont="1"/>
    <xf borderId="6" fillId="2" fontId="11" numFmtId="0" xfId="0" applyAlignment="1" applyBorder="1" applyFont="1">
      <alignment readingOrder="0"/>
    </xf>
    <xf borderId="7" fillId="12" fontId="10" numFmtId="0" xfId="0" applyBorder="1" applyFont="1"/>
    <xf borderId="6" fillId="2" fontId="12" numFmtId="0" xfId="0" applyBorder="1" applyFont="1"/>
    <xf borderId="8" fillId="0" fontId="5" numFmtId="0" xfId="0" applyBorder="1" applyFont="1"/>
    <xf borderId="6" fillId="2" fontId="12" numFmtId="0" xfId="0" applyAlignment="1" applyBorder="1" applyFont="1">
      <alignment readingOrder="0"/>
    </xf>
    <xf borderId="0" fillId="0" fontId="13" numFmtId="0" xfId="0" applyFont="1"/>
    <xf borderId="1" fillId="2" fontId="11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9" fillId="0" fontId="5" numFmtId="0" xfId="0" applyBorder="1" applyFont="1"/>
    <xf borderId="0" fillId="11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63"/>
    <col customWidth="1" min="3" max="3" width="3.88"/>
    <col customWidth="1" min="4" max="4" width="13.63"/>
    <col customWidth="1" min="5" max="5" width="3.88"/>
    <col customWidth="1" min="6" max="6" width="13.63"/>
    <col customWidth="1" min="7" max="7" width="1.38"/>
    <col customWidth="1" min="8" max="8" width="13.63"/>
    <col customWidth="1" min="9" max="9" width="1.38"/>
    <col customWidth="1" min="10" max="10" width="13.63"/>
    <col customWidth="1" min="11" max="11" width="3.88"/>
    <col customWidth="1" min="12" max="12" width="13.63"/>
    <col customWidth="1" min="13" max="13" width="3.88"/>
    <col customWidth="1" min="14" max="14" width="13.63"/>
    <col customWidth="1" min="15" max="15" width="3.88"/>
    <col customWidth="1" min="16" max="16" width="13.63"/>
    <col customWidth="1" min="17" max="17" width="3.88"/>
    <col customWidth="1" min="18" max="18" width="13.63"/>
    <col customWidth="1" min="19" max="19" width="3.88"/>
    <col customWidth="1" min="20" max="20" width="13.63"/>
    <col customWidth="1" min="21" max="21" width="3.88"/>
  </cols>
  <sheetData>
    <row r="1" ht="11.25" customHeight="1">
      <c r="B1" s="1" t="s">
        <v>0</v>
      </c>
    </row>
    <row r="2" ht="11.25" customHeight="1"/>
    <row r="4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6">
      <c r="B6" s="5" t="s">
        <v>2</v>
      </c>
      <c r="C6" s="6"/>
      <c r="D6" s="7" t="s">
        <v>3</v>
      </c>
      <c r="E6" s="6"/>
      <c r="F6" s="8" t="s">
        <v>4</v>
      </c>
      <c r="G6" s="9"/>
      <c r="H6" s="6"/>
      <c r="I6" s="6"/>
      <c r="J6" s="6"/>
      <c r="K6" s="6"/>
      <c r="L6" s="10" t="s">
        <v>5</v>
      </c>
      <c r="M6" s="6"/>
      <c r="N6" s="11" t="s">
        <v>6</v>
      </c>
      <c r="O6" s="6"/>
      <c r="P6" s="12" t="s">
        <v>7</v>
      </c>
      <c r="Q6" s="6"/>
      <c r="R6" s="13" t="s">
        <v>8</v>
      </c>
      <c r="S6" s="6"/>
      <c r="T6" s="14" t="s">
        <v>9</v>
      </c>
    </row>
    <row r="7">
      <c r="B7" s="15">
        <f>B12*(1+B18/100)+B15+B21</f>
        <v>0</v>
      </c>
      <c r="C7" s="16"/>
      <c r="D7" s="17">
        <f>D12/100*(1+D15/100)</f>
        <v>0</v>
      </c>
      <c r="E7" s="16"/>
      <c r="F7" s="18">
        <f>F12*F15/100+H12*H15/100+J12*J15/100</f>
        <v>0</v>
      </c>
      <c r="G7" s="19"/>
      <c r="H7" s="16"/>
      <c r="I7" s="16"/>
      <c r="J7" s="16"/>
      <c r="K7" s="16"/>
      <c r="L7" s="20">
        <f>1+(L12+L15)/100</f>
        <v>1</v>
      </c>
      <c r="M7" s="16"/>
      <c r="N7" s="21">
        <f>1+N12/100</f>
        <v>1</v>
      </c>
      <c r="O7" s="16"/>
      <c r="P7" s="22">
        <f>IF(P12=1,1, (1+(P15*2.78)/(P15+1400)+P18/100)*P12)</f>
        <v>0</v>
      </c>
      <c r="Q7" s="16"/>
      <c r="R7" s="23">
        <f>(R12+100)/((R15+100)*(1-R18/100)*(1-R21/100)+(R12+100))</f>
        <v>0.5</v>
      </c>
      <c r="S7" s="16"/>
      <c r="T7" s="24">
        <f>IF(T18&lt;0,1-(T18/2),IF(T18&gt;0.75,1/(1+T18*4),1-T18))</f>
        <v>1</v>
      </c>
    </row>
    <row r="9">
      <c r="B9" s="2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1">
      <c r="B11" s="5" t="s">
        <v>11</v>
      </c>
      <c r="C11" s="25"/>
      <c r="D11" s="7" t="s">
        <v>12</v>
      </c>
      <c r="E11" s="6"/>
      <c r="F11" s="8" t="s">
        <v>13</v>
      </c>
      <c r="G11" s="9"/>
      <c r="H11" s="8" t="s">
        <v>13</v>
      </c>
      <c r="I11" s="9"/>
      <c r="J11" s="8" t="s">
        <v>13</v>
      </c>
      <c r="K11" s="6"/>
      <c r="L11" s="10" t="s">
        <v>14</v>
      </c>
      <c r="M11" s="6"/>
      <c r="N11" s="11" t="s">
        <v>15</v>
      </c>
      <c r="O11" s="6"/>
      <c r="P11" s="12" t="s">
        <v>16</v>
      </c>
      <c r="Q11" s="6"/>
      <c r="R11" s="13" t="s">
        <v>17</v>
      </c>
      <c r="S11" s="6"/>
      <c r="T11" s="14" t="s">
        <v>18</v>
      </c>
    </row>
    <row r="12" ht="18.0" customHeight="1">
      <c r="B12" s="26"/>
      <c r="C12" s="27"/>
      <c r="D12" s="28"/>
      <c r="E12" s="29"/>
      <c r="F12" s="30"/>
      <c r="G12" s="31"/>
      <c r="H12" s="30"/>
      <c r="I12" s="31"/>
      <c r="J12" s="32"/>
      <c r="K12" s="27"/>
      <c r="L12" s="33"/>
      <c r="M12" s="27"/>
      <c r="N12" s="34"/>
      <c r="O12" s="27"/>
      <c r="P12" s="35"/>
      <c r="Q12" s="27"/>
      <c r="R12" s="36"/>
      <c r="S12" s="27"/>
      <c r="T12" s="37"/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B14" s="5" t="s">
        <v>19</v>
      </c>
      <c r="C14" s="6"/>
      <c r="D14" s="7" t="s">
        <v>20</v>
      </c>
      <c r="E14" s="6"/>
      <c r="F14" s="8" t="s">
        <v>21</v>
      </c>
      <c r="G14" s="9"/>
      <c r="H14" s="8" t="s">
        <v>21</v>
      </c>
      <c r="I14" s="9"/>
      <c r="J14" s="8" t="s">
        <v>21</v>
      </c>
      <c r="K14" s="6"/>
      <c r="L14" s="10" t="s">
        <v>22</v>
      </c>
      <c r="M14" s="6"/>
      <c r="N14" s="6"/>
      <c r="O14" s="6"/>
      <c r="P14" s="12" t="s">
        <v>23</v>
      </c>
      <c r="Q14" s="6"/>
      <c r="R14" s="13" t="s">
        <v>24</v>
      </c>
      <c r="S14" s="6"/>
      <c r="T14" s="14" t="s">
        <v>25</v>
      </c>
    </row>
    <row r="15" ht="18.0" customHeight="1">
      <c r="B15" s="26"/>
      <c r="C15" s="27"/>
      <c r="D15" s="28"/>
      <c r="E15" s="27"/>
      <c r="F15" s="30"/>
      <c r="G15" s="31"/>
      <c r="H15" s="30"/>
      <c r="I15" s="31"/>
      <c r="J15" s="32"/>
      <c r="K15" s="27"/>
      <c r="L15" s="33"/>
      <c r="M15" s="27"/>
      <c r="N15" s="27"/>
      <c r="O15" s="27"/>
      <c r="P15" s="35"/>
      <c r="Q15" s="27"/>
      <c r="R15" s="36"/>
      <c r="S15" s="27"/>
      <c r="T15" s="37"/>
    </row>
    <row r="16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B17" s="5" t="s">
        <v>26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 t="s">
        <v>27</v>
      </c>
      <c r="Q17" s="6"/>
      <c r="R17" s="13" t="s">
        <v>28</v>
      </c>
      <c r="S17" s="6"/>
      <c r="T17" s="38" t="s">
        <v>29</v>
      </c>
    </row>
    <row r="18" ht="18.0" customHeight="1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39"/>
      <c r="M18" s="27"/>
      <c r="N18" s="27"/>
      <c r="O18" s="27"/>
      <c r="P18" s="40"/>
      <c r="Q18" s="27"/>
      <c r="R18" s="36"/>
      <c r="S18" s="27"/>
      <c r="T18" s="41">
        <f>(T12-T15)/100</f>
        <v>0</v>
      </c>
    </row>
    <row r="19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B20" s="5" t="s">
        <v>30</v>
      </c>
      <c r="C20" s="6"/>
      <c r="D20" s="6"/>
      <c r="E20" s="6"/>
      <c r="F20" s="6"/>
      <c r="G20" s="6"/>
      <c r="H20" s="42"/>
      <c r="I20" s="6"/>
      <c r="J20" s="6"/>
      <c r="K20" s="6"/>
      <c r="L20" s="6"/>
      <c r="M20" s="6"/>
      <c r="N20" s="6"/>
      <c r="O20" s="6"/>
      <c r="P20" s="6"/>
      <c r="Q20" s="6"/>
      <c r="R20" s="13" t="s">
        <v>31</v>
      </c>
      <c r="S20" s="6"/>
      <c r="T20" s="6"/>
    </row>
    <row r="21" ht="18.0" customHeight="1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43"/>
      <c r="S21" s="27"/>
      <c r="T21" s="27"/>
    </row>
    <row r="25">
      <c r="B25" s="2" t="s">
        <v>32</v>
      </c>
      <c r="C25" s="3"/>
      <c r="D25" s="3"/>
      <c r="E25" s="3"/>
      <c r="F25" s="4"/>
      <c r="L25" s="2" t="s">
        <v>33</v>
      </c>
      <c r="M25" s="3"/>
      <c r="N25" s="4"/>
      <c r="R25" s="2" t="s">
        <v>34</v>
      </c>
      <c r="S25" s="44"/>
      <c r="T25" s="45"/>
    </row>
    <row r="27">
      <c r="B27" s="6"/>
      <c r="C27" s="6"/>
      <c r="D27" s="46" t="s">
        <v>35</v>
      </c>
      <c r="E27" s="6"/>
      <c r="F27" s="46" t="s">
        <v>4</v>
      </c>
      <c r="G27" s="6"/>
      <c r="H27" s="6"/>
      <c r="I27" s="6"/>
      <c r="J27" s="6"/>
      <c r="K27" s="6"/>
      <c r="L27" s="46" t="s">
        <v>35</v>
      </c>
      <c r="M27" s="6"/>
      <c r="N27" s="46" t="s">
        <v>4</v>
      </c>
      <c r="O27" s="6"/>
      <c r="R27" s="46" t="s">
        <v>35</v>
      </c>
      <c r="S27" s="6"/>
      <c r="T27" s="46" t="s">
        <v>4</v>
      </c>
    </row>
    <row r="28">
      <c r="B28" s="46" t="s">
        <v>36</v>
      </c>
      <c r="C28" s="47">
        <f>B7*D7*L7*N7*P7*R7*T7</f>
        <v>0</v>
      </c>
      <c r="D28" s="48">
        <f>ROUND(B7*D7*L7*N7*P7*R7*T7,0)</f>
        <v>0</v>
      </c>
      <c r="E28" s="49">
        <f>(B7*D7+F7)*L7*N7*P7*R7*T7</f>
        <v>0</v>
      </c>
      <c r="F28" s="48">
        <f>ROUND((B7*D7+F7)*L7*N7*P7*R7*T7,0)</f>
        <v>0</v>
      </c>
      <c r="G28" s="16"/>
      <c r="H28" s="16"/>
      <c r="I28" s="16"/>
      <c r="J28" s="16"/>
      <c r="K28" s="16"/>
      <c r="L28" s="50"/>
      <c r="M28" s="51"/>
      <c r="N28" s="52"/>
      <c r="O28" s="16"/>
      <c r="P28" s="53"/>
      <c r="Q28" s="53"/>
      <c r="R28" s="54" t="str">
        <f t="shared" ref="R28:R29" si="1">ROUND(ABS(C28-L28)/L28*100,3)</f>
        <v>#DIV/0!</v>
      </c>
      <c r="S28" s="55" t="s">
        <v>37</v>
      </c>
      <c r="T28" s="54" t="str">
        <f t="shared" ref="T28:T29" si="2">ROUND(ABS(E28-N28)/N28*100,3)</f>
        <v>#DIV/0!</v>
      </c>
      <c r="U28" s="55" t="s">
        <v>37</v>
      </c>
    </row>
    <row r="29">
      <c r="B29" s="46" t="s">
        <v>38</v>
      </c>
      <c r="C29" s="47">
        <f>B7*D7*L7*P7*R7*T7</f>
        <v>0</v>
      </c>
      <c r="D29" s="48">
        <f>ROUND(B7*D7*L7*P7*R7*T7,0)</f>
        <v>0</v>
      </c>
      <c r="E29" s="49">
        <f>(B7*D7+F7)*L7*P7*R7*T7</f>
        <v>0</v>
      </c>
      <c r="F29" s="48">
        <f>ROUND((B7*D7+F7)*L7*P7*R7*T7,0)</f>
        <v>0</v>
      </c>
      <c r="G29" s="16"/>
      <c r="H29" s="16"/>
      <c r="I29" s="16"/>
      <c r="J29" s="16"/>
      <c r="K29" s="16"/>
      <c r="L29" s="52"/>
      <c r="M29" s="56"/>
      <c r="N29" s="52"/>
      <c r="O29" s="16"/>
      <c r="P29" s="53"/>
      <c r="Q29" s="53"/>
      <c r="R29" s="54" t="str">
        <f t="shared" si="1"/>
        <v>#DIV/0!</v>
      </c>
      <c r="S29" s="55" t="s">
        <v>37</v>
      </c>
      <c r="T29" s="54" t="str">
        <f t="shared" si="2"/>
        <v>#DIV/0!</v>
      </c>
      <c r="U29" s="55" t="s">
        <v>37</v>
      </c>
    </row>
    <row r="31">
      <c r="T31" s="57"/>
    </row>
  </sheetData>
  <mergeCells count="5">
    <mergeCell ref="B1:D2"/>
    <mergeCell ref="B4:T4"/>
    <mergeCell ref="B9:T9"/>
    <mergeCell ref="B25:F25"/>
    <mergeCell ref="L25:N25"/>
  </mergeCells>
  <drawing r:id="rId1"/>
</worksheet>
</file>