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queryTables/queryTable1.xml" ContentType="application/vnd.openxmlformats-officedocument.spreadsheetml.query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Tobias\Dropbox\Excel models\"/>
    </mc:Choice>
  </mc:AlternateContent>
  <bookViews>
    <workbookView xWindow="0" yWindow="0" windowWidth="18660" windowHeight="2760" tabRatio="820" activeTab="5"/>
  </bookViews>
  <sheets>
    <sheet name="Template" sheetId="18" r:id="rId1"/>
    <sheet name="Summary" sheetId="17" r:id="rId2"/>
    <sheet name="Models &amp; inputs" sheetId="23" r:id="rId3"/>
    <sheet name="Investments" sheetId="20" r:id="rId4"/>
    <sheet name="Company data" sheetId="25" r:id="rId5"/>
    <sheet name="Country &amp; region data" sheetId="8" r:id="rId6"/>
    <sheet name="Raw rankings" sheetId="19" r:id="rId7"/>
    <sheet name="Investments ideas" sheetId="5" r:id="rId8"/>
    <sheet name="Input data &amp; validation" sheetId="22" r:id="rId9"/>
  </sheets>
  <definedNames>
    <definedName name="_xlnm._FilterDatabase" localSheetId="4" hidden="1">'Company data'!#REF!</definedName>
    <definedName name="_xlnm._FilterDatabase" localSheetId="5" hidden="1">'Country &amp; region data'!#REF!</definedName>
    <definedName name="_xlnm._FilterDatabase" localSheetId="8" hidden="1">'Input data &amp; validation'!#REF!</definedName>
    <definedName name="_xlnm._FilterDatabase" localSheetId="3" hidden="1">Investments!#REF!</definedName>
    <definedName name="_xlnm._FilterDatabase" localSheetId="2" hidden="1">'Models &amp; inputs'!#REF!</definedName>
    <definedName name="_xlnm._FilterDatabase" localSheetId="6" hidden="1">'Raw rankings'!#REF!</definedName>
    <definedName name="_xlnm._FilterDatabase" localSheetId="1" hidden="1">Summary!#REF!</definedName>
    <definedName name="_xlnm._FilterDatabase" localSheetId="0" hidden="1">Template!#REF!</definedName>
    <definedName name="Beta1">Investments!$D$14</definedName>
    <definedName name="Data_Validation_Regions" localSheetId="4">Regions[Regions]</definedName>
    <definedName name="Data_Validation_Regions" localSheetId="2">Regions[Regions]</definedName>
    <definedName name="Data_Validation_Regions">Regions[Regions]</definedName>
    <definedName name="Investments_Country">Investments!$B$8</definedName>
    <definedName name="jsessionid_d9ppT1HGbW52lJRZQFwGRffDpdnJ9G3KvvpnhhLnsvMnZ3K22nHF_810512085?subSectorCode__start_50_range_50" localSheetId="7">'Investments ideas'!$D$9:$F$73</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7" i="20" l="1"/>
  <c r="E16" i="20"/>
  <c r="E15" i="20"/>
  <c r="F8" i="8"/>
  <c r="F65" i="23" l="1"/>
  <c r="E8" i="8" l="1"/>
  <c r="E9" i="8"/>
  <c r="E10" i="8"/>
  <c r="E11" i="8"/>
  <c r="E12" i="8"/>
  <c r="E13" i="8"/>
  <c r="E14" i="8"/>
  <c r="E15" i="8"/>
  <c r="E16" i="8"/>
  <c r="E17" i="8"/>
  <c r="E18" i="8"/>
  <c r="E19" i="8"/>
  <c r="E20" i="8"/>
  <c r="E21" i="8"/>
  <c r="E22" i="8"/>
  <c r="E23" i="8"/>
  <c r="E24" i="8"/>
  <c r="E25" i="8"/>
  <c r="E26" i="8"/>
  <c r="E27" i="8"/>
  <c r="E28" i="8"/>
  <c r="E30" i="8"/>
  <c r="E31" i="8"/>
  <c r="E32" i="8"/>
  <c r="E33" i="8"/>
  <c r="E34" i="8"/>
  <c r="E35" i="8"/>
  <c r="E36" i="8"/>
  <c r="E37" i="8"/>
  <c r="E38" i="8"/>
  <c r="E39" i="8"/>
  <c r="E40" i="8"/>
  <c r="E41" i="8"/>
  <c r="E42" i="8"/>
  <c r="E43" i="8"/>
  <c r="E44" i="8"/>
  <c r="E45" i="8"/>
  <c r="E46" i="8"/>
  <c r="E47" i="8"/>
  <c r="E48" i="8"/>
  <c r="E49" i="8"/>
  <c r="E50" i="8"/>
  <c r="E51" i="8"/>
  <c r="E52" i="8"/>
  <c r="E53" i="8"/>
  <c r="E54" i="8"/>
  <c r="E55" i="8"/>
  <c r="E56" i="8"/>
  <c r="E57" i="8"/>
  <c r="E58" i="8"/>
  <c r="E59" i="8"/>
  <c r="E60" i="8"/>
  <c r="E61" i="8"/>
  <c r="E62" i="8"/>
  <c r="E63" i="8"/>
  <c r="E64" i="8"/>
  <c r="E65" i="8"/>
  <c r="E66" i="8"/>
  <c r="E67" i="8"/>
  <c r="E68" i="8"/>
  <c r="E69" i="8"/>
  <c r="E70" i="8"/>
  <c r="E71" i="8"/>
  <c r="E72" i="8"/>
  <c r="E73" i="8"/>
  <c r="E74" i="8"/>
  <c r="E75" i="8"/>
  <c r="E76" i="8"/>
  <c r="E77" i="8"/>
  <c r="E78" i="8"/>
  <c r="E79" i="8"/>
  <c r="E80" i="8"/>
  <c r="E81" i="8"/>
  <c r="E82" i="8"/>
  <c r="E83" i="8"/>
  <c r="E84" i="8"/>
  <c r="E85" i="8"/>
  <c r="E86" i="8"/>
  <c r="E87" i="8"/>
  <c r="E88" i="8"/>
  <c r="E89" i="8"/>
  <c r="E90" i="8"/>
  <c r="E91" i="8"/>
  <c r="E92" i="8"/>
  <c r="E93" i="8"/>
  <c r="E94" i="8"/>
  <c r="E95" i="8"/>
  <c r="E96" i="8"/>
  <c r="E97" i="8"/>
  <c r="E98" i="8"/>
  <c r="E99" i="8"/>
  <c r="E100" i="8"/>
  <c r="E101" i="8"/>
  <c r="E102" i="8"/>
  <c r="E103" i="8"/>
  <c r="E104" i="8"/>
  <c r="E105" i="8"/>
  <c r="E106" i="8"/>
  <c r="E107" i="8"/>
  <c r="E108" i="8"/>
  <c r="E109" i="8"/>
  <c r="E110" i="8"/>
  <c r="E111" i="8"/>
  <c r="E112" i="8"/>
  <c r="E113" i="8"/>
  <c r="E114" i="8"/>
  <c r="E115" i="8"/>
  <c r="E116" i="8"/>
  <c r="E117" i="8"/>
  <c r="E118" i="8"/>
  <c r="E119" i="8"/>
  <c r="E120" i="8"/>
  <c r="E121" i="8"/>
  <c r="E122" i="8"/>
  <c r="E123" i="8"/>
  <c r="E124" i="8"/>
  <c r="E125" i="8"/>
  <c r="E126" i="8"/>
  <c r="E127" i="8"/>
  <c r="E128" i="8"/>
  <c r="E129" i="8"/>
  <c r="E130" i="8"/>
  <c r="E131" i="8"/>
  <c r="E133" i="8"/>
  <c r="E134" i="8"/>
  <c r="E135" i="8"/>
  <c r="E136" i="8"/>
  <c r="F9" i="8"/>
  <c r="F10" i="8"/>
  <c r="F11" i="8"/>
  <c r="F12" i="8"/>
  <c r="F13" i="8"/>
  <c r="F14" i="8"/>
  <c r="F15" i="8"/>
  <c r="F16" i="8"/>
  <c r="F17" i="8"/>
  <c r="F18" i="8"/>
  <c r="F19" i="8"/>
  <c r="F20" i="8"/>
  <c r="F21" i="8"/>
  <c r="F22" i="8"/>
  <c r="F23" i="8"/>
  <c r="F24" i="8"/>
  <c r="F25" i="8"/>
  <c r="F26" i="8"/>
  <c r="F27" i="8"/>
  <c r="F28" i="8"/>
  <c r="F29" i="8"/>
  <c r="F30" i="8"/>
  <c r="F31" i="8"/>
  <c r="F32" i="8"/>
  <c r="F33" i="8"/>
  <c r="F34" i="8"/>
  <c r="F35" i="8"/>
  <c r="F36" i="8"/>
  <c r="F37" i="8"/>
  <c r="F38" i="8"/>
  <c r="F39" i="8"/>
  <c r="F40" i="8"/>
  <c r="F41" i="8"/>
  <c r="F42" i="8"/>
  <c r="F43" i="8"/>
  <c r="F44" i="8"/>
  <c r="F45" i="8"/>
  <c r="F46" i="8"/>
  <c r="F47" i="8"/>
  <c r="F48" i="8"/>
  <c r="F49" i="8"/>
  <c r="F50" i="8"/>
  <c r="F51" i="8"/>
  <c r="F52" i="8"/>
  <c r="F53" i="8"/>
  <c r="F54" i="8"/>
  <c r="F55" i="8"/>
  <c r="F56" i="8"/>
  <c r="F57" i="8"/>
  <c r="F58" i="8"/>
  <c r="F59" i="8"/>
  <c r="F60" i="8"/>
  <c r="F61" i="8"/>
  <c r="F62" i="8"/>
  <c r="F63" i="8"/>
  <c r="F64" i="8"/>
  <c r="F65" i="8"/>
  <c r="F66" i="8"/>
  <c r="F68" i="8"/>
  <c r="F69" i="8"/>
  <c r="F70" i="8"/>
  <c r="F71" i="8"/>
  <c r="F72" i="8"/>
  <c r="F73" i="8"/>
  <c r="F74" i="8"/>
  <c r="F75" i="8"/>
  <c r="F76" i="8"/>
  <c r="F77" i="8"/>
  <c r="F78" i="8"/>
  <c r="F79" i="8"/>
  <c r="F80" i="8"/>
  <c r="F81" i="8"/>
  <c r="F82" i="8"/>
  <c r="F83" i="8"/>
  <c r="F84" i="8"/>
  <c r="F85" i="8"/>
  <c r="F86" i="8"/>
  <c r="F87" i="8"/>
  <c r="F88" i="8"/>
  <c r="F89" i="8"/>
  <c r="F90" i="8"/>
  <c r="F91" i="8"/>
  <c r="F92" i="8"/>
  <c r="F93" i="8"/>
  <c r="F94" i="8"/>
  <c r="F95" i="8"/>
  <c r="F96" i="8"/>
  <c r="F97" i="8"/>
  <c r="F98" i="8"/>
  <c r="F99" i="8"/>
  <c r="F100" i="8"/>
  <c r="F101" i="8"/>
  <c r="F102" i="8"/>
  <c r="F103" i="8"/>
  <c r="F104" i="8"/>
  <c r="F105" i="8"/>
  <c r="F106" i="8"/>
  <c r="F107" i="8"/>
  <c r="F108" i="8"/>
  <c r="F109" i="8"/>
  <c r="F110" i="8"/>
  <c r="F111" i="8"/>
  <c r="F112" i="8"/>
  <c r="F113" i="8"/>
  <c r="F115" i="8"/>
  <c r="F116" i="8"/>
  <c r="F117" i="8"/>
  <c r="F118" i="8"/>
  <c r="F119" i="8"/>
  <c r="F120" i="8"/>
  <c r="F121" i="8"/>
  <c r="F122" i="8"/>
  <c r="F123" i="8"/>
  <c r="F124" i="8"/>
  <c r="F125" i="8"/>
  <c r="F126" i="8"/>
  <c r="F127" i="8"/>
  <c r="F128" i="8"/>
  <c r="F129" i="8"/>
  <c r="F130" i="8"/>
  <c r="F131" i="8"/>
  <c r="F133" i="8"/>
  <c r="F134" i="8"/>
  <c r="F135" i="8"/>
  <c r="F136" i="8"/>
  <c r="AE8" i="8"/>
  <c r="F114" i="8" s="1"/>
  <c r="AE9" i="8"/>
  <c r="AE10" i="8"/>
  <c r="AE11" i="8"/>
  <c r="AE12" i="8"/>
  <c r="AE13" i="8"/>
  <c r="AE14" i="8"/>
  <c r="AE15" i="8"/>
  <c r="AE16" i="8"/>
  <c r="AE17" i="8"/>
  <c r="AE18" i="8"/>
  <c r="AE19" i="8"/>
  <c r="F67" i="8" s="1"/>
  <c r="AE20" i="8"/>
  <c r="AE21" i="8"/>
  <c r="AE22" i="8"/>
  <c r="AE23" i="8"/>
  <c r="AE24" i="8"/>
  <c r="AE25" i="8"/>
  <c r="AE26" i="8"/>
  <c r="V29" i="8"/>
  <c r="E29" i="8" s="1"/>
  <c r="V8" i="8"/>
  <c r="V9" i="8"/>
  <c r="V10" i="8"/>
  <c r="V11" i="8"/>
  <c r="V12" i="8"/>
  <c r="V13" i="8"/>
  <c r="V14" i="8"/>
  <c r="V15" i="8"/>
  <c r="V16" i="8"/>
  <c r="V17" i="8"/>
  <c r="V18" i="8"/>
  <c r="V19" i="8"/>
  <c r="V20" i="8"/>
  <c r="V21" i="8"/>
  <c r="V22" i="8"/>
  <c r="V23" i="8"/>
  <c r="V24" i="8"/>
  <c r="V25" i="8"/>
  <c r="V26" i="8"/>
  <c r="V27" i="8"/>
  <c r="V28" i="8"/>
  <c r="V30" i="8"/>
  <c r="V31" i="8"/>
  <c r="V32" i="8"/>
  <c r="V33" i="8"/>
  <c r="V34" i="8"/>
  <c r="V35" i="8"/>
  <c r="V36" i="8"/>
  <c r="V37" i="8"/>
  <c r="V38" i="8"/>
  <c r="V39" i="8"/>
  <c r="V40" i="8"/>
  <c r="V41" i="8"/>
  <c r="V42" i="8"/>
  <c r="V43" i="8"/>
  <c r="V44" i="8"/>
  <c r="V45" i="8"/>
  <c r="V46" i="8"/>
  <c r="V47" i="8"/>
  <c r="V48" i="8"/>
  <c r="V49" i="8"/>
  <c r="V50" i="8"/>
  <c r="V51" i="8"/>
  <c r="V52" i="8"/>
  <c r="V53" i="8"/>
  <c r="V54" i="8"/>
  <c r="V55" i="8"/>
  <c r="V56" i="8"/>
  <c r="V57" i="8"/>
  <c r="V58" i="8"/>
  <c r="V59" i="8"/>
  <c r="V60" i="8"/>
  <c r="V61" i="8"/>
  <c r="V62" i="8"/>
  <c r="V63" i="8"/>
  <c r="V64" i="8"/>
  <c r="V65" i="8"/>
  <c r="V66" i="8"/>
  <c r="V67" i="8"/>
  <c r="V68" i="8"/>
  <c r="V69" i="8"/>
  <c r="V70" i="8"/>
  <c r="V71" i="8"/>
  <c r="V72" i="8"/>
  <c r="V73" i="8"/>
  <c r="V74" i="8"/>
  <c r="V75" i="8"/>
  <c r="V76" i="8"/>
  <c r="V77" i="8"/>
  <c r="V78" i="8"/>
  <c r="V79" i="8"/>
  <c r="V80" i="8"/>
  <c r="V81" i="8"/>
  <c r="V82" i="8"/>
  <c r="V83" i="8"/>
  <c r="V84" i="8"/>
  <c r="V85" i="8"/>
  <c r="V86" i="8"/>
  <c r="V87" i="8"/>
  <c r="V88" i="8"/>
  <c r="V89" i="8"/>
  <c r="V90" i="8"/>
  <c r="V91" i="8"/>
  <c r="V92" i="8"/>
  <c r="V93" i="8"/>
  <c r="V94" i="8"/>
  <c r="V95" i="8"/>
  <c r="V96" i="8"/>
  <c r="V97" i="8"/>
  <c r="V98" i="8"/>
  <c r="V99" i="8"/>
  <c r="V100" i="8"/>
  <c r="V101" i="8"/>
  <c r="V102" i="8"/>
  <c r="V103" i="8"/>
  <c r="V104" i="8"/>
  <c r="V105" i="8"/>
  <c r="V106" i="8"/>
  <c r="V107" i="8"/>
  <c r="V108" i="8"/>
  <c r="V109" i="8"/>
  <c r="V110" i="8"/>
  <c r="V111" i="8"/>
  <c r="V112" i="8"/>
  <c r="V113" i="8"/>
  <c r="V114" i="8"/>
  <c r="V115" i="8"/>
  <c r="V116" i="8"/>
  <c r="V117" i="8"/>
  <c r="V118" i="8"/>
  <c r="V119" i="8"/>
  <c r="V120" i="8"/>
  <c r="V121" i="8"/>
  <c r="V122" i="8"/>
  <c r="V123" i="8"/>
  <c r="V124" i="8"/>
  <c r="V125" i="8"/>
  <c r="V126" i="8"/>
  <c r="V127" i="8"/>
  <c r="V128" i="8"/>
  <c r="V129" i="8"/>
  <c r="V130" i="8"/>
  <c r="V131" i="8"/>
  <c r="V132" i="8"/>
  <c r="E132" i="8" s="1"/>
  <c r="V133" i="8"/>
  <c r="V134" i="8"/>
  <c r="V135" i="8"/>
  <c r="V136" i="8"/>
  <c r="J8" i="8"/>
  <c r="D8" i="8" s="1"/>
  <c r="J9" i="8"/>
  <c r="D9" i="8" s="1"/>
  <c r="J10" i="8"/>
  <c r="D10" i="8" s="1"/>
  <c r="J11" i="8"/>
  <c r="D11" i="8" s="1"/>
  <c r="J12" i="8"/>
  <c r="D12" i="8" s="1"/>
  <c r="J13" i="8"/>
  <c r="D13" i="8" s="1"/>
  <c r="J14" i="8"/>
  <c r="D14" i="8" s="1"/>
  <c r="J15" i="8"/>
  <c r="D15" i="8" s="1"/>
  <c r="J16" i="8"/>
  <c r="D16" i="8" s="1"/>
  <c r="J17" i="8"/>
  <c r="D17" i="8" s="1"/>
  <c r="J18" i="8"/>
  <c r="D18" i="8" s="1"/>
  <c r="J19" i="8"/>
  <c r="D19" i="8" s="1"/>
  <c r="J20" i="8"/>
  <c r="D20" i="8" s="1"/>
  <c r="J21" i="8"/>
  <c r="D21" i="8" s="1"/>
  <c r="J22" i="8"/>
  <c r="D22" i="8" s="1"/>
  <c r="J23" i="8"/>
  <c r="D23" i="8" s="1"/>
  <c r="J24" i="8"/>
  <c r="D24" i="8" s="1"/>
  <c r="J25" i="8"/>
  <c r="D25" i="8" s="1"/>
  <c r="J26" i="8"/>
  <c r="D26" i="8" s="1"/>
  <c r="J27" i="8"/>
  <c r="D27" i="8" s="1"/>
  <c r="J28" i="8"/>
  <c r="D28" i="8" s="1"/>
  <c r="J29" i="8"/>
  <c r="D29" i="8" s="1"/>
  <c r="J30" i="8"/>
  <c r="D30" i="8" s="1"/>
  <c r="J31" i="8"/>
  <c r="D31" i="8" s="1"/>
  <c r="J32" i="8"/>
  <c r="D32" i="8" s="1"/>
  <c r="J33" i="8"/>
  <c r="D33" i="8" s="1"/>
  <c r="J34" i="8"/>
  <c r="D34" i="8" s="1"/>
  <c r="J35" i="8"/>
  <c r="D35" i="8" s="1"/>
  <c r="J36" i="8"/>
  <c r="D36" i="8" s="1"/>
  <c r="J37" i="8"/>
  <c r="D37" i="8" s="1"/>
  <c r="J38" i="8"/>
  <c r="D38" i="8" s="1"/>
  <c r="J39" i="8"/>
  <c r="D39" i="8" s="1"/>
  <c r="J40" i="8"/>
  <c r="D40" i="8" s="1"/>
  <c r="J41" i="8"/>
  <c r="D41" i="8" s="1"/>
  <c r="J42" i="8"/>
  <c r="D42" i="8" s="1"/>
  <c r="J43" i="8"/>
  <c r="D43" i="8" s="1"/>
  <c r="J44" i="8"/>
  <c r="D44" i="8" s="1"/>
  <c r="J45" i="8"/>
  <c r="D45" i="8" s="1"/>
  <c r="J46" i="8"/>
  <c r="D46" i="8" s="1"/>
  <c r="J47" i="8"/>
  <c r="D47" i="8" s="1"/>
  <c r="J48" i="8"/>
  <c r="D48" i="8" s="1"/>
  <c r="J49" i="8"/>
  <c r="D49" i="8" s="1"/>
  <c r="J50" i="8"/>
  <c r="D50" i="8" s="1"/>
  <c r="J51" i="8"/>
  <c r="D51" i="8" s="1"/>
  <c r="J52" i="8"/>
  <c r="D52" i="8" s="1"/>
  <c r="J53" i="8"/>
  <c r="D53" i="8" s="1"/>
  <c r="J54" i="8"/>
  <c r="D54" i="8" s="1"/>
  <c r="J55" i="8"/>
  <c r="D55" i="8" s="1"/>
  <c r="J56" i="8"/>
  <c r="D56" i="8" s="1"/>
  <c r="J57" i="8"/>
  <c r="D57" i="8" s="1"/>
  <c r="J58" i="8"/>
  <c r="D58" i="8" s="1"/>
  <c r="J59" i="8"/>
  <c r="D59" i="8" s="1"/>
  <c r="J60" i="8"/>
  <c r="D60" i="8" s="1"/>
  <c r="J61" i="8"/>
  <c r="D61" i="8" s="1"/>
  <c r="J62" i="8"/>
  <c r="D62" i="8" s="1"/>
  <c r="J63" i="8"/>
  <c r="D63" i="8" s="1"/>
  <c r="J64" i="8"/>
  <c r="D64" i="8" s="1"/>
  <c r="J65" i="8"/>
  <c r="D65" i="8" s="1"/>
  <c r="J66" i="8"/>
  <c r="D66" i="8" s="1"/>
  <c r="J67" i="8"/>
  <c r="D67" i="8" s="1"/>
  <c r="J68" i="8"/>
  <c r="D68" i="8" s="1"/>
  <c r="J69" i="8"/>
  <c r="D69" i="8" s="1"/>
  <c r="J70" i="8"/>
  <c r="D70" i="8" s="1"/>
  <c r="J71" i="8"/>
  <c r="D71" i="8" s="1"/>
  <c r="J72" i="8"/>
  <c r="D72" i="8" s="1"/>
  <c r="J73" i="8"/>
  <c r="D73" i="8" s="1"/>
  <c r="J74" i="8"/>
  <c r="D74" i="8" s="1"/>
  <c r="J75" i="8"/>
  <c r="D75" i="8" s="1"/>
  <c r="J76" i="8"/>
  <c r="D76" i="8" s="1"/>
  <c r="J77" i="8"/>
  <c r="D77" i="8" s="1"/>
  <c r="J78" i="8"/>
  <c r="D78" i="8" s="1"/>
  <c r="J79" i="8"/>
  <c r="D79" i="8" s="1"/>
  <c r="J80" i="8"/>
  <c r="D80" i="8" s="1"/>
  <c r="J81" i="8"/>
  <c r="D81" i="8" s="1"/>
  <c r="J82" i="8"/>
  <c r="D82" i="8" s="1"/>
  <c r="J83" i="8"/>
  <c r="D83" i="8" s="1"/>
  <c r="J84" i="8"/>
  <c r="D84" i="8" s="1"/>
  <c r="J85" i="8"/>
  <c r="D85" i="8" s="1"/>
  <c r="J86" i="8"/>
  <c r="D86" i="8" s="1"/>
  <c r="J87" i="8"/>
  <c r="D87" i="8" s="1"/>
  <c r="J88" i="8"/>
  <c r="D88" i="8" s="1"/>
  <c r="J89" i="8"/>
  <c r="D89" i="8" s="1"/>
  <c r="J90" i="8"/>
  <c r="D90" i="8" s="1"/>
  <c r="J91" i="8"/>
  <c r="D91" i="8" s="1"/>
  <c r="J92" i="8"/>
  <c r="D92" i="8" s="1"/>
  <c r="J93" i="8"/>
  <c r="D93" i="8" s="1"/>
  <c r="J94" i="8"/>
  <c r="D94" i="8" s="1"/>
  <c r="J95" i="8"/>
  <c r="D95" i="8" s="1"/>
  <c r="J96" i="8"/>
  <c r="D96" i="8" s="1"/>
  <c r="J97" i="8"/>
  <c r="D97" i="8" s="1"/>
  <c r="J98" i="8"/>
  <c r="D98" i="8" s="1"/>
  <c r="J99" i="8"/>
  <c r="D99" i="8" s="1"/>
  <c r="J100" i="8"/>
  <c r="D100" i="8" s="1"/>
  <c r="J101" i="8"/>
  <c r="D101" i="8" s="1"/>
  <c r="J102" i="8"/>
  <c r="D102" i="8" s="1"/>
  <c r="J103" i="8"/>
  <c r="D103" i="8" s="1"/>
  <c r="J104" i="8"/>
  <c r="D104" i="8" s="1"/>
  <c r="J105" i="8"/>
  <c r="D105" i="8" s="1"/>
  <c r="J106" i="8"/>
  <c r="D106" i="8" s="1"/>
  <c r="J107" i="8"/>
  <c r="D107" i="8" s="1"/>
  <c r="J108" i="8"/>
  <c r="D108" i="8" s="1"/>
  <c r="J109" i="8"/>
  <c r="D109" i="8" s="1"/>
  <c r="J110" i="8"/>
  <c r="D110" i="8" s="1"/>
  <c r="J111" i="8"/>
  <c r="D111" i="8" s="1"/>
  <c r="J112" i="8"/>
  <c r="D112" i="8" s="1"/>
  <c r="J113" i="8"/>
  <c r="D113" i="8" s="1"/>
  <c r="J114" i="8"/>
  <c r="D114" i="8" s="1"/>
  <c r="J115" i="8"/>
  <c r="D115" i="8" s="1"/>
  <c r="J116" i="8"/>
  <c r="D116" i="8" s="1"/>
  <c r="J117" i="8"/>
  <c r="D117" i="8" s="1"/>
  <c r="J118" i="8"/>
  <c r="D118" i="8" s="1"/>
  <c r="J119" i="8"/>
  <c r="D119" i="8" s="1"/>
  <c r="J120" i="8"/>
  <c r="D120" i="8" s="1"/>
  <c r="J121" i="8"/>
  <c r="D121" i="8" s="1"/>
  <c r="J122" i="8"/>
  <c r="D122" i="8" s="1"/>
  <c r="J123" i="8"/>
  <c r="D123" i="8" s="1"/>
  <c r="J124" i="8"/>
  <c r="D124" i="8" s="1"/>
  <c r="J125" i="8"/>
  <c r="D125" i="8" s="1"/>
  <c r="J126" i="8"/>
  <c r="D126" i="8" s="1"/>
  <c r="J127" i="8"/>
  <c r="D127" i="8" s="1"/>
  <c r="J128" i="8"/>
  <c r="D128" i="8" s="1"/>
  <c r="J129" i="8"/>
  <c r="D129" i="8" s="1"/>
  <c r="J130" i="8"/>
  <c r="D130" i="8" s="1"/>
  <c r="J131" i="8"/>
  <c r="D131" i="8" s="1"/>
  <c r="J132" i="8"/>
  <c r="D132" i="8" s="1"/>
  <c r="J133" i="8"/>
  <c r="D133" i="8" s="1"/>
  <c r="J134" i="8"/>
  <c r="D134" i="8" s="1"/>
  <c r="J135" i="8"/>
  <c r="D135" i="8" s="1"/>
  <c r="J136" i="8"/>
  <c r="D136" i="8" s="1"/>
  <c r="I8" i="8"/>
  <c r="I9" i="8"/>
  <c r="I10" i="8"/>
  <c r="I11" i="8"/>
  <c r="I12" i="8"/>
  <c r="I13" i="8"/>
  <c r="I14" i="8"/>
  <c r="I15" i="8"/>
  <c r="I16" i="8"/>
  <c r="I17" i="8"/>
  <c r="I18" i="8"/>
  <c r="I19" i="8"/>
  <c r="I20" i="8"/>
  <c r="I21" i="8"/>
  <c r="I22" i="8"/>
  <c r="I23" i="8"/>
  <c r="I24" i="8"/>
  <c r="I25" i="8"/>
  <c r="I26" i="8"/>
  <c r="I27" i="8"/>
  <c r="I28" i="8"/>
  <c r="I29" i="8"/>
  <c r="I30" i="8"/>
  <c r="I31" i="8"/>
  <c r="I32" i="8"/>
  <c r="I33" i="8"/>
  <c r="I34" i="8"/>
  <c r="I35" i="8"/>
  <c r="I36" i="8"/>
  <c r="I37" i="8"/>
  <c r="I38" i="8"/>
  <c r="I39" i="8"/>
  <c r="I40" i="8"/>
  <c r="I41" i="8"/>
  <c r="I42" i="8"/>
  <c r="I43" i="8"/>
  <c r="I44" i="8"/>
  <c r="I45" i="8"/>
  <c r="I46" i="8"/>
  <c r="I47" i="8"/>
  <c r="I48" i="8"/>
  <c r="I49" i="8"/>
  <c r="I50" i="8"/>
  <c r="I51" i="8"/>
  <c r="I52" i="8"/>
  <c r="I53" i="8"/>
  <c r="I54" i="8"/>
  <c r="I55" i="8"/>
  <c r="I56" i="8"/>
  <c r="I57" i="8"/>
  <c r="I58" i="8"/>
  <c r="I59" i="8"/>
  <c r="I60" i="8"/>
  <c r="I61" i="8"/>
  <c r="I62" i="8"/>
  <c r="I63" i="8"/>
  <c r="I64" i="8"/>
  <c r="I65" i="8"/>
  <c r="I66" i="8"/>
  <c r="I67" i="8"/>
  <c r="I68" i="8"/>
  <c r="I69" i="8"/>
  <c r="I70" i="8"/>
  <c r="I71" i="8"/>
  <c r="I72" i="8"/>
  <c r="I73" i="8"/>
  <c r="I74" i="8"/>
  <c r="I75" i="8"/>
  <c r="I76" i="8"/>
  <c r="I77" i="8"/>
  <c r="I78" i="8"/>
  <c r="I79" i="8"/>
  <c r="I80" i="8"/>
  <c r="I81" i="8"/>
  <c r="I82" i="8"/>
  <c r="I83" i="8"/>
  <c r="I84" i="8"/>
  <c r="I85" i="8"/>
  <c r="I86" i="8"/>
  <c r="I87" i="8"/>
  <c r="I88" i="8"/>
  <c r="I89" i="8"/>
  <c r="I90" i="8"/>
  <c r="I91" i="8"/>
  <c r="I92" i="8"/>
  <c r="I93" i="8"/>
  <c r="I94" i="8"/>
  <c r="I95" i="8"/>
  <c r="I96" i="8"/>
  <c r="I97" i="8"/>
  <c r="I98" i="8"/>
  <c r="I99" i="8"/>
  <c r="I100" i="8"/>
  <c r="I101" i="8"/>
  <c r="I102" i="8"/>
  <c r="I103" i="8"/>
  <c r="I104" i="8"/>
  <c r="I105" i="8"/>
  <c r="I106" i="8"/>
  <c r="I107" i="8"/>
  <c r="I108" i="8"/>
  <c r="I109" i="8"/>
  <c r="I110" i="8"/>
  <c r="I111" i="8"/>
  <c r="I112" i="8"/>
  <c r="I113" i="8"/>
  <c r="I114" i="8"/>
  <c r="I115" i="8"/>
  <c r="I116" i="8"/>
  <c r="I117" i="8"/>
  <c r="I118" i="8"/>
  <c r="I119" i="8"/>
  <c r="I120" i="8"/>
  <c r="I121" i="8"/>
  <c r="I122" i="8"/>
  <c r="I123" i="8"/>
  <c r="I124" i="8"/>
  <c r="I125" i="8"/>
  <c r="I126" i="8"/>
  <c r="I127" i="8"/>
  <c r="I128" i="8"/>
  <c r="I129" i="8"/>
  <c r="I130" i="8"/>
  <c r="I131" i="8"/>
  <c r="I132" i="8"/>
  <c r="I133" i="8"/>
  <c r="I134" i="8"/>
  <c r="I135" i="8"/>
  <c r="I136" i="8"/>
  <c r="H8" i="8"/>
  <c r="H9" i="8"/>
  <c r="H10" i="8"/>
  <c r="H11" i="8"/>
  <c r="H12" i="8"/>
  <c r="H13" i="8"/>
  <c r="H14" i="8"/>
  <c r="H15" i="8"/>
  <c r="H16" i="8"/>
  <c r="H17" i="8"/>
  <c r="H18" i="8"/>
  <c r="H19" i="8"/>
  <c r="H20" i="8"/>
  <c r="H21" i="8"/>
  <c r="H22" i="8"/>
  <c r="H23" i="8"/>
  <c r="H24" i="8"/>
  <c r="H25" i="8"/>
  <c r="H26" i="8"/>
  <c r="H27" i="8"/>
  <c r="H28" i="8"/>
  <c r="H29" i="8"/>
  <c r="H30" i="8"/>
  <c r="H31" i="8"/>
  <c r="H32" i="8"/>
  <c r="H33" i="8"/>
  <c r="H34" i="8"/>
  <c r="H35" i="8"/>
  <c r="H36" i="8"/>
  <c r="H37" i="8"/>
  <c r="H38" i="8"/>
  <c r="H39" i="8"/>
  <c r="H40" i="8"/>
  <c r="H41" i="8"/>
  <c r="H42" i="8"/>
  <c r="H43" i="8"/>
  <c r="H44" i="8"/>
  <c r="H45" i="8"/>
  <c r="H46" i="8"/>
  <c r="H47" i="8"/>
  <c r="H48" i="8"/>
  <c r="H49" i="8"/>
  <c r="H50" i="8"/>
  <c r="H51" i="8"/>
  <c r="H52" i="8"/>
  <c r="H53" i="8"/>
  <c r="H54" i="8"/>
  <c r="H55" i="8"/>
  <c r="H56" i="8"/>
  <c r="H57" i="8"/>
  <c r="H58" i="8"/>
  <c r="H59" i="8"/>
  <c r="H60" i="8"/>
  <c r="H61" i="8"/>
  <c r="H62" i="8"/>
  <c r="H63" i="8"/>
  <c r="H64" i="8"/>
  <c r="H65" i="8"/>
  <c r="H66" i="8"/>
  <c r="H67" i="8"/>
  <c r="H68" i="8"/>
  <c r="H69" i="8"/>
  <c r="H70" i="8"/>
  <c r="H71" i="8"/>
  <c r="H72" i="8"/>
  <c r="H73" i="8"/>
  <c r="H74" i="8"/>
  <c r="H75" i="8"/>
  <c r="H76" i="8"/>
  <c r="H77" i="8"/>
  <c r="H78" i="8"/>
  <c r="H79" i="8"/>
  <c r="H80" i="8"/>
  <c r="H81" i="8"/>
  <c r="H82" i="8"/>
  <c r="H83" i="8"/>
  <c r="H84" i="8"/>
  <c r="H85" i="8"/>
  <c r="H86" i="8"/>
  <c r="H87" i="8"/>
  <c r="H88" i="8"/>
  <c r="H89" i="8"/>
  <c r="H90" i="8"/>
  <c r="H91" i="8"/>
  <c r="H92" i="8"/>
  <c r="H93" i="8"/>
  <c r="H94" i="8"/>
  <c r="H95" i="8"/>
  <c r="H96" i="8"/>
  <c r="H97" i="8"/>
  <c r="H98" i="8"/>
  <c r="H99" i="8"/>
  <c r="H100" i="8"/>
  <c r="H101" i="8"/>
  <c r="H102" i="8"/>
  <c r="H103" i="8"/>
  <c r="H104" i="8"/>
  <c r="H105" i="8"/>
  <c r="H106" i="8"/>
  <c r="H107" i="8"/>
  <c r="H108" i="8"/>
  <c r="H109" i="8"/>
  <c r="H110" i="8"/>
  <c r="H111" i="8"/>
  <c r="H112" i="8"/>
  <c r="H113" i="8"/>
  <c r="H114" i="8"/>
  <c r="H115" i="8"/>
  <c r="H116" i="8"/>
  <c r="H117" i="8"/>
  <c r="H118" i="8"/>
  <c r="H119" i="8"/>
  <c r="H120" i="8"/>
  <c r="H121" i="8"/>
  <c r="H122" i="8"/>
  <c r="H123" i="8"/>
  <c r="H124" i="8"/>
  <c r="H125" i="8"/>
  <c r="H126" i="8"/>
  <c r="H127" i="8"/>
  <c r="H128" i="8"/>
  <c r="H129" i="8"/>
  <c r="H130" i="8"/>
  <c r="H131" i="8"/>
  <c r="H132" i="8"/>
  <c r="H133" i="8"/>
  <c r="H134" i="8"/>
  <c r="H135" i="8"/>
  <c r="H136" i="8"/>
  <c r="E14" i="20" l="1"/>
  <c r="F132" i="8"/>
</calcChain>
</file>

<file path=xl/connections.xml><?xml version="1.0" encoding="utf-8"?>
<connections xmlns="http://schemas.openxmlformats.org/spreadsheetml/2006/main">
  <connection id="1" name="Anslutning1" type="4" refreshedVersion="5" background="1" saveData="1">
    <webPr sourceData="1" parsePre="1" consecutive="1" xl2000="1" url="http://www.standardandpoors.com/ratings/sovereigns/ratings-list/en/us/;jsessionid=d9ppT1HGbW52lJRZQFwGRffDpdnJ9G3KvvpnhhLnsvMnZ3K22nHF!810512085?subSectorCode=&amp;start=50&amp;range=50"/>
  </connection>
</connections>
</file>

<file path=xl/sharedStrings.xml><?xml version="1.0" encoding="utf-8"?>
<sst xmlns="http://schemas.openxmlformats.org/spreadsheetml/2006/main" count="1270" uniqueCount="297">
  <si>
    <t>S&amp;P</t>
  </si>
  <si>
    <t>Moody's</t>
  </si>
  <si>
    <t>Fitch</t>
  </si>
  <si>
    <t>Entity</t>
  </si>
  <si>
    <t>A</t>
  </si>
  <si>
    <t>AA</t>
  </si>
  <si>
    <t>AA+</t>
  </si>
  <si>
    <t>B</t>
  </si>
  <si>
    <t>BB-</t>
  </si>
  <si>
    <t>A-</t>
  </si>
  <si>
    <t>AAA</t>
  </si>
  <si>
    <t>CCC+</t>
  </si>
  <si>
    <t>SD</t>
  </si>
  <si>
    <t>BBB+</t>
  </si>
  <si>
    <t>BBB-</t>
  </si>
  <si>
    <t>BBB</t>
  </si>
  <si>
    <t>B-</t>
  </si>
  <si>
    <t>AA-</t>
  </si>
  <si>
    <t>BB</t>
  </si>
  <si>
    <t>A+</t>
  </si>
  <si>
    <t>B+</t>
  </si>
  <si>
    <t xml:space="preserve">Legal Disclaimers </t>
  </si>
  <si>
    <t>Terms of Use</t>
  </si>
  <si>
    <t>Privacy and Cookie Notice</t>
  </si>
  <si>
    <t>Contact Us</t>
  </si>
  <si>
    <t>Copyright Â© 2014 Standard &amp; Poorâ€™s Financial Services LLC, a part of McGraw Hill Financial. All rights reserved.</t>
  </si>
  <si>
    <t>Reproduction and distribution of this information in any form is prohibited except with the prior written permission of Standard &amp; Poor's. Standard &amp; Poor's does not guarantee the accuracy, completeness, timeliness or availability of any information, including ratings, and is not responsible for any errors or omissions (negligent or otherwise), regardless of the cause, or for the results obtained from the use of such information. STANDARD &amp; POOR'S GIVES NO EXPRESS OR IMPLIED WARRANTIES, INCLUDING, BUT NOT LIMITED TO, ANY WARRANTIES OF MERCHANTABILITY OR FITNESS FOR A PARTICULAR PURPOSE OR USE. STANDARD &amp; POOR'S shall not be liable for any direct, indirect, incidental, exemplary, compensatory, punitive, special or consequential damages, costs, expenses, legal fees, or losses (including lost income or profits and opportunity costs) in connection with any use of this information, including ratings. Standard &amp; Poor's ratings are statements of opinions and are not statements of fact or recommendations to purchase, hold or sell securities. They do not address the market value of securities or the suitability of securities for investment purposes, and should not be relied on as investment advice. Please read our complete disclaimer here.</t>
  </si>
  <si>
    <t xml:space="preserve">&lt; Previous     1   2   3     Next &gt;  </t>
  </si>
  <si>
    <t>BB+</t>
  </si>
  <si>
    <t>CCC</t>
  </si>
  <si>
    <t>Date</t>
  </si>
  <si>
    <t>Aaa</t>
  </si>
  <si>
    <t>Aa1</t>
  </si>
  <si>
    <t>Aa2</t>
  </si>
  <si>
    <t>Aa3</t>
  </si>
  <si>
    <t>A1</t>
  </si>
  <si>
    <t>A2</t>
  </si>
  <si>
    <t>A3</t>
  </si>
  <si>
    <t>Baa1</t>
  </si>
  <si>
    <t>Baa2</t>
  </si>
  <si>
    <t>Baa3</t>
  </si>
  <si>
    <t>Ba1</t>
  </si>
  <si>
    <t>Ba2</t>
  </si>
  <si>
    <t>Ba3</t>
  </si>
  <si>
    <t>B1</t>
  </si>
  <si>
    <t>B2</t>
  </si>
  <si>
    <t>B3</t>
  </si>
  <si>
    <t>Caa1</t>
  </si>
  <si>
    <t>Caa2</t>
  </si>
  <si>
    <t>Caa3</t>
  </si>
  <si>
    <t>Rating</t>
  </si>
  <si>
    <t>Default spread in basis points</t>
  </si>
  <si>
    <t xml:space="preserve"> Abu Dhabi, UAE</t>
  </si>
  <si>
    <t xml:space="preserve"> Albania</t>
  </si>
  <si>
    <t xml:space="preserve"> Andorra</t>
  </si>
  <si>
    <t xml:space="preserve"> Angola</t>
  </si>
  <si>
    <t xml:space="preserve"> Argentina</t>
  </si>
  <si>
    <t xml:space="preserve"> Aruba</t>
  </si>
  <si>
    <t xml:space="preserve"> Australia</t>
  </si>
  <si>
    <t xml:space="preserve"> Austria</t>
  </si>
  <si>
    <t xml:space="preserve"> Azerbaijan</t>
  </si>
  <si>
    <t xml:space="preserve"> Bahamas</t>
  </si>
  <si>
    <t xml:space="preserve"> Bahrain</t>
  </si>
  <si>
    <t xml:space="preserve"> Bangladesh</t>
  </si>
  <si>
    <t xml:space="preserve"> Barbados</t>
  </si>
  <si>
    <t xml:space="preserve"> Belarus</t>
  </si>
  <si>
    <t xml:space="preserve"> Belgium</t>
  </si>
  <si>
    <t xml:space="preserve"> Belize</t>
  </si>
  <si>
    <t xml:space="preserve"> Benin</t>
  </si>
  <si>
    <t xml:space="preserve"> Bermuda</t>
  </si>
  <si>
    <t xml:space="preserve"> Bolivia</t>
  </si>
  <si>
    <t xml:space="preserve"> Bosnia and Herzegovina</t>
  </si>
  <si>
    <t xml:space="preserve"> Botswana</t>
  </si>
  <si>
    <t xml:space="preserve"> Brazil</t>
  </si>
  <si>
    <t xml:space="preserve"> Bulgaria</t>
  </si>
  <si>
    <t xml:space="preserve"> Burkina Faso</t>
  </si>
  <si>
    <t xml:space="preserve"> Cambodia</t>
  </si>
  <si>
    <t xml:space="preserve"> Cameroon</t>
  </si>
  <si>
    <t xml:space="preserve"> Canada</t>
  </si>
  <si>
    <t xml:space="preserve"> Cape Verde</t>
  </si>
  <si>
    <t xml:space="preserve"> Chile</t>
  </si>
  <si>
    <t xml:space="preserve"> China</t>
  </si>
  <si>
    <t xml:space="preserve"> Colombia</t>
  </si>
  <si>
    <t xml:space="preserve"> Cook Islands</t>
  </si>
  <si>
    <t xml:space="preserve"> Costa Rica</t>
  </si>
  <si>
    <t xml:space="preserve"> Croatia</t>
  </si>
  <si>
    <t xml:space="preserve"> Curacao</t>
  </si>
  <si>
    <t xml:space="preserve"> Cyprus</t>
  </si>
  <si>
    <t xml:space="preserve"> Czech Republic</t>
  </si>
  <si>
    <t xml:space="preserve"> Denmark</t>
  </si>
  <si>
    <t xml:space="preserve"> Dominican Republic</t>
  </si>
  <si>
    <t xml:space="preserve"> Ecuador</t>
  </si>
  <si>
    <t xml:space="preserve"> Egypt</t>
  </si>
  <si>
    <t xml:space="preserve"> El Salvador</t>
  </si>
  <si>
    <t xml:space="preserve"> European Union</t>
  </si>
  <si>
    <t xml:space="preserve"> Estonia</t>
  </si>
  <si>
    <t xml:space="preserve"> Fiji</t>
  </si>
  <si>
    <t xml:space="preserve"> Finland</t>
  </si>
  <si>
    <t xml:space="preserve"> France</t>
  </si>
  <si>
    <t xml:space="preserve"> Gabon</t>
  </si>
  <si>
    <t xml:space="preserve"> Georgia</t>
  </si>
  <si>
    <t xml:space="preserve"> Germany</t>
  </si>
  <si>
    <t xml:space="preserve"> Ghana</t>
  </si>
  <si>
    <t xml:space="preserve"> Greece</t>
  </si>
  <si>
    <t xml:space="preserve"> Grenada</t>
  </si>
  <si>
    <t xml:space="preserve"> Guatemala</t>
  </si>
  <si>
    <t xml:space="preserve"> Guernsey</t>
  </si>
  <si>
    <t xml:space="preserve"> Honduras</t>
  </si>
  <si>
    <t xml:space="preserve"> Hong Kong</t>
  </si>
  <si>
    <t xml:space="preserve"> Hungary</t>
  </si>
  <si>
    <t xml:space="preserve"> Iceland</t>
  </si>
  <si>
    <t xml:space="preserve"> India</t>
  </si>
  <si>
    <t xml:space="preserve"> Indonesia</t>
  </si>
  <si>
    <t xml:space="preserve"> Ireland</t>
  </si>
  <si>
    <t xml:space="preserve"> Isle of Man</t>
  </si>
  <si>
    <t xml:space="preserve"> Israel</t>
  </si>
  <si>
    <t xml:space="preserve"> Italy</t>
  </si>
  <si>
    <t xml:space="preserve"> Jamaica</t>
  </si>
  <si>
    <t xml:space="preserve"> Japan</t>
  </si>
  <si>
    <t xml:space="preserve"> Jordan</t>
  </si>
  <si>
    <t xml:space="preserve"> Kazakhstan</t>
  </si>
  <si>
    <t xml:space="preserve"> Kenya</t>
  </si>
  <si>
    <t xml:space="preserve"> Kuwait</t>
  </si>
  <si>
    <t xml:space="preserve"> Latvia</t>
  </si>
  <si>
    <t xml:space="preserve"> Lebanon</t>
  </si>
  <si>
    <t xml:space="preserve"> Liechtenstein</t>
  </si>
  <si>
    <t xml:space="preserve"> Lithuania</t>
  </si>
  <si>
    <t xml:space="preserve"> Luxembourg</t>
  </si>
  <si>
    <t xml:space="preserve"> Macedonia</t>
  </si>
  <si>
    <t xml:space="preserve"> Malaysia</t>
  </si>
  <si>
    <t xml:space="preserve"> Malta</t>
  </si>
  <si>
    <t xml:space="preserve"> Mexico</t>
  </si>
  <si>
    <t xml:space="preserve"> Mongolia</t>
  </si>
  <si>
    <t xml:space="preserve"> Montenegro</t>
  </si>
  <si>
    <t xml:space="preserve"> Montserrat</t>
  </si>
  <si>
    <t xml:space="preserve"> Morocco</t>
  </si>
  <si>
    <t xml:space="preserve"> Mozambique</t>
  </si>
  <si>
    <t xml:space="preserve"> Netherlands</t>
  </si>
  <si>
    <t xml:space="preserve"> New Zealand</t>
  </si>
  <si>
    <t xml:space="preserve"> Nigeria</t>
  </si>
  <si>
    <t xml:space="preserve"> Norway</t>
  </si>
  <si>
    <t xml:space="preserve"> Oman</t>
  </si>
  <si>
    <t xml:space="preserve"> Pakistan</t>
  </si>
  <si>
    <t xml:space="preserve"> Panama</t>
  </si>
  <si>
    <t xml:space="preserve"> Papua New Guinea</t>
  </si>
  <si>
    <t xml:space="preserve"> Paraguay</t>
  </si>
  <si>
    <t xml:space="preserve"> Peru</t>
  </si>
  <si>
    <t xml:space="preserve"> Philippines</t>
  </si>
  <si>
    <t xml:space="preserve"> Poland</t>
  </si>
  <si>
    <t xml:space="preserve"> Portugal</t>
  </si>
  <si>
    <t xml:space="preserve"> Qatar</t>
  </si>
  <si>
    <t xml:space="preserve"> Ras Al Khaimah, UAE</t>
  </si>
  <si>
    <t xml:space="preserve"> Romania</t>
  </si>
  <si>
    <t xml:space="preserve"> Russia</t>
  </si>
  <si>
    <t xml:space="preserve"> Rwanda</t>
  </si>
  <si>
    <t xml:space="preserve"> Saudi Arabia</t>
  </si>
  <si>
    <t xml:space="preserve"> Senegal</t>
  </si>
  <si>
    <t xml:space="preserve"> Serbia</t>
  </si>
  <si>
    <t xml:space="preserve"> Singapore</t>
  </si>
  <si>
    <t xml:space="preserve"> Slovakia</t>
  </si>
  <si>
    <t xml:space="preserve"> Slovenia</t>
  </si>
  <si>
    <t xml:space="preserve"> South Africa</t>
  </si>
  <si>
    <t xml:space="preserve"> South Korea</t>
  </si>
  <si>
    <t xml:space="preserve"> Spain</t>
  </si>
  <si>
    <t xml:space="preserve"> Sri Lanka</t>
  </si>
  <si>
    <t xml:space="preserve"> Suriname</t>
  </si>
  <si>
    <t xml:space="preserve"> Sweden</t>
  </si>
  <si>
    <t xml:space="preserve"> Taiwan</t>
  </si>
  <si>
    <t xml:space="preserve"> Thailand</t>
  </si>
  <si>
    <t xml:space="preserve"> Trinidad and Tobago</t>
  </si>
  <si>
    <t xml:space="preserve"> Tunisia</t>
  </si>
  <si>
    <t xml:space="preserve"> Turkey</t>
  </si>
  <si>
    <t xml:space="preserve"> Uganda</t>
  </si>
  <si>
    <t xml:space="preserve"> Ukraine</t>
  </si>
  <si>
    <t xml:space="preserve"> United Kingdom</t>
  </si>
  <si>
    <t xml:space="preserve"> United States</t>
  </si>
  <si>
    <t xml:space="preserve"> Uruguay</t>
  </si>
  <si>
    <t xml:space="preserve"> Venezuela</t>
  </si>
  <si>
    <t xml:space="preserve"> Vietnam</t>
  </si>
  <si>
    <t xml:space="preserve"> Zambia</t>
  </si>
  <si>
    <t xml:space="preserve"> Abu Dhabi</t>
  </si>
  <si>
    <t xml:space="preserve"> Armenia</t>
  </si>
  <si>
    <t xml:space="preserve"> Lesotho</t>
  </si>
  <si>
    <t xml:space="preserve"> Namibia</t>
  </si>
  <si>
    <t xml:space="preserve"> San Marino</t>
  </si>
  <si>
    <t xml:space="preserve"> Seychelles</t>
  </si>
  <si>
    <t xml:space="preserve"> Cayman Islands</t>
  </si>
  <si>
    <t xml:space="preserve"> Cuba</t>
  </si>
  <si>
    <t xml:space="preserve"> Macao</t>
  </si>
  <si>
    <t xml:space="preserve"> Mauritius</t>
  </si>
  <si>
    <t xml:space="preserve"> Moldova</t>
  </si>
  <si>
    <t xml:space="preserve"> Nicaragua</t>
  </si>
  <si>
    <t>2014-28-06</t>
  </si>
  <si>
    <t xml:space="preserve"> St. Vincent &amp; the Grenadines</t>
  </si>
  <si>
    <t xml:space="preserve"> United Arab Emirates</t>
  </si>
  <si>
    <t>Investment</t>
  </si>
  <si>
    <t>Data from</t>
  </si>
  <si>
    <t>Investment calculations</t>
  </si>
  <si>
    <t>Hurdle rate</t>
  </si>
  <si>
    <t>Risk premium</t>
  </si>
  <si>
    <t>Risk free rate</t>
  </si>
  <si>
    <t>Weighted average of risk free rate</t>
  </si>
  <si>
    <t>Different hurdle rates</t>
  </si>
  <si>
    <t>RD</t>
  </si>
  <si>
    <t>Baaa1</t>
  </si>
  <si>
    <t>Risk free rate using default spread</t>
  </si>
  <si>
    <t>Fitch data</t>
  </si>
  <si>
    <t>S&amp;P data</t>
  </si>
  <si>
    <t>Moody data</t>
  </si>
  <si>
    <t>StD of equity market</t>
  </si>
  <si>
    <t>Default spread on $ bonds</t>
  </si>
  <si>
    <t>Sovereign bond ratings</t>
  </si>
  <si>
    <t>Bond statistics</t>
  </si>
  <si>
    <t>Risk premiums</t>
  </si>
  <si>
    <t>Currency ratings</t>
  </si>
  <si>
    <t xml:space="preserve"> S&amp;P Local</t>
  </si>
  <si>
    <t>S&amp;P Foreign</t>
  </si>
  <si>
    <t>Region</t>
  </si>
  <si>
    <t>Moody's local</t>
  </si>
  <si>
    <t>Alternate
 currency</t>
  </si>
  <si>
    <t>Country and region</t>
  </si>
  <si>
    <t>Summary</t>
  </si>
  <si>
    <t>Investments</t>
  </si>
  <si>
    <t>Country &amp; region</t>
  </si>
  <si>
    <t>Raw rankings</t>
  </si>
  <si>
    <t>Template</t>
  </si>
  <si>
    <t>5 year yield</t>
  </si>
  <si>
    <t>1 year yield</t>
  </si>
  <si>
    <t>10 year yield</t>
  </si>
  <si>
    <t>Country risk free rates</t>
  </si>
  <si>
    <t>2 year yield</t>
  </si>
  <si>
    <t>15 year yield</t>
  </si>
  <si>
    <t>20 year yield</t>
  </si>
  <si>
    <t>30 year yield</t>
  </si>
  <si>
    <t>NA</t>
  </si>
  <si>
    <t>Adjusted
currency [10 year]</t>
  </si>
  <si>
    <t xml:space="preserve"> Switzerland</t>
  </si>
  <si>
    <t>StD for bond</t>
  </si>
  <si>
    <t>10 year $ yield</t>
  </si>
  <si>
    <t>United States</t>
  </si>
  <si>
    <t>Country risk premium [dollar bonds]</t>
  </si>
  <si>
    <t>Country risk premium [rating spread]</t>
  </si>
  <si>
    <t>%</t>
  </si>
  <si>
    <t>Yields of available bonds</t>
  </si>
  <si>
    <t>Choose country</t>
  </si>
  <si>
    <t>Beta</t>
  </si>
  <si>
    <t>Alternate</t>
  </si>
  <si>
    <t>Adjusted</t>
  </si>
  <si>
    <t>Dollar bond</t>
  </si>
  <si>
    <t>Rating spread</t>
  </si>
  <si>
    <t>Regions</t>
  </si>
  <si>
    <t>Africa</t>
  </si>
  <si>
    <t>Asia</t>
  </si>
  <si>
    <t>Input data &amp; validation</t>
  </si>
  <si>
    <t>Australia</t>
  </si>
  <si>
    <t>Caribbean</t>
  </si>
  <si>
    <t>America; South &amp; Central</t>
  </si>
  <si>
    <t>America; North</t>
  </si>
  <si>
    <t>Middle East</t>
  </si>
  <si>
    <t>Europe; Western</t>
  </si>
  <si>
    <t>Global</t>
  </si>
  <si>
    <t>Europe; Eastern</t>
  </si>
  <si>
    <t>Models &amp;  inputs</t>
  </si>
  <si>
    <t>Models &amp; inputs</t>
  </si>
  <si>
    <t>Hurdle rate estimation</t>
  </si>
  <si>
    <t>Back to top</t>
  </si>
  <si>
    <t>Inputs</t>
  </si>
  <si>
    <t>Process description</t>
  </si>
  <si>
    <t>Outputs</t>
  </si>
  <si>
    <t>Settings</t>
  </si>
  <si>
    <t>A descriptio of what need to be done, i.e. what inputs needs to be filled in and what data is necessary.</t>
  </si>
  <si>
    <t>Process specific settings</t>
  </si>
  <si>
    <t>A list of the inputs that are needed</t>
  </si>
  <si>
    <t>The specific output or outputs</t>
  </si>
  <si>
    <t>Estimates the hurdle rate for a company given the location of their operations and . 
The model is dependent on market data (betas, etc)</t>
  </si>
  <si>
    <t>Operations per region</t>
  </si>
  <si>
    <t>Several different betas (using different methods)</t>
  </si>
  <si>
    <t>Input 1</t>
  </si>
  <si>
    <t>Percentage</t>
  </si>
  <si>
    <t>Control</t>
  </si>
  <si>
    <t>User Answers</t>
  </si>
  <si>
    <t>Yes</t>
  </si>
  <si>
    <t>No</t>
  </si>
  <si>
    <t>What do you want to do?</t>
  </si>
  <si>
    <t>Estimated hurdle rates</t>
  </si>
  <si>
    <t>Beta of stock</t>
  </si>
  <si>
    <t>Standard error of beta</t>
  </si>
  <si>
    <t>Sensitivity analysis</t>
  </si>
  <si>
    <t>Methods used</t>
  </si>
  <si>
    <t>Sensitivity analysis [Combined]</t>
  </si>
  <si>
    <t>Lower bound</t>
  </si>
  <si>
    <t>Upper bound</t>
  </si>
  <si>
    <t>Company data</t>
  </si>
  <si>
    <t>Name</t>
  </si>
  <si>
    <t>Choose company</t>
  </si>
  <si>
    <t>Manual Input</t>
  </si>
  <si>
    <t>Autocomplete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</si>
</sst>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0.000%"/>
  </numFmts>
  <fonts count="14" x14ac:knownFonts="1">
    <font>
      <sz val="11"/>
      <color theme="1"/>
      <name val="Calibri"/>
      <family val="2"/>
      <scheme val="minor"/>
    </font>
    <font>
      <sz val="11"/>
      <color theme="1"/>
      <name val="Calibri"/>
      <family val="2"/>
      <scheme val="minor"/>
    </font>
    <font>
      <b/>
      <sz val="11"/>
      <color theme="0"/>
      <name val="Calibri"/>
      <family val="2"/>
      <scheme val="minor"/>
    </font>
    <font>
      <b/>
      <sz val="48"/>
      <color theme="0"/>
      <name val="Calibri Light"/>
      <family val="2"/>
      <scheme val="major"/>
    </font>
    <font>
      <u/>
      <sz val="11"/>
      <color theme="10"/>
      <name val="Calibri"/>
      <family val="2"/>
      <scheme val="minor"/>
    </font>
    <font>
      <sz val="24"/>
      <color theme="1"/>
      <name val="Calibri"/>
      <family val="2"/>
      <scheme val="minor"/>
    </font>
    <font>
      <b/>
      <sz val="24"/>
      <color theme="0"/>
      <name val="Calibri"/>
      <family val="2"/>
      <scheme val="minor"/>
    </font>
    <font>
      <b/>
      <sz val="16"/>
      <color theme="0"/>
      <name val="Calibri"/>
      <family val="2"/>
      <scheme val="minor"/>
    </font>
    <font>
      <b/>
      <sz val="18"/>
      <color theme="0"/>
      <name val="Arial Rounded MT Bold"/>
      <family val="2"/>
    </font>
    <font>
      <b/>
      <sz val="14"/>
      <color theme="0"/>
      <name val="Calibri Light"/>
      <family val="2"/>
      <scheme val="major"/>
    </font>
    <font>
      <b/>
      <sz val="21"/>
      <color theme="0"/>
      <name val="Calibri"/>
      <family val="2"/>
      <scheme val="minor"/>
    </font>
    <font>
      <sz val="11"/>
      <color rgb="FF3F3F76"/>
      <name val="Calibri"/>
      <family val="2"/>
      <scheme val="minor"/>
    </font>
    <font>
      <b/>
      <sz val="20"/>
      <color theme="0"/>
      <name val="Calibri"/>
      <family val="2"/>
      <scheme val="minor"/>
    </font>
    <font>
      <u val="double"/>
      <sz val="14"/>
      <color theme="1"/>
      <name val="Calibri"/>
      <family val="2"/>
      <scheme val="minor"/>
    </font>
  </fonts>
  <fills count="18">
    <fill>
      <patternFill patternType="none"/>
    </fill>
    <fill>
      <patternFill patternType="gray125"/>
    </fill>
    <fill>
      <patternFill patternType="solid">
        <fgColor theme="7" tint="0.39997558519241921"/>
        <bgColor indexed="64"/>
      </patternFill>
    </fill>
    <fill>
      <patternFill patternType="solid">
        <fgColor theme="6" tint="-0.499984740745262"/>
        <bgColor indexed="64"/>
      </patternFill>
    </fill>
    <fill>
      <patternFill patternType="solid">
        <fgColor theme="4" tint="-0.499984740745262"/>
        <bgColor indexed="64"/>
      </patternFill>
    </fill>
    <fill>
      <patternFill patternType="solid">
        <fgColor theme="8"/>
        <bgColor theme="8"/>
      </patternFill>
    </fill>
    <fill>
      <patternFill patternType="solid">
        <fgColor theme="0" tint="-0.14999847407452621"/>
        <bgColor theme="0" tint="-0.14999847407452621"/>
      </patternFill>
    </fill>
    <fill>
      <patternFill patternType="solid">
        <fgColor theme="0"/>
        <bgColor theme="0" tint="-0.14999847407452621"/>
      </patternFill>
    </fill>
    <fill>
      <patternFill patternType="solid">
        <fgColor theme="7"/>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7" tint="-0.249977111117893"/>
        <bgColor indexed="64"/>
      </patternFill>
    </fill>
    <fill>
      <patternFill patternType="solid">
        <fgColor rgb="FFFFCC99"/>
      </patternFill>
    </fill>
    <fill>
      <patternFill patternType="solid">
        <fgColor rgb="FFA5A5A5"/>
      </patternFill>
    </fill>
    <fill>
      <patternFill patternType="solid">
        <fgColor theme="7" tint="0.59999389629810485"/>
        <bgColor indexed="64"/>
      </patternFill>
    </fill>
    <fill>
      <patternFill patternType="solid">
        <fgColor theme="4" tint="0.79998168889431442"/>
        <bgColor indexed="64"/>
      </patternFill>
    </fill>
  </fills>
  <borders count="10">
    <border>
      <left/>
      <right/>
      <top/>
      <bottom/>
      <diagonal/>
    </border>
    <border>
      <left/>
      <right/>
      <top style="medium">
        <color theme="1"/>
      </top>
      <bottom style="medium">
        <color theme="1"/>
      </bottom>
      <diagonal/>
    </border>
    <border>
      <left/>
      <right/>
      <top/>
      <bottom style="medium">
        <color theme="1"/>
      </bottom>
      <diagonal/>
    </border>
    <border>
      <left/>
      <right/>
      <top/>
      <bottom style="thin">
        <color indexed="64"/>
      </bottom>
      <diagonal/>
    </border>
    <border>
      <left/>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4">
    <xf numFmtId="0" fontId="0" fillId="0" borderId="0"/>
    <xf numFmtId="9" fontId="1" fillId="0" borderId="0" applyFont="0" applyFill="0" applyBorder="0" applyAlignment="0" applyProtection="0"/>
    <xf numFmtId="0" fontId="4" fillId="0" borderId="0" applyNumberFormat="0" applyFill="0" applyBorder="0" applyAlignment="0" applyProtection="0"/>
    <xf numFmtId="0" fontId="11" fillId="14" borderId="8" applyNumberFormat="0" applyAlignment="0" applyProtection="0"/>
  </cellStyleXfs>
  <cellXfs count="69">
    <xf numFmtId="0" fontId="0" fillId="0" borderId="0" xfId="0"/>
    <xf numFmtId="0" fontId="0" fillId="3" borderId="0" xfId="0" applyFill="1"/>
    <xf numFmtId="0" fontId="0" fillId="4" borderId="0" xfId="0" applyFill="1"/>
    <xf numFmtId="0" fontId="0" fillId="0" borderId="0" xfId="0" applyAlignment="1">
      <alignment horizontal="center"/>
    </xf>
    <xf numFmtId="0" fontId="0" fillId="6" borderId="0" xfId="0" applyFont="1" applyFill="1"/>
    <xf numFmtId="0" fontId="0" fillId="0" borderId="0" xfId="0" applyFont="1"/>
    <xf numFmtId="0" fontId="0" fillId="6" borderId="2" xfId="0" applyFont="1" applyFill="1" applyBorder="1"/>
    <xf numFmtId="14" fontId="0" fillId="0" borderId="0" xfId="0" applyNumberFormat="1"/>
    <xf numFmtId="0" fontId="0" fillId="6" borderId="0" xfId="0" applyFont="1" applyFill="1" applyBorder="1"/>
    <xf numFmtId="0" fontId="0" fillId="7" borderId="0" xfId="0" applyFont="1" applyFill="1" applyBorder="1"/>
    <xf numFmtId="0" fontId="0" fillId="0" borderId="3" xfId="0" applyBorder="1"/>
    <xf numFmtId="0" fontId="0" fillId="8" borderId="0" xfId="0" applyFill="1"/>
    <xf numFmtId="0" fontId="0" fillId="8" borderId="3" xfId="0" applyFill="1" applyBorder="1"/>
    <xf numFmtId="0" fontId="0" fillId="9" borderId="0" xfId="0" applyFill="1"/>
    <xf numFmtId="0" fontId="0" fillId="9" borderId="0" xfId="0" applyFill="1" applyAlignment="1"/>
    <xf numFmtId="0" fontId="2" fillId="5" borderId="1" xfId="0" applyFont="1" applyFill="1" applyBorder="1" applyAlignment="1">
      <alignment wrapText="1"/>
    </xf>
    <xf numFmtId="0" fontId="2" fillId="5" borderId="0" xfId="0" applyFont="1" applyFill="1" applyBorder="1" applyAlignment="1">
      <alignment wrapText="1"/>
    </xf>
    <xf numFmtId="0" fontId="2" fillId="5" borderId="0" xfId="0" applyFont="1" applyFill="1" applyBorder="1" applyAlignment="1">
      <alignment horizontal="center" wrapText="1"/>
    </xf>
    <xf numFmtId="0" fontId="0" fillId="0" borderId="0" xfId="0" applyAlignment="1">
      <alignment horizontal="center" wrapText="1"/>
    </xf>
    <xf numFmtId="0" fontId="0" fillId="10" borderId="0" xfId="0" applyFill="1" applyAlignment="1"/>
    <xf numFmtId="0" fontId="0" fillId="0" borderId="0" xfId="0" applyNumberFormat="1" applyAlignment="1">
      <alignment horizontal="center"/>
    </xf>
    <xf numFmtId="0" fontId="0" fillId="2" borderId="0" xfId="0" applyFill="1" applyAlignment="1"/>
    <xf numFmtId="0" fontId="0" fillId="13" borderId="0" xfId="0" applyFill="1" applyAlignment="1"/>
    <xf numFmtId="0" fontId="0" fillId="11" borderId="0" xfId="0" applyFill="1" applyAlignment="1"/>
    <xf numFmtId="9" fontId="0" fillId="0" borderId="0" xfId="1" applyFont="1"/>
    <xf numFmtId="10" fontId="0" fillId="0" borderId="0" xfId="1" applyNumberFormat="1" applyFont="1"/>
    <xf numFmtId="0" fontId="3" fillId="4" borderId="0" xfId="0" applyFont="1" applyFill="1" applyAlignment="1"/>
    <xf numFmtId="0" fontId="8" fillId="4" borderId="0" xfId="0" applyFont="1" applyFill="1" applyAlignment="1">
      <alignment vertical="center"/>
    </xf>
    <xf numFmtId="0" fontId="9" fillId="4" borderId="0" xfId="0" applyFont="1" applyFill="1" applyAlignment="1">
      <alignment wrapText="1"/>
    </xf>
    <xf numFmtId="0" fontId="7" fillId="4" borderId="4" xfId="2" applyFont="1" applyFill="1" applyBorder="1" applyAlignment="1">
      <alignment horizontal="center" vertical="center" wrapText="1"/>
    </xf>
    <xf numFmtId="0" fontId="7" fillId="4" borderId="4" xfId="2" applyFont="1" applyFill="1" applyBorder="1" applyAlignment="1">
      <alignment horizontal="center" wrapText="1"/>
    </xf>
    <xf numFmtId="0" fontId="0" fillId="12" borderId="0" xfId="0" applyFill="1" applyAlignment="1">
      <alignment horizontal="center" vertical="center"/>
    </xf>
    <xf numFmtId="10" fontId="0" fillId="0" borderId="0" xfId="1" applyNumberFormat="1" applyFont="1" applyAlignment="1">
      <alignment horizontal="center"/>
    </xf>
    <xf numFmtId="10" fontId="0" fillId="6" borderId="0" xfId="1" applyNumberFormat="1" applyFont="1" applyFill="1"/>
    <xf numFmtId="10" fontId="0" fillId="6" borderId="0" xfId="1" applyNumberFormat="1" applyFont="1" applyFill="1" applyBorder="1"/>
    <xf numFmtId="10" fontId="0" fillId="6" borderId="0" xfId="0" applyNumberFormat="1" applyFont="1" applyFill="1"/>
    <xf numFmtId="10" fontId="0" fillId="0" borderId="0" xfId="0" applyNumberFormat="1" applyFont="1"/>
    <xf numFmtId="10" fontId="0" fillId="6" borderId="0" xfId="0" applyNumberFormat="1" applyFont="1" applyFill="1" applyBorder="1"/>
    <xf numFmtId="0" fontId="0" fillId="0" borderId="0" xfId="0" applyBorder="1" applyAlignment="1"/>
    <xf numFmtId="0" fontId="0" fillId="0" borderId="0" xfId="0" applyAlignment="1">
      <alignment horizontal="left"/>
    </xf>
    <xf numFmtId="0" fontId="0" fillId="0" borderId="0" xfId="0" applyAlignment="1">
      <alignment horizontal="left" indent="2"/>
    </xf>
    <xf numFmtId="0" fontId="0" fillId="0" borderId="0" xfId="0" applyAlignment="1">
      <alignment horizontal="center"/>
    </xf>
    <xf numFmtId="0" fontId="0" fillId="0" borderId="2" xfId="0" applyFont="1" applyBorder="1"/>
    <xf numFmtId="0" fontId="0" fillId="0" borderId="0" xfId="0" applyAlignment="1">
      <alignment horizontal="left" indent="3"/>
    </xf>
    <xf numFmtId="0" fontId="0" fillId="0" borderId="0" xfId="0" applyAlignment="1">
      <alignment horizontal="left" indent="3"/>
    </xf>
    <xf numFmtId="0" fontId="0" fillId="0" borderId="0" xfId="0" applyAlignment="1"/>
    <xf numFmtId="0" fontId="0" fillId="0" borderId="0" xfId="0" applyAlignment="1">
      <alignment wrapText="1"/>
    </xf>
    <xf numFmtId="0" fontId="13" fillId="0" borderId="0" xfId="0" applyFont="1"/>
    <xf numFmtId="0" fontId="0" fillId="0" borderId="0" xfId="0" applyBorder="1"/>
    <xf numFmtId="0" fontId="13" fillId="0" borderId="0" xfId="0" applyFont="1" applyBorder="1" applyAlignment="1"/>
    <xf numFmtId="9" fontId="11" fillId="14" borderId="8" xfId="1" applyFont="1" applyFill="1" applyBorder="1"/>
    <xf numFmtId="9" fontId="2" fillId="15" borderId="9" xfId="1" applyFont="1" applyFill="1" applyBorder="1"/>
    <xf numFmtId="0" fontId="4" fillId="0" borderId="0" xfId="2" applyAlignment="1"/>
    <xf numFmtId="0" fontId="6" fillId="3" borderId="0" xfId="0" applyFont="1" applyFill="1" applyAlignment="1">
      <alignment horizontal="center" vertical="center" wrapText="1"/>
    </xf>
    <xf numFmtId="0" fontId="13" fillId="0" borderId="0" xfId="0" applyFont="1" applyAlignment="1">
      <alignment horizontal="left"/>
    </xf>
    <xf numFmtId="0" fontId="10" fillId="3" borderId="0" xfId="0" applyFont="1" applyFill="1" applyAlignment="1">
      <alignment horizontal="center" vertical="center" wrapText="1"/>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0" fillId="0" borderId="3" xfId="0" applyBorder="1" applyAlignment="1">
      <alignment horizontal="center"/>
    </xf>
    <xf numFmtId="0" fontId="0" fillId="0" borderId="0" xfId="0" applyAlignment="1">
      <alignment horizontal="center"/>
    </xf>
    <xf numFmtId="0" fontId="3" fillId="4" borderId="0" xfId="0" applyFont="1" applyFill="1" applyAlignment="1">
      <alignment horizontal="left"/>
    </xf>
    <xf numFmtId="0" fontId="12" fillId="3" borderId="0" xfId="0" applyFont="1" applyFill="1" applyAlignment="1">
      <alignment horizontal="center" vertical="center" wrapText="1"/>
    </xf>
    <xf numFmtId="0" fontId="0" fillId="7" borderId="0" xfId="0" applyFont="1" applyFill="1"/>
    <xf numFmtId="0" fontId="11" fillId="14" borderId="8" xfId="3"/>
    <xf numFmtId="0" fontId="11" fillId="14" borderId="8" xfId="1" applyNumberFormat="1" applyFont="1" applyFill="1" applyBorder="1"/>
    <xf numFmtId="165" fontId="0" fillId="0" borderId="0" xfId="1" applyNumberFormat="1" applyFont="1" applyAlignment="1">
      <alignment horizontal="left" indent="2"/>
    </xf>
    <xf numFmtId="0" fontId="0" fillId="16" borderId="0" xfId="0" applyFill="1" applyAlignment="1">
      <alignment horizontal="center"/>
    </xf>
    <xf numFmtId="0" fontId="0" fillId="17" borderId="0" xfId="0" applyFill="1" applyAlignment="1">
      <alignment horizontal="center"/>
    </xf>
  </cellXfs>
  <cellStyles count="4">
    <cellStyle name="Hyperlänk" xfId="2" builtinId="8"/>
    <cellStyle name="Indata" xfId="3" builtinId="20"/>
    <cellStyle name="Normal" xfId="0" builtinId="0"/>
    <cellStyle name="Procent" xfId="1" builtinId="5"/>
  </cellStyles>
  <dxfs count="31">
    <dxf>
      <numFmt numFmtId="19" formatCode="yyyy/mm/dd"/>
    </dxf>
    <dxf>
      <numFmt numFmtId="19" formatCode="yyyy/mm/dd"/>
    </dxf>
    <dxf>
      <numFmt numFmtId="19" formatCode="yyyy/mm/dd"/>
    </dxf>
    <dxf>
      <numFmt numFmtId="0" formatCode="General"/>
    </dxf>
    <dxf>
      <numFmt numFmtId="0" formatCode="General"/>
      <alignment horizontal="center" vertical="bottom" textRotation="0" wrapText="0" indent="0" justifyLastLine="0" shrinkToFit="0" readingOrder="0"/>
    </dxf>
    <dxf>
      <numFmt numFmtId="14" formatCode="0.0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4" formatCode="0.0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4" formatCode="0.0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4" formatCode="0.0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4" formatCode="0.00%"/>
      <alignment horizontal="center" vertical="bottom" textRotation="0" wrapText="0" indent="0" justifyLastLine="0" shrinkToFit="0" readingOrder="0"/>
    </dxf>
    <dxf>
      <numFmt numFmtId="14" formatCode="0.00%"/>
      <alignment horizontal="center" vertical="bottom" textRotation="0" wrapText="0" indent="0" justifyLastLine="0" shrinkToFit="0" readingOrder="0"/>
    </dxf>
    <dxf>
      <numFmt numFmtId="14" formatCode="0.0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4" formatCode="0.00%"/>
      <alignment horizontal="center" vertical="bottom" textRotation="0" wrapText="0" indent="0" justifyLastLine="0" shrinkToFit="0" readingOrder="0"/>
    </dxf>
    <dxf>
      <numFmt numFmtId="14" formatCode="0.0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Calibri"/>
        <scheme val="minor"/>
      </font>
      <numFmt numFmtId="14" formatCode="0.00%"/>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scheme val="minor"/>
      </font>
      <numFmt numFmtId="14" formatCode="0.00%"/>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scheme val="minor"/>
      </font>
      <numFmt numFmtId="14" formatCode="0.00%"/>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scheme val="minor"/>
      </font>
      <numFmt numFmtId="14" formatCode="0.00%"/>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scheme val="minor"/>
      </font>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scheme val="minor"/>
      </font>
      <fill>
        <patternFill patternType="solid">
          <fgColor theme="0" tint="-0.14999847407452621"/>
          <bgColor theme="0" tint="-0.14999847407452621"/>
        </patternFill>
      </fill>
    </dxf>
    <dxf>
      <alignment horizontal="general" vertical="bottom" textRotation="0" wrapText="1"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xdr:col>
      <xdr:colOff>1343025</xdr:colOff>
      <xdr:row>24</xdr:row>
      <xdr:rowOff>133350</xdr:rowOff>
    </xdr:from>
    <xdr:to>
      <xdr:col>1</xdr:col>
      <xdr:colOff>1514475</xdr:colOff>
      <xdr:row>25</xdr:row>
      <xdr:rowOff>0</xdr:rowOff>
    </xdr:to>
    <xdr:sp macro="" textlink="">
      <xdr:nvSpPr>
        <xdr:cNvPr id="4" name="Rektangel 3"/>
        <xdr:cNvSpPr/>
      </xdr:nvSpPr>
      <xdr:spPr>
        <a:xfrm>
          <a:off x="1495425" y="5172075"/>
          <a:ext cx="171450" cy="180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1343025</xdr:colOff>
      <xdr:row>26</xdr:row>
      <xdr:rowOff>133350</xdr:rowOff>
    </xdr:from>
    <xdr:to>
      <xdr:col>1</xdr:col>
      <xdr:colOff>1514475</xdr:colOff>
      <xdr:row>27</xdr:row>
      <xdr:rowOff>0</xdr:rowOff>
    </xdr:to>
    <xdr:sp macro="" textlink="">
      <xdr:nvSpPr>
        <xdr:cNvPr id="5" name="Rektangel 4"/>
        <xdr:cNvSpPr/>
      </xdr:nvSpPr>
      <xdr:spPr>
        <a:xfrm>
          <a:off x="1495425" y="5676900"/>
          <a:ext cx="171450" cy="180975"/>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1343025</xdr:colOff>
      <xdr:row>28</xdr:row>
      <xdr:rowOff>133350</xdr:rowOff>
    </xdr:from>
    <xdr:to>
      <xdr:col>1</xdr:col>
      <xdr:colOff>1514475</xdr:colOff>
      <xdr:row>29</xdr:row>
      <xdr:rowOff>0</xdr:rowOff>
    </xdr:to>
    <xdr:sp macro="" textlink="">
      <xdr:nvSpPr>
        <xdr:cNvPr id="6" name="Rektangel 5"/>
        <xdr:cNvSpPr/>
      </xdr:nvSpPr>
      <xdr:spPr>
        <a:xfrm>
          <a:off x="1495425" y="6181725"/>
          <a:ext cx="171450" cy="1809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1343025</xdr:colOff>
      <xdr:row>30</xdr:row>
      <xdr:rowOff>133350</xdr:rowOff>
    </xdr:from>
    <xdr:to>
      <xdr:col>1</xdr:col>
      <xdr:colOff>1514475</xdr:colOff>
      <xdr:row>31</xdr:row>
      <xdr:rowOff>0</xdr:rowOff>
    </xdr:to>
    <xdr:sp macro="" textlink="">
      <xdr:nvSpPr>
        <xdr:cNvPr id="7" name="Rektangel 6"/>
        <xdr:cNvSpPr/>
      </xdr:nvSpPr>
      <xdr:spPr>
        <a:xfrm>
          <a:off x="1495425" y="6686550"/>
          <a:ext cx="171450" cy="1809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1343025</xdr:colOff>
      <xdr:row>40</xdr:row>
      <xdr:rowOff>142875</xdr:rowOff>
    </xdr:from>
    <xdr:to>
      <xdr:col>1</xdr:col>
      <xdr:colOff>1514475</xdr:colOff>
      <xdr:row>41</xdr:row>
      <xdr:rowOff>9525</xdr:rowOff>
    </xdr:to>
    <xdr:sp macro="" textlink="">
      <xdr:nvSpPr>
        <xdr:cNvPr id="8" name="Rektangel 7"/>
        <xdr:cNvSpPr/>
      </xdr:nvSpPr>
      <xdr:spPr>
        <a:xfrm>
          <a:off x="1495425" y="8896350"/>
          <a:ext cx="171450" cy="180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1343025</xdr:colOff>
      <xdr:row>42</xdr:row>
      <xdr:rowOff>142875</xdr:rowOff>
    </xdr:from>
    <xdr:to>
      <xdr:col>1</xdr:col>
      <xdr:colOff>1514475</xdr:colOff>
      <xdr:row>43</xdr:row>
      <xdr:rowOff>9525</xdr:rowOff>
    </xdr:to>
    <xdr:sp macro="" textlink="">
      <xdr:nvSpPr>
        <xdr:cNvPr id="9" name="Rektangel 8"/>
        <xdr:cNvSpPr/>
      </xdr:nvSpPr>
      <xdr:spPr>
        <a:xfrm>
          <a:off x="1495425" y="9401175"/>
          <a:ext cx="171450" cy="180975"/>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1343025</xdr:colOff>
      <xdr:row>47</xdr:row>
      <xdr:rowOff>142875</xdr:rowOff>
    </xdr:from>
    <xdr:to>
      <xdr:col>1</xdr:col>
      <xdr:colOff>1514475</xdr:colOff>
      <xdr:row>48</xdr:row>
      <xdr:rowOff>9525</xdr:rowOff>
    </xdr:to>
    <xdr:sp macro="" textlink="">
      <xdr:nvSpPr>
        <xdr:cNvPr id="10" name="Rektangel 9"/>
        <xdr:cNvSpPr/>
      </xdr:nvSpPr>
      <xdr:spPr>
        <a:xfrm>
          <a:off x="1495425" y="9906000"/>
          <a:ext cx="171450" cy="1809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1343025</xdr:colOff>
      <xdr:row>67</xdr:row>
      <xdr:rowOff>123825</xdr:rowOff>
    </xdr:from>
    <xdr:to>
      <xdr:col>1</xdr:col>
      <xdr:colOff>1514475</xdr:colOff>
      <xdr:row>67</xdr:row>
      <xdr:rowOff>304800</xdr:rowOff>
    </xdr:to>
    <xdr:sp macro="" textlink="">
      <xdr:nvSpPr>
        <xdr:cNvPr id="11" name="Rektangel 10"/>
        <xdr:cNvSpPr/>
      </xdr:nvSpPr>
      <xdr:spPr>
        <a:xfrm>
          <a:off x="1495425" y="13030200"/>
          <a:ext cx="171450" cy="1809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1343025</xdr:colOff>
      <xdr:row>72</xdr:row>
      <xdr:rowOff>123825</xdr:rowOff>
    </xdr:from>
    <xdr:to>
      <xdr:col>1</xdr:col>
      <xdr:colOff>1514475</xdr:colOff>
      <xdr:row>72</xdr:row>
      <xdr:rowOff>304800</xdr:rowOff>
    </xdr:to>
    <xdr:sp macro="" textlink="">
      <xdr:nvSpPr>
        <xdr:cNvPr id="12" name="Rektangel 11"/>
        <xdr:cNvSpPr/>
      </xdr:nvSpPr>
      <xdr:spPr>
        <a:xfrm>
          <a:off x="1495425" y="14363700"/>
          <a:ext cx="171450" cy="18097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wsDr>
</file>

<file path=xl/queryTables/queryTable1.xml><?xml version="1.0" encoding="utf-8"?>
<queryTable xmlns="http://schemas.openxmlformats.org/spreadsheetml/2006/main" name=";jsessionid=d9ppT1HGbW52lJRZQFwGRffDpdnJ9G3KvvpnhhLnsvMnZ3K22nHF!810512085?subSectorCode=&amp;start=50&amp;range=50" connectionId="1" autoFormatId="16" applyNumberFormats="0" applyBorderFormats="0" applyFontFormats="1" applyPatternFormats="1" applyAlignmentFormats="0" applyWidthHeightFormats="0"/>
</file>

<file path=xl/tables/table1.xml><?xml version="1.0" encoding="utf-8"?>
<table xmlns="http://schemas.openxmlformats.org/spreadsheetml/2006/main" id="3" name="Rating_to_spread_Moody" displayName="Rating_to_spread_Moody" ref="AC7:AE26" totalsRowShown="0" headerRowDxfId="30" dataDxfId="29">
  <autoFilter ref="AC7:AE26"/>
  <tableColumns count="3">
    <tableColumn id="1" name="Rating" dataDxfId="28"/>
    <tableColumn id="2" name="Default spread in basis points" dataDxfId="27"/>
    <tableColumn id="3" name="%" dataDxfId="26">
      <calculatedColumnFormula>Rating_to_spread_Moody[[#This Row],[Default spread in basis points]]/10000</calculatedColumnFormula>
    </tableColumn>
  </tableColumns>
  <tableStyleInfo name="TableStyleMedium20" showFirstColumn="0" showLastColumn="0" showRowStripes="1" showColumnStripes="0"/>
</table>
</file>

<file path=xl/tables/table2.xml><?xml version="1.0" encoding="utf-8"?>
<table xmlns="http://schemas.openxmlformats.org/spreadsheetml/2006/main" id="17" name="Country_Data" displayName="Country_Data" ref="B7:X136" totalsRowShown="0" headerRowDxfId="25">
  <autoFilter ref="B7:X136"/>
  <tableColumns count="23">
    <tableColumn id="1" name="Entity" dataDxfId="24"/>
    <tableColumn id="15" name="Region" dataDxfId="23"/>
    <tableColumn id="25" name="Country risk premium [rating spread]" dataDxfId="22" dataCellStyle="Procent">
      <calculatedColumnFormula>IFERROR(Country_Data[[#This Row],[StD of equity market]]/Country_Data[[#This Row],[StD for bond]]*VLOOKUP(Country_Data[[#This Row],[Moody''s]],Rating_to_spread_Moody[],3,FALSE),"")</calculatedColumnFormula>
    </tableColumn>
    <tableColumn id="8" name="Country risk premium [dollar bonds]" dataDxfId="21">
      <calculatedColumnFormula>IF(Country_Data[[#This Row],[10 year $ yield]]="","",IFERROR(Country_Data[[#This Row],[Default spread on $ bonds]]*Country_Data[[#This Row],[StD of equity market]]/Country_Data[[#This Row],[StD for bond]],"Error"))</calculatedColumnFormula>
    </tableColumn>
    <tableColumn id="12" name="Adjusted_x000a_currency [10 year]" dataDxfId="20">
      <calculatedColumnFormula>IFERROR(Country_Data[[#This Row],[10 year yield]]-VLOOKUP(Country_Data[[#This Row],[Moody''s local]],Rating_to_spread_Moody[],3,FALSE),"")</calculatedColumnFormula>
    </tableColumn>
    <tableColumn id="7" name="Alternate_x000a_ currency" dataDxfId="19"/>
    <tableColumn id="2" name="S&amp;P" dataDxfId="18">
      <calculatedColumnFormula>IFERROR(VLOOKUP(Country_Data[[#This Row],[Entity]],Ratings_Raw_SP[],2,FALSE),"")</calculatedColumnFormula>
    </tableColumn>
    <tableColumn id="3" name="Fitch" dataDxfId="17">
      <calculatedColumnFormula>IFERROR(VLOOKUP(Country_Data[[#This Row],[Entity]],Ratings_Raw_Fitch[],2,FALSE),"-")</calculatedColumnFormula>
    </tableColumn>
    <tableColumn id="4" name="Moody's" dataDxfId="16">
      <calculatedColumnFormula>IFERROR(VLOOKUP(Country_Data[[#This Row],[Entity]],Ratings_Raw_Moodys[],2,FALSE),"-")</calculatedColumnFormula>
    </tableColumn>
    <tableColumn id="16" name="Moody's local"/>
    <tableColumn id="13" name=" S&amp;P Local" dataDxfId="15"/>
    <tableColumn id="14" name="S&amp;P Foreign" dataDxfId="14"/>
    <tableColumn id="17" name="1 year yield" dataDxfId="13" dataCellStyle="Procent"/>
    <tableColumn id="20" name="2 year yield" dataDxfId="12" dataCellStyle="Procent"/>
    <tableColumn id="18" name="5 year yield" dataDxfId="11" dataCellStyle="Procent"/>
    <tableColumn id="19" name="10 year yield" dataDxfId="10" dataCellStyle="Procent"/>
    <tableColumn id="21" name="15 year yield" dataDxfId="9" dataCellStyle="Procent"/>
    <tableColumn id="22" name="20 year yield" dataDxfId="8" dataCellStyle="Procent"/>
    <tableColumn id="23" name="30 year yield" dataDxfId="7" dataCellStyle="Procent"/>
    <tableColumn id="24" name="10 year $ yield" dataDxfId="6" dataCellStyle="Procent"/>
    <tableColumn id="11" name="Default spread on $ bonds" dataDxfId="5" dataCellStyle="Procent">
      <calculatedColumnFormula>IF(Country_Data[[#This Row],[10 year $ yield]]="","",Country_Data[[#This Row],[10 year $ yield]]-VLOOKUP("United States",Country_Data[],15,FALSE))</calculatedColumnFormula>
    </tableColumn>
    <tableColumn id="5" name="StD for bond" dataDxfId="4"/>
    <tableColumn id="6" name="StD of equity market" dataDxfId="3"/>
  </tableColumns>
  <tableStyleInfo name="TableStyleMedium20" showFirstColumn="0" showLastColumn="0" showRowStripes="1" showColumnStripes="0"/>
</table>
</file>

<file path=xl/tables/table3.xml><?xml version="1.0" encoding="utf-8"?>
<table xmlns="http://schemas.openxmlformats.org/spreadsheetml/2006/main" id="13" name="Ratings_Raw_SP" displayName="Ratings_Raw_SP" ref="B8:D137" totalsRowShown="0">
  <autoFilter ref="B8:D137"/>
  <sortState ref="B9:D137">
    <sortCondition ref="B8:B137"/>
  </sortState>
  <tableColumns count="3">
    <tableColumn id="1" name="Entity"/>
    <tableColumn id="2" name="Rating"/>
    <tableColumn id="3" name="Data from" dataDxfId="2"/>
  </tableColumns>
  <tableStyleInfo name="TableStyleMedium20" showFirstColumn="0" showLastColumn="0" showRowStripes="1" showColumnStripes="0"/>
</table>
</file>

<file path=xl/tables/table4.xml><?xml version="1.0" encoding="utf-8"?>
<table xmlns="http://schemas.openxmlformats.org/spreadsheetml/2006/main" id="14" name="Ratings_Raw_Fitch" displayName="Ratings_Raw_Fitch" ref="F8:H112" totalsRowShown="0">
  <autoFilter ref="F8:H112"/>
  <sortState ref="F9:H112">
    <sortCondition ref="F8:F112"/>
  </sortState>
  <tableColumns count="3">
    <tableColumn id="1" name="Entity"/>
    <tableColumn id="2" name="Rating"/>
    <tableColumn id="3" name="Data from" dataDxfId="1"/>
  </tableColumns>
  <tableStyleInfo name="TableStyleMedium20" showFirstColumn="0" showLastColumn="0" showRowStripes="1" showColumnStripes="0"/>
</table>
</file>

<file path=xl/tables/table5.xml><?xml version="1.0" encoding="utf-8"?>
<table xmlns="http://schemas.openxmlformats.org/spreadsheetml/2006/main" id="15" name="Ratings_Raw_Moodys" displayName="Ratings_Raw_Moodys" ref="J8:L122" totalsRowShown="0">
  <autoFilter ref="J8:L122"/>
  <sortState ref="J9:L122">
    <sortCondition ref="J8:J122"/>
  </sortState>
  <tableColumns count="3">
    <tableColumn id="1" name="Entity"/>
    <tableColumn id="2" name="Rating"/>
    <tableColumn id="3" name="Date" dataDxfId="0"/>
  </tableColumns>
  <tableStyleInfo name="TableStyleMedium20" showFirstColumn="0" showLastColumn="0" showRowStripes="1" showColumnStripes="0"/>
</table>
</file>

<file path=xl/tables/table6.xml><?xml version="1.0" encoding="utf-8"?>
<table xmlns="http://schemas.openxmlformats.org/spreadsheetml/2006/main" id="1" name="Regions" displayName="Regions" ref="B7:B17" totalsRowShown="0">
  <autoFilter ref="B7:B17"/>
  <sortState ref="B8:B17">
    <sortCondition ref="B7:B17"/>
  </sortState>
  <tableColumns count="1">
    <tableColumn id="1" name="Regions"/>
  </tableColumns>
  <tableStyleInfo name="TableStyleMedium20" showFirstColumn="0" showLastColumn="0" showRowStripes="1" showColumnStripes="0"/>
</table>
</file>

<file path=xl/tables/table7.xml><?xml version="1.0" encoding="utf-8"?>
<table xmlns="http://schemas.openxmlformats.org/spreadsheetml/2006/main" id="4" name="Tabell4" displayName="Tabell4" ref="D7:D9" totalsRowShown="0">
  <autoFilter ref="D7:D9"/>
  <tableColumns count="1">
    <tableColumn id="1" name="User Answers"/>
  </tableColumns>
  <tableStyleInfo name="TableStyleMedium2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9.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6"/>
  <dimension ref="B1:N76"/>
  <sheetViews>
    <sheetView showGridLines="0" workbookViewId="0">
      <selection activeCell="G3" sqref="E3:G3"/>
    </sheetView>
  </sheetViews>
  <sheetFormatPr defaultRowHeight="15" x14ac:dyDescent="0.25"/>
  <cols>
    <col min="1" max="1" width="2.28515625" customWidth="1"/>
    <col min="2" max="2" width="22.85546875" bestFit="1" customWidth="1"/>
    <col min="3" max="3" width="9.42578125" bestFit="1" customWidth="1"/>
    <col min="4" max="9" width="23.5703125" customWidth="1"/>
    <col min="10" max="10" width="9.42578125" customWidth="1"/>
    <col min="11" max="11" width="13.28515625" bestFit="1" customWidth="1"/>
    <col min="12" max="13" width="16.42578125" customWidth="1"/>
    <col min="14" max="15" width="13.85546875" customWidth="1"/>
    <col min="17" max="22" width="11" customWidth="1"/>
  </cols>
  <sheetData>
    <row r="1" spans="2:14" ht="4.5" customHeight="1" x14ac:dyDescent="0.25">
      <c r="B1" s="1"/>
    </row>
    <row r="2" spans="2:14" s="2" customFormat="1" ht="9.75" customHeight="1" x14ac:dyDescent="0.25">
      <c r="B2" s="53" t="s">
        <v>225</v>
      </c>
    </row>
    <row r="3" spans="2:14" s="2" customFormat="1" ht="57" customHeight="1" thickBot="1" x14ac:dyDescent="0.95">
      <c r="B3" s="53"/>
      <c r="C3" s="27"/>
      <c r="D3" s="29" t="s">
        <v>221</v>
      </c>
      <c r="E3" s="29" t="s">
        <v>262</v>
      </c>
      <c r="F3" s="30" t="s">
        <v>222</v>
      </c>
      <c r="G3" s="30" t="s">
        <v>223</v>
      </c>
      <c r="H3" s="28"/>
      <c r="I3" s="26"/>
      <c r="J3" s="26"/>
      <c r="K3" s="26"/>
      <c r="L3" s="26"/>
      <c r="M3" s="26"/>
      <c r="N3" s="26"/>
    </row>
    <row r="4" spans="2:14" s="2" customFormat="1" ht="9.75" customHeight="1" thickTop="1" x14ac:dyDescent="0.25">
      <c r="B4" s="53"/>
    </row>
    <row r="5" spans="2:14" ht="7.5" customHeight="1" x14ac:dyDescent="0.25">
      <c r="B5" s="1"/>
    </row>
    <row r="76" ht="30.75" customHeight="1" x14ac:dyDescent="0.25"/>
  </sheetData>
  <mergeCells count="1">
    <mergeCell ref="B2:B4"/>
  </mergeCells>
  <hyperlinks>
    <hyperlink ref="D3" location="Summary!B3" display="Summary"/>
    <hyperlink ref="F3" location="Investments!B3" display="Investments"/>
    <hyperlink ref="G3" location="'Country &amp; region data'!B3" display="Country &amp; region"/>
    <hyperlink ref="E3" location="'Models &amp; inputs'!B3" display="Models &amp;  inputs"/>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5"/>
  <dimension ref="B1:N76"/>
  <sheetViews>
    <sheetView showGridLines="0" workbookViewId="0">
      <selection activeCell="E4" sqref="E4"/>
    </sheetView>
  </sheetViews>
  <sheetFormatPr defaultRowHeight="15" x14ac:dyDescent="0.25"/>
  <cols>
    <col min="1" max="1" width="2.28515625" customWidth="1"/>
    <col min="2" max="2" width="22.85546875" bestFit="1" customWidth="1"/>
    <col min="3" max="3" width="9.42578125" bestFit="1" customWidth="1"/>
    <col min="4" max="9" width="23.5703125" customWidth="1"/>
    <col min="10" max="10" width="9.42578125" customWidth="1"/>
    <col min="11" max="11" width="13.28515625" bestFit="1" customWidth="1"/>
    <col min="12" max="13" width="16.42578125" customWidth="1"/>
    <col min="14" max="15" width="13.85546875" customWidth="1"/>
    <col min="17" max="22" width="11" customWidth="1"/>
  </cols>
  <sheetData>
    <row r="1" spans="2:14" ht="4.5" customHeight="1" x14ac:dyDescent="0.25">
      <c r="B1" s="1"/>
    </row>
    <row r="2" spans="2:14" s="2" customFormat="1" ht="9.75" customHeight="1" x14ac:dyDescent="0.25">
      <c r="B2" s="53" t="s">
        <v>221</v>
      </c>
    </row>
    <row r="3" spans="2:14" s="2" customFormat="1" ht="57" customHeight="1" thickBot="1" x14ac:dyDescent="0.95">
      <c r="B3" s="53"/>
      <c r="C3" s="27"/>
      <c r="D3" s="29" t="s">
        <v>221</v>
      </c>
      <c r="E3" s="29" t="s">
        <v>262</v>
      </c>
      <c r="F3" s="30" t="s">
        <v>222</v>
      </c>
      <c r="G3" s="30" t="s">
        <v>223</v>
      </c>
      <c r="H3" s="28"/>
      <c r="I3" s="26"/>
      <c r="J3" s="26"/>
      <c r="K3" s="26"/>
      <c r="L3" s="26"/>
      <c r="M3" s="26"/>
      <c r="N3" s="26"/>
    </row>
    <row r="4" spans="2:14" s="2" customFormat="1" ht="9.75" customHeight="1" thickTop="1" x14ac:dyDescent="0.25">
      <c r="B4" s="53"/>
    </row>
    <row r="5" spans="2:14" ht="7.5" customHeight="1" x14ac:dyDescent="0.25">
      <c r="B5" s="1"/>
    </row>
    <row r="76" ht="30.75" customHeight="1" x14ac:dyDescent="0.25"/>
  </sheetData>
  <mergeCells count="1">
    <mergeCell ref="B2:B4"/>
  </mergeCells>
  <hyperlinks>
    <hyperlink ref="D3" location="Summary!B3" display="Summary"/>
    <hyperlink ref="F3" location="Investments!B3" display="Investments"/>
    <hyperlink ref="G3" location="'Country &amp; region data'!B3" display="Country &amp; region"/>
    <hyperlink ref="E3" location="'Models &amp; inputs'!B3" display="Models &amp;  inputs"/>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89"/>
  <sheetViews>
    <sheetView showGridLines="0" workbookViewId="0">
      <selection activeCell="G55" sqref="G55"/>
    </sheetView>
  </sheetViews>
  <sheetFormatPr defaultRowHeight="15" x14ac:dyDescent="0.25"/>
  <cols>
    <col min="1" max="1" width="2.28515625" customWidth="1"/>
    <col min="2" max="2" width="22.85546875" bestFit="1" customWidth="1"/>
    <col min="3" max="3" width="7" customWidth="1"/>
    <col min="4" max="4" width="2.140625" customWidth="1"/>
    <col min="5" max="5" width="24.42578125" customWidth="1"/>
    <col min="6" max="11" width="23.5703125" customWidth="1"/>
    <col min="12" max="12" width="9.42578125" customWidth="1"/>
    <col min="13" max="13" width="13.28515625" bestFit="1" customWidth="1"/>
    <col min="14" max="15" width="16.42578125" customWidth="1"/>
    <col min="16" max="17" width="13.85546875" customWidth="1"/>
    <col min="19" max="24" width="11" customWidth="1"/>
  </cols>
  <sheetData>
    <row r="1" spans="2:16" ht="4.5" customHeight="1" x14ac:dyDescent="0.25">
      <c r="B1" s="1"/>
    </row>
    <row r="2" spans="2:16" s="2" customFormat="1" ht="9.75" customHeight="1" x14ac:dyDescent="0.25">
      <c r="B2" s="53" t="s">
        <v>263</v>
      </c>
    </row>
    <row r="3" spans="2:16" s="2" customFormat="1" ht="57" customHeight="1" thickBot="1" x14ac:dyDescent="0.95">
      <c r="B3" s="53"/>
      <c r="C3" s="27"/>
      <c r="D3" s="27"/>
      <c r="E3" s="29" t="s">
        <v>221</v>
      </c>
      <c r="F3" s="29" t="s">
        <v>262</v>
      </c>
      <c r="G3" s="30" t="s">
        <v>222</v>
      </c>
      <c r="H3" s="30" t="s">
        <v>223</v>
      </c>
      <c r="J3" s="28"/>
      <c r="K3" s="26"/>
      <c r="L3" s="26"/>
      <c r="M3" s="26"/>
      <c r="N3" s="26"/>
      <c r="O3" s="26"/>
      <c r="P3" s="26"/>
    </row>
    <row r="4" spans="2:16" s="2" customFormat="1" ht="9.75" customHeight="1" thickTop="1" x14ac:dyDescent="0.25">
      <c r="B4" s="53"/>
    </row>
    <row r="5" spans="2:16" ht="7.5" customHeight="1" x14ac:dyDescent="0.25">
      <c r="B5" s="1"/>
    </row>
    <row r="7" spans="2:16" ht="24.95" customHeight="1" x14ac:dyDescent="0.3">
      <c r="C7" s="54" t="s">
        <v>283</v>
      </c>
      <c r="D7" s="54"/>
      <c r="E7" s="54"/>
    </row>
    <row r="8" spans="2:16" x14ac:dyDescent="0.25">
      <c r="E8" s="52" t="s">
        <v>264</v>
      </c>
    </row>
    <row r="19" spans="2:16" ht="4.5" customHeight="1" x14ac:dyDescent="0.25">
      <c r="B19" s="1"/>
    </row>
    <row r="20" spans="2:16" s="2" customFormat="1" ht="9.75" customHeight="1" x14ac:dyDescent="0.25">
      <c r="B20" s="53" t="s">
        <v>225</v>
      </c>
    </row>
    <row r="21" spans="2:16" s="2" customFormat="1" ht="57" customHeight="1" thickBot="1" x14ac:dyDescent="0.95">
      <c r="B21" s="53"/>
      <c r="C21" s="27"/>
      <c r="D21" s="27"/>
      <c r="E21" s="29" t="s">
        <v>265</v>
      </c>
      <c r="G21" s="28"/>
      <c r="H21" s="28"/>
      <c r="I21" s="28"/>
      <c r="J21" s="28"/>
      <c r="K21" s="26"/>
      <c r="L21" s="26"/>
      <c r="M21" s="26"/>
      <c r="N21" s="26"/>
      <c r="O21" s="26"/>
      <c r="P21" s="26"/>
    </row>
    <row r="22" spans="2:16" s="2" customFormat="1" ht="9.75" customHeight="1" thickTop="1" x14ac:dyDescent="0.25">
      <c r="B22" s="53"/>
    </row>
    <row r="23" spans="2:16" ht="7.5" customHeight="1" x14ac:dyDescent="0.25">
      <c r="B23" s="1"/>
    </row>
    <row r="25" spans="2:16" ht="24.95" customHeight="1" x14ac:dyDescent="0.3">
      <c r="C25" s="47" t="s">
        <v>267</v>
      </c>
    </row>
    <row r="26" spans="2:16" x14ac:dyDescent="0.25">
      <c r="C26" s="48"/>
      <c r="E26" t="s">
        <v>270</v>
      </c>
    </row>
    <row r="27" spans="2:16" ht="24.95" customHeight="1" x14ac:dyDescent="0.3">
      <c r="C27" s="49" t="s">
        <v>269</v>
      </c>
    </row>
    <row r="28" spans="2:16" ht="15" customHeight="1" x14ac:dyDescent="0.25">
      <c r="E28" t="s">
        <v>271</v>
      </c>
    </row>
    <row r="29" spans="2:16" ht="24.95" customHeight="1" x14ac:dyDescent="0.3">
      <c r="C29" s="47" t="s">
        <v>266</v>
      </c>
    </row>
    <row r="30" spans="2:16" x14ac:dyDescent="0.25">
      <c r="D30" t="s">
        <v>277</v>
      </c>
      <c r="E30" t="s">
        <v>272</v>
      </c>
    </row>
    <row r="31" spans="2:16" ht="24.95" customHeight="1" x14ac:dyDescent="0.3">
      <c r="C31" s="47" t="s">
        <v>268</v>
      </c>
    </row>
    <row r="32" spans="2:16" x14ac:dyDescent="0.25">
      <c r="E32" t="s">
        <v>273</v>
      </c>
    </row>
    <row r="35" spans="2:16" ht="4.5" customHeight="1" x14ac:dyDescent="0.25">
      <c r="B35" s="1"/>
    </row>
    <row r="36" spans="2:16" s="2" customFormat="1" ht="9.75" customHeight="1" x14ac:dyDescent="0.25">
      <c r="B36" s="53" t="s">
        <v>264</v>
      </c>
    </row>
    <row r="37" spans="2:16" s="2" customFormat="1" ht="57" customHeight="1" thickBot="1" x14ac:dyDescent="0.95">
      <c r="B37" s="53"/>
      <c r="C37" s="27"/>
      <c r="D37" s="27"/>
      <c r="E37" s="29" t="s">
        <v>265</v>
      </c>
      <c r="G37" s="28"/>
      <c r="H37" s="28"/>
      <c r="I37" s="28"/>
      <c r="J37" s="28"/>
      <c r="K37" s="26"/>
      <c r="L37" s="26"/>
      <c r="M37" s="26"/>
      <c r="N37" s="26"/>
      <c r="O37" s="26"/>
      <c r="P37" s="26"/>
    </row>
    <row r="38" spans="2:16" s="2" customFormat="1" ht="9.75" customHeight="1" thickTop="1" x14ac:dyDescent="0.25">
      <c r="B38" s="53"/>
    </row>
    <row r="39" spans="2:16" ht="7.5" customHeight="1" x14ac:dyDescent="0.25">
      <c r="B39" s="1"/>
    </row>
    <row r="41" spans="2:16" ht="24.95" customHeight="1" x14ac:dyDescent="0.3">
      <c r="C41" s="47" t="s">
        <v>267</v>
      </c>
    </row>
    <row r="42" spans="2:16" ht="15" customHeight="1" x14ac:dyDescent="0.25">
      <c r="C42" s="48"/>
      <c r="E42" s="46" t="s">
        <v>274</v>
      </c>
      <c r="F42" s="46"/>
      <c r="G42" s="46"/>
      <c r="H42" s="46"/>
    </row>
    <row r="43" spans="2:16" ht="24.95" customHeight="1" x14ac:dyDescent="0.3">
      <c r="C43" s="49" t="s">
        <v>269</v>
      </c>
    </row>
    <row r="44" spans="2:16" ht="15" customHeight="1" x14ac:dyDescent="0.25">
      <c r="E44" s="45" t="s">
        <v>294</v>
      </c>
      <c r="F44" s="45"/>
      <c r="G44" s="45"/>
      <c r="H44" s="45"/>
    </row>
    <row r="45" spans="2:16" ht="15" customHeight="1" x14ac:dyDescent="0.25">
      <c r="E45" s="45"/>
      <c r="F45" s="45"/>
      <c r="G45" s="45"/>
      <c r="H45" s="45"/>
    </row>
    <row r="46" spans="2:16" ht="15" customHeight="1" x14ac:dyDescent="0.25">
      <c r="E46" s="45"/>
      <c r="F46" s="45"/>
      <c r="G46" s="45"/>
      <c r="H46" s="45"/>
    </row>
    <row r="47" spans="2:16" ht="15" customHeight="1" x14ac:dyDescent="0.25">
      <c r="E47" s="45"/>
      <c r="F47" s="45"/>
      <c r="G47" s="45"/>
      <c r="H47" s="45"/>
    </row>
    <row r="48" spans="2:16" ht="24.95" customHeight="1" x14ac:dyDescent="0.3">
      <c r="C48" s="47" t="s">
        <v>266</v>
      </c>
    </row>
    <row r="49" spans="4:8" x14ac:dyDescent="0.25">
      <c r="D49" t="s">
        <v>285</v>
      </c>
      <c r="G49" s="43"/>
      <c r="H49" s="43"/>
    </row>
    <row r="50" spans="4:8" x14ac:dyDescent="0.25">
      <c r="E50" t="s">
        <v>245</v>
      </c>
      <c r="F50" s="64">
        <v>1.403</v>
      </c>
      <c r="G50" s="44"/>
      <c r="H50" s="44"/>
    </row>
    <row r="51" spans="4:8" x14ac:dyDescent="0.25">
      <c r="E51" t="s">
        <v>286</v>
      </c>
      <c r="F51" s="65">
        <v>0.14399999999999999</v>
      </c>
      <c r="G51" s="44"/>
      <c r="H51" s="44"/>
    </row>
    <row r="52" spans="4:8" x14ac:dyDescent="0.25">
      <c r="G52" s="44"/>
      <c r="H52" s="44"/>
    </row>
    <row r="53" spans="4:8" x14ac:dyDescent="0.25">
      <c r="F53" s="60" t="s">
        <v>278</v>
      </c>
      <c r="G53" s="60"/>
      <c r="H53" s="44"/>
    </row>
    <row r="54" spans="4:8" x14ac:dyDescent="0.25">
      <c r="D54" s="39" t="s">
        <v>275</v>
      </c>
      <c r="F54" s="43" t="s">
        <v>295</v>
      </c>
      <c r="G54" s="44" t="s">
        <v>296</v>
      </c>
      <c r="H54" s="44"/>
    </row>
    <row r="55" spans="4:8" x14ac:dyDescent="0.25">
      <c r="E55" s="4" t="s">
        <v>251</v>
      </c>
      <c r="F55" s="50">
        <v>0.12</v>
      </c>
      <c r="G55" s="43"/>
      <c r="H55" s="43"/>
    </row>
    <row r="56" spans="4:8" ht="24.95" customHeight="1" x14ac:dyDescent="0.25">
      <c r="E56" s="5" t="s">
        <v>257</v>
      </c>
      <c r="F56" s="50">
        <v>0.25</v>
      </c>
    </row>
    <row r="57" spans="4:8" x14ac:dyDescent="0.25">
      <c r="E57" s="4" t="s">
        <v>256</v>
      </c>
      <c r="F57" s="50">
        <v>0.13</v>
      </c>
      <c r="G57" s="45"/>
      <c r="H57" s="45"/>
    </row>
    <row r="58" spans="4:8" x14ac:dyDescent="0.25">
      <c r="E58" s="5" t="s">
        <v>252</v>
      </c>
      <c r="F58" s="50">
        <v>0.05</v>
      </c>
    </row>
    <row r="59" spans="4:8" x14ac:dyDescent="0.25">
      <c r="E59" s="4" t="s">
        <v>254</v>
      </c>
      <c r="F59" s="50">
        <v>0.04</v>
      </c>
    </row>
    <row r="60" spans="4:8" x14ac:dyDescent="0.25">
      <c r="E60" s="5" t="s">
        <v>255</v>
      </c>
      <c r="F60" s="50">
        <v>0</v>
      </c>
    </row>
    <row r="61" spans="4:8" x14ac:dyDescent="0.25">
      <c r="E61" s="4" t="s">
        <v>261</v>
      </c>
      <c r="F61" s="50">
        <v>0.08</v>
      </c>
    </row>
    <row r="62" spans="4:8" x14ac:dyDescent="0.25">
      <c r="E62" s="5" t="s">
        <v>259</v>
      </c>
      <c r="F62" s="50">
        <v>0.33</v>
      </c>
    </row>
    <row r="63" spans="4:8" x14ac:dyDescent="0.25">
      <c r="E63" s="4" t="s">
        <v>260</v>
      </c>
      <c r="F63" s="50">
        <v>0</v>
      </c>
    </row>
    <row r="64" spans="4:8" ht="15.75" thickBot="1" x14ac:dyDescent="0.3">
      <c r="E64" s="42" t="s">
        <v>258</v>
      </c>
      <c r="F64" s="50">
        <v>0</v>
      </c>
    </row>
    <row r="65" spans="3:6" ht="16.5" thickTop="1" thickBot="1" x14ac:dyDescent="0.3">
      <c r="E65" s="63" t="s">
        <v>279</v>
      </c>
      <c r="F65" s="51">
        <f>SUM(F55:F64)</f>
        <v>1</v>
      </c>
    </row>
    <row r="66" spans="3:6" ht="15.75" thickTop="1" x14ac:dyDescent="0.25"/>
    <row r="68" spans="3:6" ht="24.95" customHeight="1" x14ac:dyDescent="0.3">
      <c r="C68" s="47" t="s">
        <v>268</v>
      </c>
    </row>
    <row r="69" spans="3:6" x14ac:dyDescent="0.25">
      <c r="E69" s="45" t="s">
        <v>276</v>
      </c>
    </row>
    <row r="73" spans="3:6" ht="24.95" customHeight="1" x14ac:dyDescent="0.3">
      <c r="C73" s="47" t="s">
        <v>287</v>
      </c>
    </row>
    <row r="89" ht="30.75" customHeight="1" x14ac:dyDescent="0.25"/>
  </sheetData>
  <mergeCells count="5">
    <mergeCell ref="F53:G53"/>
    <mergeCell ref="C7:E7"/>
    <mergeCell ref="B2:B4"/>
    <mergeCell ref="B20:B22"/>
    <mergeCell ref="B36:B38"/>
  </mergeCells>
  <dataValidations disablePrompts="1" count="1">
    <dataValidation type="decimal" operator="equal" allowBlank="1" showInputMessage="1" showErrorMessage="1" sqref="F65">
      <formula1>100</formula1>
    </dataValidation>
  </dataValidations>
  <hyperlinks>
    <hyperlink ref="E3" location="Summary!B3" display="Summary"/>
    <hyperlink ref="G3" location="Investments!B3" display="Investments"/>
    <hyperlink ref="H3" location="'Country &amp; region data'!B3" display="Country &amp; region"/>
    <hyperlink ref="E21" location="'Models &amp; inputs'!B3" display="Back to top"/>
    <hyperlink ref="E37" location="'Models &amp; inputs'!B3" display="Back to top"/>
    <hyperlink ref="F3" location="'Models &amp; inputs'!B3" display="Models &amp;  inputs"/>
    <hyperlink ref="E8" location="'Models &amp; inputs'!B37" display="Hurdle rate estimation"/>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8"/>
  <dimension ref="B1:N80"/>
  <sheetViews>
    <sheetView showGridLines="0" workbookViewId="0">
      <selection activeCell="E14" sqref="E14"/>
    </sheetView>
  </sheetViews>
  <sheetFormatPr defaultRowHeight="15" x14ac:dyDescent="0.25"/>
  <cols>
    <col min="1" max="1" width="2.28515625" customWidth="1"/>
    <col min="2" max="2" width="22.85546875" bestFit="1" customWidth="1"/>
    <col min="3" max="3" width="13.85546875" customWidth="1"/>
    <col min="4" max="6" width="23.28515625" customWidth="1"/>
    <col min="7" max="7" width="23.5703125" customWidth="1"/>
    <col min="8" max="9" width="15.7109375" customWidth="1"/>
    <col min="10" max="10" width="9.42578125" customWidth="1"/>
    <col min="11" max="11" width="13.28515625" bestFit="1" customWidth="1"/>
    <col min="12" max="13" width="16.42578125" customWidth="1"/>
    <col min="14" max="15" width="13.85546875" customWidth="1"/>
    <col min="17" max="22" width="11" customWidth="1"/>
  </cols>
  <sheetData>
    <row r="1" spans="2:14" ht="4.5" customHeight="1" x14ac:dyDescent="0.25">
      <c r="B1" s="1"/>
    </row>
    <row r="2" spans="2:14" s="2" customFormat="1" ht="9.75" customHeight="1" x14ac:dyDescent="0.25">
      <c r="B2" s="55" t="s">
        <v>222</v>
      </c>
    </row>
    <row r="3" spans="2:14" s="2" customFormat="1" ht="57" customHeight="1" thickBot="1" x14ac:dyDescent="0.95">
      <c r="B3" s="55"/>
      <c r="C3" s="27"/>
      <c r="D3" s="29" t="s">
        <v>221</v>
      </c>
      <c r="E3" s="29" t="s">
        <v>262</v>
      </c>
      <c r="F3" s="30" t="s">
        <v>222</v>
      </c>
      <c r="G3" s="30" t="s">
        <v>223</v>
      </c>
      <c r="H3" s="28"/>
      <c r="I3" s="26"/>
      <c r="J3" s="26"/>
      <c r="K3" s="26"/>
      <c r="L3" s="26"/>
      <c r="M3" s="26"/>
      <c r="N3" s="26"/>
    </row>
    <row r="4" spans="2:14" s="2" customFormat="1" ht="9.75" customHeight="1" thickTop="1" x14ac:dyDescent="0.25">
      <c r="B4" s="55"/>
    </row>
    <row r="5" spans="2:14" ht="7.5" customHeight="1" x14ac:dyDescent="0.25">
      <c r="B5" s="1"/>
    </row>
    <row r="7" spans="2:14" x14ac:dyDescent="0.25">
      <c r="B7" s="59" t="s">
        <v>244</v>
      </c>
      <c r="C7" s="59"/>
      <c r="D7" s="59"/>
      <c r="H7" s="38"/>
    </row>
    <row r="8" spans="2:14" ht="27.75" customHeight="1" x14ac:dyDescent="0.25">
      <c r="B8" s="56" t="s">
        <v>73</v>
      </c>
      <c r="C8" s="57"/>
      <c r="D8" s="58"/>
    </row>
    <row r="11" spans="2:14" x14ac:dyDescent="0.25">
      <c r="B11" t="s">
        <v>284</v>
      </c>
    </row>
    <row r="12" spans="2:14" x14ac:dyDescent="0.25">
      <c r="B12" s="67" t="s">
        <v>288</v>
      </c>
      <c r="C12" s="67"/>
      <c r="D12" s="67"/>
      <c r="F12" s="68" t="s">
        <v>289</v>
      </c>
      <c r="G12" s="68"/>
      <c r="H12" s="68" t="s">
        <v>289</v>
      </c>
      <c r="I12" s="68"/>
    </row>
    <row r="13" spans="2:14" x14ac:dyDescent="0.25">
      <c r="B13" s="39" t="s">
        <v>199</v>
      </c>
      <c r="C13" s="39" t="s">
        <v>200</v>
      </c>
      <c r="D13" s="39" t="s">
        <v>245</v>
      </c>
      <c r="E13" t="s">
        <v>198</v>
      </c>
      <c r="F13" s="41" t="s">
        <v>290</v>
      </c>
      <c r="G13" s="41" t="s">
        <v>291</v>
      </c>
    </row>
    <row r="14" spans="2:14" x14ac:dyDescent="0.25">
      <c r="B14" s="40" t="s">
        <v>248</v>
      </c>
      <c r="C14" s="40" t="s">
        <v>247</v>
      </c>
      <c r="D14" s="40">
        <v>1.5</v>
      </c>
      <c r="E14" s="66">
        <f>VLOOKUP(Investments_Country,Country_Data[],5,FALSE)+VLOOKUP(Investments_Country,Country_Data[],4,FALSE)*Beta1</f>
        <v>8.7460294117647081E-2</v>
      </c>
    </row>
    <row r="15" spans="2:14" x14ac:dyDescent="0.25">
      <c r="B15" s="40" t="s">
        <v>248</v>
      </c>
      <c r="C15" s="40" t="s">
        <v>246</v>
      </c>
      <c r="D15" s="40">
        <v>1.5</v>
      </c>
      <c r="E15" s="66">
        <f>VLOOKUP(Investments_Country,Country_Data[],6,FALSE)+VLOOKUP(Investments_Country,Country_Data[],4,FALSE)*Beta1</f>
        <v>4.4960294117647071E-2</v>
      </c>
    </row>
    <row r="16" spans="2:14" x14ac:dyDescent="0.25">
      <c r="B16" s="40" t="s">
        <v>249</v>
      </c>
      <c r="C16" s="40" t="s">
        <v>247</v>
      </c>
      <c r="D16" s="40">
        <v>1.5</v>
      </c>
      <c r="E16" s="66">
        <f>VLOOKUP(Investments_Country,Country_Data[],5,FALSE)+VLOOKUP(Investments_Country,Country_Data[],3,FALSE)*Beta1</f>
        <v>5.9099264705882365E-2</v>
      </c>
    </row>
    <row r="17" spans="2:5" x14ac:dyDescent="0.25">
      <c r="B17" s="40" t="s">
        <v>249</v>
      </c>
      <c r="C17" s="40" t="s">
        <v>246</v>
      </c>
      <c r="D17" s="40">
        <v>1.5</v>
      </c>
      <c r="E17" s="66">
        <f>VLOOKUP(Investments_Country,Country_Data[],5,FALSE)+VLOOKUP(Investments_Country,Country_Data[],3,FALSE)*Beta1</f>
        <v>5.9099264705882365E-2</v>
      </c>
    </row>
    <row r="80" ht="30.75" customHeight="1" x14ac:dyDescent="0.25"/>
  </sheetData>
  <mergeCells count="6">
    <mergeCell ref="B12:D12"/>
    <mergeCell ref="F12:G12"/>
    <mergeCell ref="H12:I12"/>
    <mergeCell ref="B2:B4"/>
    <mergeCell ref="B8:D8"/>
    <mergeCell ref="B7:D7"/>
  </mergeCells>
  <hyperlinks>
    <hyperlink ref="D3" location="Summary!B3" display="Summary"/>
    <hyperlink ref="F3" location="Investments!B3" display="Investments"/>
    <hyperlink ref="G3" location="'Country &amp; region data'!B3" display="Country &amp; region"/>
    <hyperlink ref="E3" location="'Models &amp; inputs'!B3" display="Models &amp;  inputs"/>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'Country &amp; region data'!$B$8:$B$136</xm:f>
          </x14:formula1>
          <xm:sqref>B8:D8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76"/>
  <sheetViews>
    <sheetView showGridLines="0" workbookViewId="0">
      <selection activeCell="B8" sqref="B8"/>
    </sheetView>
  </sheetViews>
  <sheetFormatPr defaultRowHeight="15" x14ac:dyDescent="0.25"/>
  <cols>
    <col min="1" max="1" width="2.28515625" customWidth="1"/>
    <col min="2" max="2" width="22.85546875" bestFit="1" customWidth="1"/>
    <col min="3" max="3" width="9.42578125" bestFit="1" customWidth="1"/>
    <col min="4" max="9" width="23.5703125" customWidth="1"/>
    <col min="10" max="10" width="9.42578125" customWidth="1"/>
    <col min="11" max="11" width="13.28515625" bestFit="1" customWidth="1"/>
    <col min="12" max="13" width="16.42578125" customWidth="1"/>
    <col min="14" max="15" width="13.85546875" customWidth="1"/>
    <col min="17" max="22" width="11" customWidth="1"/>
  </cols>
  <sheetData>
    <row r="1" spans="2:14" ht="4.5" customHeight="1" x14ac:dyDescent="0.25">
      <c r="B1" s="1"/>
    </row>
    <row r="2" spans="2:14" s="2" customFormat="1" ht="9.75" customHeight="1" x14ac:dyDescent="0.25">
      <c r="B2" s="53" t="s">
        <v>292</v>
      </c>
    </row>
    <row r="3" spans="2:14" s="2" customFormat="1" ht="57" customHeight="1" thickBot="1" x14ac:dyDescent="0.95">
      <c r="B3" s="53"/>
      <c r="C3" s="27"/>
      <c r="D3" s="29" t="s">
        <v>221</v>
      </c>
      <c r="E3" s="29" t="s">
        <v>262</v>
      </c>
      <c r="F3" s="30" t="s">
        <v>222</v>
      </c>
      <c r="G3" s="30" t="s">
        <v>223</v>
      </c>
      <c r="H3" s="28"/>
      <c r="I3" s="26"/>
      <c r="J3" s="26"/>
      <c r="K3" s="26"/>
      <c r="L3" s="26"/>
      <c r="M3" s="26"/>
      <c r="N3" s="26"/>
    </row>
    <row r="4" spans="2:14" s="2" customFormat="1" ht="9.75" customHeight="1" thickTop="1" x14ac:dyDescent="0.25">
      <c r="B4" s="53"/>
    </row>
    <row r="5" spans="2:14" ht="7.5" customHeight="1" x14ac:dyDescent="0.25">
      <c r="B5" s="1"/>
    </row>
    <row r="7" spans="2:14" x14ac:dyDescent="0.25">
      <c r="B7" t="s">
        <v>293</v>
      </c>
    </row>
    <row r="76" ht="30.75" customHeight="1" x14ac:dyDescent="0.25"/>
  </sheetData>
  <mergeCells count="1">
    <mergeCell ref="B2:B4"/>
  </mergeCells>
  <hyperlinks>
    <hyperlink ref="D3" location="Summary!B3" display="Summary"/>
    <hyperlink ref="F3" location="Investments!B3" display="Investments"/>
    <hyperlink ref="G3" location="'Country &amp; region data'!B3" display="Country &amp; region"/>
    <hyperlink ref="E3" location="'Models &amp; inputs'!B3" display="Models &amp;  inputs"/>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4"/>
  <dimension ref="B1:AE270"/>
  <sheetViews>
    <sheetView showGridLines="0" tabSelected="1" workbookViewId="0">
      <pane xSplit="2" ySplit="7" topLeftCell="C8" activePane="bottomRight" state="frozen"/>
      <selection pane="topRight" activeCell="C1" sqref="C1"/>
      <selection pane="bottomLeft" activeCell="A8" sqref="A8"/>
      <selection pane="bottomRight" activeCell="I3" sqref="I3"/>
    </sheetView>
  </sheetViews>
  <sheetFormatPr defaultRowHeight="15" x14ac:dyDescent="0.25"/>
  <cols>
    <col min="1" max="1" width="2.28515625" customWidth="1"/>
    <col min="2" max="2" width="22.85546875" bestFit="1" customWidth="1"/>
    <col min="3" max="3" width="9.5703125" customWidth="1"/>
    <col min="4" max="9" width="23.5703125" customWidth="1"/>
    <col min="10" max="10" width="9.42578125" customWidth="1"/>
    <col min="11" max="11" width="13.28515625" bestFit="1" customWidth="1"/>
    <col min="12" max="13" width="16.42578125" customWidth="1"/>
    <col min="14" max="14" width="13.85546875" customWidth="1"/>
    <col min="15" max="15" width="16.7109375" bestFit="1" customWidth="1"/>
    <col min="17" max="22" width="11" customWidth="1"/>
  </cols>
  <sheetData>
    <row r="1" spans="2:31" ht="4.5" customHeight="1" x14ac:dyDescent="0.25">
      <c r="B1" s="1"/>
    </row>
    <row r="2" spans="2:31" s="2" customFormat="1" ht="9.75" customHeight="1" x14ac:dyDescent="0.25">
      <c r="B2" s="53" t="s">
        <v>220</v>
      </c>
    </row>
    <row r="3" spans="2:31" s="2" customFormat="1" ht="57" customHeight="1" thickBot="1" x14ac:dyDescent="0.95">
      <c r="B3" s="53"/>
      <c r="C3" s="27"/>
      <c r="D3" s="29" t="s">
        <v>221</v>
      </c>
      <c r="E3" s="29" t="s">
        <v>262</v>
      </c>
      <c r="F3" s="30" t="s">
        <v>222</v>
      </c>
      <c r="G3" s="30" t="s">
        <v>223</v>
      </c>
      <c r="H3" s="28"/>
      <c r="I3" s="26"/>
      <c r="J3" s="26"/>
      <c r="K3" s="26"/>
      <c r="L3" s="26"/>
      <c r="M3" s="26"/>
      <c r="N3" s="26"/>
    </row>
    <row r="4" spans="2:31" s="2" customFormat="1" ht="9.75" customHeight="1" thickTop="1" x14ac:dyDescent="0.25">
      <c r="B4" s="53"/>
    </row>
    <row r="5" spans="2:31" ht="7.5" customHeight="1" x14ac:dyDescent="0.25">
      <c r="B5" s="1"/>
    </row>
    <row r="6" spans="2:31" ht="15.75" thickBot="1" x14ac:dyDescent="0.3">
      <c r="D6" s="31" t="s">
        <v>213</v>
      </c>
      <c r="E6" s="31"/>
      <c r="F6" s="21" t="s">
        <v>229</v>
      </c>
      <c r="G6" s="21"/>
      <c r="H6" s="14" t="s">
        <v>211</v>
      </c>
      <c r="I6" s="14"/>
      <c r="J6" s="22" t="s">
        <v>214</v>
      </c>
      <c r="K6" s="22"/>
      <c r="L6" s="22"/>
      <c r="M6" s="22"/>
      <c r="N6" s="23" t="s">
        <v>243</v>
      </c>
      <c r="O6" s="23"/>
      <c r="P6" s="23"/>
      <c r="Q6" s="23"/>
      <c r="R6" s="23"/>
      <c r="S6" s="23"/>
      <c r="T6" s="23"/>
      <c r="U6" s="23"/>
      <c r="V6" s="19" t="s">
        <v>212</v>
      </c>
      <c r="W6" s="19"/>
    </row>
    <row r="7" spans="2:31" ht="29.25" customHeight="1" thickBot="1" x14ac:dyDescent="0.3">
      <c r="B7" s="15" t="s">
        <v>3</v>
      </c>
      <c r="C7" s="16" t="s">
        <v>217</v>
      </c>
      <c r="D7" s="17" t="s">
        <v>241</v>
      </c>
      <c r="E7" s="17" t="s">
        <v>240</v>
      </c>
      <c r="F7" s="17" t="s">
        <v>235</v>
      </c>
      <c r="G7" s="17" t="s">
        <v>219</v>
      </c>
      <c r="H7" s="18" t="s">
        <v>0</v>
      </c>
      <c r="I7" s="18" t="s">
        <v>2</v>
      </c>
      <c r="J7" s="18" t="s">
        <v>1</v>
      </c>
      <c r="K7" s="18" t="s">
        <v>218</v>
      </c>
      <c r="L7" s="18" t="s">
        <v>215</v>
      </c>
      <c r="M7" s="18" t="s">
        <v>216</v>
      </c>
      <c r="N7" s="18" t="s">
        <v>227</v>
      </c>
      <c r="O7" s="18" t="s">
        <v>230</v>
      </c>
      <c r="P7" s="18" t="s">
        <v>226</v>
      </c>
      <c r="Q7" s="18" t="s">
        <v>228</v>
      </c>
      <c r="R7" s="18" t="s">
        <v>231</v>
      </c>
      <c r="S7" s="18" t="s">
        <v>232</v>
      </c>
      <c r="T7" s="18" t="s">
        <v>233</v>
      </c>
      <c r="U7" s="18" t="s">
        <v>238</v>
      </c>
      <c r="V7" s="18" t="s">
        <v>210</v>
      </c>
      <c r="W7" s="18" t="s">
        <v>237</v>
      </c>
      <c r="X7" s="18" t="s">
        <v>209</v>
      </c>
      <c r="AC7" s="3" t="s">
        <v>50</v>
      </c>
      <c r="AD7" s="18" t="s">
        <v>51</v>
      </c>
      <c r="AE7" s="3" t="s">
        <v>242</v>
      </c>
    </row>
    <row r="8" spans="2:31" x14ac:dyDescent="0.25">
      <c r="B8" s="4" t="s">
        <v>52</v>
      </c>
      <c r="C8" s="4"/>
      <c r="D8" s="33" t="str">
        <f>IFERROR(Country_Data[[#This Row],[StD of equity market]]/Country_Data[[#This Row],[StD for bond]]*VLOOKUP(Country_Data[[#This Row],[Moody''s]],Rating_to_spread_Moody[],3,FALSE),"")</f>
        <v/>
      </c>
      <c r="E8" s="35" t="str">
        <f>IF(Country_Data[[#This Row],[10 year $ yield]]="","",IFERROR(Country_Data[[#This Row],[Default spread on $ bonds]]*Country_Data[[#This Row],[StD of equity market]]/Country_Data[[#This Row],[StD for bond]],"Error"))</f>
        <v/>
      </c>
      <c r="F8" s="35" t="str">
        <f>IFERROR(Country_Data[[#This Row],[10 year yield]]-VLOOKUP(Country_Data[[#This Row],[Moody''s local]],Rating_to_spread_Moody[],3,FALSE),"")</f>
        <v/>
      </c>
      <c r="G8" s="35"/>
      <c r="H8" t="str">
        <f>IFERROR(VLOOKUP(Country_Data[[#This Row],[Entity]],Ratings_Raw_SP[],2,FALSE),"")</f>
        <v>AA</v>
      </c>
      <c r="I8" t="str">
        <f>IFERROR(VLOOKUP(Country_Data[[#This Row],[Entity]],Ratings_Raw_Fitch[],2,FALSE),"-")</f>
        <v>-</v>
      </c>
      <c r="J8" t="str">
        <f>IFERROR(VLOOKUP(Country_Data[[#This Row],[Entity]],Ratings_Raw_Moodys[],2,FALSE),"-")</f>
        <v>-</v>
      </c>
      <c r="L8" s="3" t="s">
        <v>5</v>
      </c>
      <c r="M8" s="3" t="s">
        <v>5</v>
      </c>
      <c r="N8" s="32"/>
      <c r="O8" s="32"/>
      <c r="P8" s="32"/>
      <c r="Q8" s="32"/>
      <c r="R8" s="32"/>
      <c r="S8" s="32"/>
      <c r="T8" s="32"/>
      <c r="U8" s="32"/>
      <c r="V8" s="32" t="str">
        <f>IF(Country_Data[[#This Row],[10 year $ yield]]="","",Country_Data[[#This Row],[10 year $ yield]]-VLOOKUP("United States",Country_Data[],15,FALSE))</f>
        <v/>
      </c>
      <c r="W8" s="20"/>
      <c r="X8" s="24"/>
      <c r="AC8" s="3" t="s">
        <v>31</v>
      </c>
      <c r="AD8" s="3">
        <v>0</v>
      </c>
      <c r="AE8" s="3">
        <f>Rating_to_spread_Moody[[#This Row],[Default spread in basis points]]/10000</f>
        <v>0</v>
      </c>
    </row>
    <row r="9" spans="2:31" x14ac:dyDescent="0.25">
      <c r="B9" s="5" t="s">
        <v>53</v>
      </c>
      <c r="C9" s="5"/>
      <c r="D9" s="25" t="str">
        <f>IFERROR(Country_Data[[#This Row],[StD of equity market]]/Country_Data[[#This Row],[StD for bond]]*VLOOKUP(Country_Data[[#This Row],[Moody''s]],Rating_to_spread_Moody[],3,FALSE),"")</f>
        <v/>
      </c>
      <c r="E9" s="36" t="str">
        <f>IF(Country_Data[[#This Row],[10 year $ yield]]="","",IFERROR(Country_Data[[#This Row],[Default spread on $ bonds]]*Country_Data[[#This Row],[StD of equity market]]/Country_Data[[#This Row],[StD for bond]],"Error"))</f>
        <v/>
      </c>
      <c r="F9" s="36" t="str">
        <f>IFERROR(Country_Data[[#This Row],[10 year yield]]-VLOOKUP(Country_Data[[#This Row],[Moody''s local]],Rating_to_spread_Moody[],3,FALSE),"")</f>
        <v/>
      </c>
      <c r="G9" s="36"/>
      <c r="H9" t="str">
        <f>IFERROR(VLOOKUP(Country_Data[[#This Row],[Entity]],Ratings_Raw_SP[],2,FALSE),"")</f>
        <v>B+</v>
      </c>
      <c r="I9" t="str">
        <f>IFERROR(VLOOKUP(Country_Data[[#This Row],[Entity]],Ratings_Raw_Fitch[],2,FALSE),"-")</f>
        <v>-</v>
      </c>
      <c r="J9" t="str">
        <f>IFERROR(VLOOKUP(Country_Data[[#This Row],[Entity]],Ratings_Raw_Moodys[],2,FALSE),"-")</f>
        <v>B1</v>
      </c>
      <c r="L9" s="3" t="s">
        <v>7</v>
      </c>
      <c r="M9" s="3" t="s">
        <v>7</v>
      </c>
      <c r="N9" s="32"/>
      <c r="O9" s="32"/>
      <c r="P9" s="32"/>
      <c r="Q9" s="32"/>
      <c r="R9" s="32"/>
      <c r="S9" s="32"/>
      <c r="T9" s="32"/>
      <c r="U9" s="32"/>
      <c r="V9" s="32" t="str">
        <f>IF(Country_Data[[#This Row],[10 year $ yield]]="","",Country_Data[[#This Row],[10 year $ yield]]-VLOOKUP("United States",Country_Data[],15,FALSE))</f>
        <v/>
      </c>
      <c r="W9" s="20"/>
      <c r="X9" s="24"/>
      <c r="AC9" s="3" t="s">
        <v>32</v>
      </c>
      <c r="AD9" s="3">
        <v>25</v>
      </c>
      <c r="AE9" s="3">
        <f>Rating_to_spread_Moody[[#This Row],[Default spread in basis points]]/10000</f>
        <v>2.5000000000000001E-3</v>
      </c>
    </row>
    <row r="10" spans="2:31" x14ac:dyDescent="0.25">
      <c r="B10" s="4" t="s">
        <v>54</v>
      </c>
      <c r="C10" s="4"/>
      <c r="D10" s="33" t="str">
        <f>IFERROR(Country_Data[[#This Row],[StD of equity market]]/Country_Data[[#This Row],[StD for bond]]*VLOOKUP(Country_Data[[#This Row],[Moody''s]],Rating_to_spread_Moody[],3,FALSE),"")</f>
        <v/>
      </c>
      <c r="E10" s="35" t="str">
        <f>IF(Country_Data[[#This Row],[10 year $ yield]]="","",IFERROR(Country_Data[[#This Row],[Default spread on $ bonds]]*Country_Data[[#This Row],[StD of equity market]]/Country_Data[[#This Row],[StD for bond]],"Error"))</f>
        <v/>
      </c>
      <c r="F10" s="35" t="str">
        <f>IFERROR(Country_Data[[#This Row],[10 year yield]]-VLOOKUP(Country_Data[[#This Row],[Moody''s local]],Rating_to_spread_Moody[],3,FALSE),"")</f>
        <v/>
      </c>
      <c r="G10" s="35"/>
      <c r="H10" t="str">
        <f>IFERROR(VLOOKUP(Country_Data[[#This Row],[Entity]],Ratings_Raw_SP[],2,FALSE),"")</f>
        <v>A-</v>
      </c>
      <c r="I10" t="str">
        <f>IFERROR(VLOOKUP(Country_Data[[#This Row],[Entity]],Ratings_Raw_Fitch[],2,FALSE),"-")</f>
        <v>-</v>
      </c>
      <c r="J10" t="str">
        <f>IFERROR(VLOOKUP(Country_Data[[#This Row],[Entity]],Ratings_Raw_Moodys[],2,FALSE),"-")</f>
        <v>-</v>
      </c>
      <c r="L10" s="3" t="s">
        <v>9</v>
      </c>
      <c r="M10" s="3" t="s">
        <v>9</v>
      </c>
      <c r="N10" s="32"/>
      <c r="O10" s="32"/>
      <c r="P10" s="32"/>
      <c r="Q10" s="32"/>
      <c r="R10" s="32"/>
      <c r="S10" s="32"/>
      <c r="T10" s="32"/>
      <c r="U10" s="32"/>
      <c r="V10" s="32" t="str">
        <f>IF(Country_Data[[#This Row],[10 year $ yield]]="","",Country_Data[[#This Row],[10 year $ yield]]-VLOOKUP("United States",Country_Data[],15,FALSE))</f>
        <v/>
      </c>
      <c r="W10" s="20"/>
      <c r="X10" s="24"/>
      <c r="AC10" s="3" t="s">
        <v>33</v>
      </c>
      <c r="AD10" s="3">
        <v>50</v>
      </c>
      <c r="AE10" s="3">
        <f>Rating_to_spread_Moody[[#This Row],[Default spread in basis points]]/10000</f>
        <v>5.0000000000000001E-3</v>
      </c>
    </row>
    <row r="11" spans="2:31" x14ac:dyDescent="0.25">
      <c r="B11" s="5" t="s">
        <v>55</v>
      </c>
      <c r="C11" s="5"/>
      <c r="D11" s="25" t="str">
        <f>IFERROR(Country_Data[[#This Row],[StD of equity market]]/Country_Data[[#This Row],[StD for bond]]*VLOOKUP(Country_Data[[#This Row],[Moody''s]],Rating_to_spread_Moody[],3,FALSE),"")</f>
        <v/>
      </c>
      <c r="E11" s="36" t="str">
        <f>IF(Country_Data[[#This Row],[10 year $ yield]]="","",IFERROR(Country_Data[[#This Row],[Default spread on $ bonds]]*Country_Data[[#This Row],[StD of equity market]]/Country_Data[[#This Row],[StD for bond]],"Error"))</f>
        <v/>
      </c>
      <c r="F11" s="36" t="str">
        <f>IFERROR(Country_Data[[#This Row],[10 year yield]]-VLOOKUP(Country_Data[[#This Row],[Moody''s local]],Rating_to_spread_Moody[],3,FALSE),"")</f>
        <v/>
      </c>
      <c r="G11" s="36"/>
      <c r="H11" t="str">
        <f>IFERROR(VLOOKUP(Country_Data[[#This Row],[Entity]],Ratings_Raw_SP[],2,FALSE),"")</f>
        <v>BB-</v>
      </c>
      <c r="I11" t="str">
        <f>IFERROR(VLOOKUP(Country_Data[[#This Row],[Entity]],Ratings_Raw_Fitch[],2,FALSE),"-")</f>
        <v>BB-</v>
      </c>
      <c r="J11" t="str">
        <f>IFERROR(VLOOKUP(Country_Data[[#This Row],[Entity]],Ratings_Raw_Moodys[],2,FALSE),"-")</f>
        <v>Ba3</v>
      </c>
      <c r="L11" s="3" t="s">
        <v>8</v>
      </c>
      <c r="M11" s="3" t="s">
        <v>8</v>
      </c>
      <c r="N11" s="32"/>
      <c r="O11" s="32"/>
      <c r="P11" s="32"/>
      <c r="Q11" s="32"/>
      <c r="R11" s="32"/>
      <c r="S11" s="32"/>
      <c r="T11" s="32"/>
      <c r="U11" s="32"/>
      <c r="V11" s="32" t="str">
        <f>IF(Country_Data[[#This Row],[10 year $ yield]]="","",Country_Data[[#This Row],[10 year $ yield]]-VLOOKUP("United States",Country_Data[],15,FALSE))</f>
        <v/>
      </c>
      <c r="W11" s="20"/>
      <c r="X11" s="24"/>
      <c r="AC11" s="3" t="s">
        <v>34</v>
      </c>
      <c r="AD11" s="3">
        <v>70</v>
      </c>
      <c r="AE11" s="3">
        <f>Rating_to_spread_Moody[[#This Row],[Default spread in basis points]]/10000</f>
        <v>7.0000000000000001E-3</v>
      </c>
    </row>
    <row r="12" spans="2:31" x14ac:dyDescent="0.25">
      <c r="B12" s="4" t="s">
        <v>56</v>
      </c>
      <c r="C12" s="4"/>
      <c r="D12" s="33" t="str">
        <f>IFERROR(Country_Data[[#This Row],[StD of equity market]]/Country_Data[[#This Row],[StD for bond]]*VLOOKUP(Country_Data[[#This Row],[Moody''s]],Rating_to_spread_Moody[],3,FALSE),"")</f>
        <v/>
      </c>
      <c r="E12" s="35" t="str">
        <f>IF(Country_Data[[#This Row],[10 year $ yield]]="","",IFERROR(Country_Data[[#This Row],[Default spread on $ bonds]]*Country_Data[[#This Row],[StD of equity market]]/Country_Data[[#This Row],[StD for bond]],"Error"))</f>
        <v/>
      </c>
      <c r="F12" s="35" t="str">
        <f>IFERROR(Country_Data[[#This Row],[10 year yield]]-VLOOKUP(Country_Data[[#This Row],[Moody''s local]],Rating_to_spread_Moody[],3,FALSE),"")</f>
        <v/>
      </c>
      <c r="G12" s="35"/>
      <c r="H12" t="str">
        <f>IFERROR(VLOOKUP(Country_Data[[#This Row],[Entity]],Ratings_Raw_SP[],2,FALSE),"")</f>
        <v>SD</v>
      </c>
      <c r="I12" t="str">
        <f>IFERROR(VLOOKUP(Country_Data[[#This Row],[Entity]],Ratings_Raw_Fitch[],2,FALSE),"-")</f>
        <v>RD</v>
      </c>
      <c r="J12" t="str">
        <f>IFERROR(VLOOKUP(Country_Data[[#This Row],[Entity]],Ratings_Raw_Moodys[],2,FALSE),"-")</f>
        <v>Caa1</v>
      </c>
      <c r="L12" s="3" t="s">
        <v>11</v>
      </c>
      <c r="M12" s="3" t="s">
        <v>12</v>
      </c>
      <c r="N12" s="32"/>
      <c r="O12" s="32"/>
      <c r="P12" s="32"/>
      <c r="Q12" s="32"/>
      <c r="R12" s="32"/>
      <c r="S12" s="32"/>
      <c r="T12" s="32"/>
      <c r="U12" s="32"/>
      <c r="V12" s="32" t="str">
        <f>IF(Country_Data[[#This Row],[10 year $ yield]]="","",Country_Data[[#This Row],[10 year $ yield]]-VLOOKUP("United States",Country_Data[],15,FALSE))</f>
        <v/>
      </c>
      <c r="W12" s="20"/>
      <c r="X12" s="24"/>
      <c r="AC12" s="3" t="s">
        <v>35</v>
      </c>
      <c r="AD12" s="3">
        <v>85</v>
      </c>
      <c r="AE12" s="3">
        <f>Rating_to_spread_Moody[[#This Row],[Default spread in basis points]]/10000</f>
        <v>8.5000000000000006E-3</v>
      </c>
    </row>
    <row r="13" spans="2:31" x14ac:dyDescent="0.25">
      <c r="B13" s="5" t="s">
        <v>57</v>
      </c>
      <c r="C13" s="5"/>
      <c r="D13" s="25" t="str">
        <f>IFERROR(Country_Data[[#This Row],[StD of equity market]]/Country_Data[[#This Row],[StD for bond]]*VLOOKUP(Country_Data[[#This Row],[Moody''s]],Rating_to_spread_Moody[],3,FALSE),"")</f>
        <v/>
      </c>
      <c r="E13" s="36" t="str">
        <f>IF(Country_Data[[#This Row],[10 year $ yield]]="","",IFERROR(Country_Data[[#This Row],[Default spread on $ bonds]]*Country_Data[[#This Row],[StD of equity market]]/Country_Data[[#This Row],[StD for bond]],"Error"))</f>
        <v/>
      </c>
      <c r="F13" s="36" t="str">
        <f>IFERROR(Country_Data[[#This Row],[10 year yield]]-VLOOKUP(Country_Data[[#This Row],[Moody''s local]],Rating_to_spread_Moody[],3,FALSE),"")</f>
        <v/>
      </c>
      <c r="G13" s="36"/>
      <c r="H13" t="str">
        <f>IFERROR(VLOOKUP(Country_Data[[#This Row],[Entity]],Ratings_Raw_SP[],2,FALSE),"")</f>
        <v>A-</v>
      </c>
      <c r="I13" t="str">
        <f>IFERROR(VLOOKUP(Country_Data[[#This Row],[Entity]],Ratings_Raw_Fitch[],2,FALSE),"-")</f>
        <v>BBB</v>
      </c>
      <c r="J13" t="str">
        <f>IFERROR(VLOOKUP(Country_Data[[#This Row],[Entity]],Ratings_Raw_Moodys[],2,FALSE),"-")</f>
        <v>-</v>
      </c>
      <c r="L13" s="3" t="s">
        <v>13</v>
      </c>
      <c r="M13" s="3" t="s">
        <v>13</v>
      </c>
      <c r="N13" s="32"/>
      <c r="O13" s="32"/>
      <c r="P13" s="32"/>
      <c r="Q13" s="32"/>
      <c r="R13" s="32"/>
      <c r="S13" s="32"/>
      <c r="T13" s="32"/>
      <c r="U13" s="32"/>
      <c r="V13" s="32" t="str">
        <f>IF(Country_Data[[#This Row],[10 year $ yield]]="","",Country_Data[[#This Row],[10 year $ yield]]-VLOOKUP("United States",Country_Data[],15,FALSE))</f>
        <v/>
      </c>
      <c r="W13" s="20"/>
      <c r="X13" s="24"/>
      <c r="AC13" s="3" t="s">
        <v>36</v>
      </c>
      <c r="AD13" s="3">
        <v>100</v>
      </c>
      <c r="AE13" s="3">
        <f>Rating_to_spread_Moody[[#This Row],[Default spread in basis points]]/10000</f>
        <v>0.01</v>
      </c>
    </row>
    <row r="14" spans="2:31" x14ac:dyDescent="0.25">
      <c r="B14" s="4" t="s">
        <v>58</v>
      </c>
      <c r="C14" s="4"/>
      <c r="D14" s="33" t="str">
        <f>IFERROR(Country_Data[[#This Row],[StD of equity market]]/Country_Data[[#This Row],[StD for bond]]*VLOOKUP(Country_Data[[#This Row],[Moody''s]],Rating_to_spread_Moody[],3,FALSE),"")</f>
        <v/>
      </c>
      <c r="E14" s="35" t="str">
        <f>IF(Country_Data[[#This Row],[10 year $ yield]]="","",IFERROR(Country_Data[[#This Row],[Default spread on $ bonds]]*Country_Data[[#This Row],[StD of equity market]]/Country_Data[[#This Row],[StD for bond]],"Error"))</f>
        <v/>
      </c>
      <c r="F14" s="35" t="str">
        <f>IFERROR(Country_Data[[#This Row],[10 year yield]]-VLOOKUP(Country_Data[[#This Row],[Moody''s local]],Rating_to_spread_Moody[],3,FALSE),"")</f>
        <v/>
      </c>
      <c r="G14" s="35"/>
      <c r="H14" t="str">
        <f>IFERROR(VLOOKUP(Country_Data[[#This Row],[Entity]],Ratings_Raw_SP[],2,FALSE),"")</f>
        <v>AAA</v>
      </c>
      <c r="I14" t="str">
        <f>IFERROR(VLOOKUP(Country_Data[[#This Row],[Entity]],Ratings_Raw_Fitch[],2,FALSE),"-")</f>
        <v>AAA</v>
      </c>
      <c r="J14" t="str">
        <f>IFERROR(VLOOKUP(Country_Data[[#This Row],[Entity]],Ratings_Raw_Moodys[],2,FALSE),"-")</f>
        <v>Aaa</v>
      </c>
      <c r="L14" s="3" t="s">
        <v>10</v>
      </c>
      <c r="M14" s="3" t="s">
        <v>10</v>
      </c>
      <c r="N14" s="32"/>
      <c r="O14" s="32"/>
      <c r="P14" s="32"/>
      <c r="Q14" s="32"/>
      <c r="R14" s="32"/>
      <c r="S14" s="32"/>
      <c r="T14" s="32"/>
      <c r="U14" s="32"/>
      <c r="V14" s="32" t="str">
        <f>IF(Country_Data[[#This Row],[10 year $ yield]]="","",Country_Data[[#This Row],[10 year $ yield]]-VLOOKUP("United States",Country_Data[],15,FALSE))</f>
        <v/>
      </c>
      <c r="W14" s="20"/>
      <c r="X14" s="24"/>
      <c r="AC14" s="3" t="s">
        <v>37</v>
      </c>
      <c r="AD14" s="3">
        <v>115</v>
      </c>
      <c r="AE14" s="3">
        <f>Rating_to_spread_Moody[[#This Row],[Default spread in basis points]]/10000</f>
        <v>1.15E-2</v>
      </c>
    </row>
    <row r="15" spans="2:31" x14ac:dyDescent="0.25">
      <c r="B15" s="5" t="s">
        <v>59</v>
      </c>
      <c r="C15" s="5"/>
      <c r="D15" s="25" t="str">
        <f>IFERROR(Country_Data[[#This Row],[StD of equity market]]/Country_Data[[#This Row],[StD for bond]]*VLOOKUP(Country_Data[[#This Row],[Moody''s]],Rating_to_spread_Moody[],3,FALSE),"")</f>
        <v/>
      </c>
      <c r="E15" s="36" t="str">
        <f>IF(Country_Data[[#This Row],[10 year $ yield]]="","",IFERROR(Country_Data[[#This Row],[Default spread on $ bonds]]*Country_Data[[#This Row],[StD of equity market]]/Country_Data[[#This Row],[StD for bond]],"Error"))</f>
        <v/>
      </c>
      <c r="F15" s="36" t="str">
        <f>IFERROR(Country_Data[[#This Row],[10 year yield]]-VLOOKUP(Country_Data[[#This Row],[Moody''s local]],Rating_to_spread_Moody[],3,FALSE),"")</f>
        <v/>
      </c>
      <c r="G15" s="36"/>
      <c r="H15" t="str">
        <f>IFERROR(VLOOKUP(Country_Data[[#This Row],[Entity]],Ratings_Raw_SP[],2,FALSE),"")</f>
        <v>AA+</v>
      </c>
      <c r="I15" t="str">
        <f>IFERROR(VLOOKUP(Country_Data[[#This Row],[Entity]],Ratings_Raw_Fitch[],2,FALSE),"-")</f>
        <v>AAA</v>
      </c>
      <c r="J15" t="str">
        <f>IFERROR(VLOOKUP(Country_Data[[#This Row],[Entity]],Ratings_Raw_Moodys[],2,FALSE),"-")</f>
        <v>Aaa</v>
      </c>
      <c r="L15" s="3" t="s">
        <v>6</v>
      </c>
      <c r="M15" s="3" t="s">
        <v>6</v>
      </c>
      <c r="N15" s="32"/>
      <c r="O15" s="32"/>
      <c r="P15" s="32"/>
      <c r="Q15" s="32"/>
      <c r="R15" s="32"/>
      <c r="S15" s="32"/>
      <c r="T15" s="32"/>
      <c r="U15" s="32"/>
      <c r="V15" s="32" t="str">
        <f>IF(Country_Data[[#This Row],[10 year $ yield]]="","",Country_Data[[#This Row],[10 year $ yield]]-VLOOKUP("United States",Country_Data[],15,FALSE))</f>
        <v/>
      </c>
      <c r="W15" s="20"/>
      <c r="X15" s="24"/>
      <c r="AC15" s="3" t="s">
        <v>38</v>
      </c>
      <c r="AD15" s="3">
        <v>150</v>
      </c>
      <c r="AE15" s="3">
        <f>Rating_to_spread_Moody[[#This Row],[Default spread in basis points]]/10000</f>
        <v>1.4999999999999999E-2</v>
      </c>
    </row>
    <row r="16" spans="2:31" x14ac:dyDescent="0.25">
      <c r="B16" s="4" t="s">
        <v>60</v>
      </c>
      <c r="C16" s="4"/>
      <c r="D16" s="33" t="str">
        <f>IFERROR(Country_Data[[#This Row],[StD of equity market]]/Country_Data[[#This Row],[StD for bond]]*VLOOKUP(Country_Data[[#This Row],[Moody''s]],Rating_to_spread_Moody[],3,FALSE),"")</f>
        <v/>
      </c>
      <c r="E16" s="35" t="str">
        <f>IF(Country_Data[[#This Row],[10 year $ yield]]="","",IFERROR(Country_Data[[#This Row],[Default spread on $ bonds]]*Country_Data[[#This Row],[StD of equity market]]/Country_Data[[#This Row],[StD for bond]],"Error"))</f>
        <v/>
      </c>
      <c r="F16" s="35" t="str">
        <f>IFERROR(Country_Data[[#This Row],[10 year yield]]-VLOOKUP(Country_Data[[#This Row],[Moody''s local]],Rating_to_spread_Moody[],3,FALSE),"")</f>
        <v/>
      </c>
      <c r="G16" s="35"/>
      <c r="H16" t="str">
        <f>IFERROR(VLOOKUP(Country_Data[[#This Row],[Entity]],Ratings_Raw_SP[],2,FALSE),"")</f>
        <v>BBB-</v>
      </c>
      <c r="I16" t="str">
        <f>IFERROR(VLOOKUP(Country_Data[[#This Row],[Entity]],Ratings_Raw_Fitch[],2,FALSE),"-")</f>
        <v>BBB-</v>
      </c>
      <c r="J16" t="str">
        <f>IFERROR(VLOOKUP(Country_Data[[#This Row],[Entity]],Ratings_Raw_Moodys[],2,FALSE),"-")</f>
        <v>Baa3</v>
      </c>
      <c r="L16" s="3" t="s">
        <v>14</v>
      </c>
      <c r="M16" s="3" t="s">
        <v>14</v>
      </c>
      <c r="N16" s="32"/>
      <c r="O16" s="32"/>
      <c r="P16" s="32"/>
      <c r="Q16" s="32"/>
      <c r="R16" s="32"/>
      <c r="S16" s="32"/>
      <c r="T16" s="32"/>
      <c r="U16" s="32"/>
      <c r="V16" s="32" t="str">
        <f>IF(Country_Data[[#This Row],[10 year $ yield]]="","",Country_Data[[#This Row],[10 year $ yield]]-VLOOKUP("United States",Country_Data[],15,FALSE))</f>
        <v/>
      </c>
      <c r="W16" s="20"/>
      <c r="X16" s="24"/>
      <c r="AC16" s="3" t="s">
        <v>39</v>
      </c>
      <c r="AD16" s="3">
        <v>175</v>
      </c>
      <c r="AE16" s="3">
        <f>Rating_to_spread_Moody[[#This Row],[Default spread in basis points]]/10000</f>
        <v>1.7500000000000002E-2</v>
      </c>
    </row>
    <row r="17" spans="2:31" x14ac:dyDescent="0.25">
      <c r="B17" s="5" t="s">
        <v>61</v>
      </c>
      <c r="C17" s="5"/>
      <c r="D17" s="25" t="str">
        <f>IFERROR(Country_Data[[#This Row],[StD of equity market]]/Country_Data[[#This Row],[StD for bond]]*VLOOKUP(Country_Data[[#This Row],[Moody''s]],Rating_to_spread_Moody[],3,FALSE),"")</f>
        <v/>
      </c>
      <c r="E17" s="36" t="str">
        <f>IF(Country_Data[[#This Row],[10 year $ yield]]="","",IFERROR(Country_Data[[#This Row],[Default spread on $ bonds]]*Country_Data[[#This Row],[StD of equity market]]/Country_Data[[#This Row],[StD for bond]],"Error"))</f>
        <v/>
      </c>
      <c r="F17" s="36" t="str">
        <f>IFERROR(Country_Data[[#This Row],[10 year yield]]-VLOOKUP(Country_Data[[#This Row],[Moody''s local]],Rating_to_spread_Moody[],3,FALSE),"")</f>
        <v/>
      </c>
      <c r="G17" s="36"/>
      <c r="H17" t="str">
        <f>IFERROR(VLOOKUP(Country_Data[[#This Row],[Entity]],Ratings_Raw_SP[],2,FALSE),"")</f>
        <v>BBB</v>
      </c>
      <c r="I17" t="str">
        <f>IFERROR(VLOOKUP(Country_Data[[#This Row],[Entity]],Ratings_Raw_Fitch[],2,FALSE),"-")</f>
        <v>-</v>
      </c>
      <c r="J17" t="str">
        <f>IFERROR(VLOOKUP(Country_Data[[#This Row],[Entity]],Ratings_Raw_Moodys[],2,FALSE),"-")</f>
        <v>A2</v>
      </c>
      <c r="L17" s="3" t="s">
        <v>15</v>
      </c>
      <c r="M17" s="3" t="s">
        <v>15</v>
      </c>
      <c r="N17" s="32"/>
      <c r="O17" s="32"/>
      <c r="P17" s="32"/>
      <c r="Q17" s="32"/>
      <c r="R17" s="32"/>
      <c r="S17" s="32"/>
      <c r="T17" s="32"/>
      <c r="U17" s="32"/>
      <c r="V17" s="32" t="str">
        <f>IF(Country_Data[[#This Row],[10 year $ yield]]="","",Country_Data[[#This Row],[10 year $ yield]]-VLOOKUP("United States",Country_Data[],15,FALSE))</f>
        <v/>
      </c>
      <c r="W17" s="32"/>
      <c r="X17" s="25"/>
      <c r="AC17" s="3" t="s">
        <v>40</v>
      </c>
      <c r="AD17" s="3">
        <v>200</v>
      </c>
      <c r="AE17" s="3">
        <f>Rating_to_spread_Moody[[#This Row],[Default spread in basis points]]/10000</f>
        <v>0.02</v>
      </c>
    </row>
    <row r="18" spans="2:31" x14ac:dyDescent="0.25">
      <c r="B18" s="4" t="s">
        <v>62</v>
      </c>
      <c r="C18" s="4"/>
      <c r="D18" s="33" t="str">
        <f>IFERROR(Country_Data[[#This Row],[StD of equity market]]/Country_Data[[#This Row],[StD for bond]]*VLOOKUP(Country_Data[[#This Row],[Moody''s]],Rating_to_spread_Moody[],3,FALSE),"")</f>
        <v/>
      </c>
      <c r="E18" s="35" t="str">
        <f>IF(Country_Data[[#This Row],[10 year $ yield]]="","",IFERROR(Country_Data[[#This Row],[Default spread on $ bonds]]*Country_Data[[#This Row],[StD of equity market]]/Country_Data[[#This Row],[StD for bond]],"Error"))</f>
        <v/>
      </c>
      <c r="F18" s="35" t="str">
        <f>IFERROR(Country_Data[[#This Row],[10 year yield]]-VLOOKUP(Country_Data[[#This Row],[Moody''s local]],Rating_to_spread_Moody[],3,FALSE),"")</f>
        <v/>
      </c>
      <c r="G18" s="35"/>
      <c r="H18" t="str">
        <f>IFERROR(VLOOKUP(Country_Data[[#This Row],[Entity]],Ratings_Raw_SP[],2,FALSE),"")</f>
        <v>BBB</v>
      </c>
      <c r="I18" t="str">
        <f>IFERROR(VLOOKUP(Country_Data[[#This Row],[Entity]],Ratings_Raw_Fitch[],2,FALSE),"-")</f>
        <v>BBB</v>
      </c>
      <c r="J18" t="str">
        <f>IFERROR(VLOOKUP(Country_Data[[#This Row],[Entity]],Ratings_Raw_Moodys[],2,FALSE),"-")</f>
        <v>Baaa1</v>
      </c>
      <c r="L18" s="3" t="s">
        <v>15</v>
      </c>
      <c r="M18" s="3" t="s">
        <v>15</v>
      </c>
      <c r="N18" s="32"/>
      <c r="O18" s="32"/>
      <c r="P18" s="32"/>
      <c r="Q18" s="32"/>
      <c r="R18" s="32"/>
      <c r="S18" s="32"/>
      <c r="T18" s="32"/>
      <c r="U18" s="32"/>
      <c r="V18" s="32" t="str">
        <f>IF(Country_Data[[#This Row],[10 year $ yield]]="","",Country_Data[[#This Row],[10 year $ yield]]-VLOOKUP("United States",Country_Data[],15,FALSE))</f>
        <v/>
      </c>
      <c r="W18" s="32"/>
      <c r="X18" s="25"/>
      <c r="AC18" s="3" t="s">
        <v>41</v>
      </c>
      <c r="AD18" s="3">
        <v>240</v>
      </c>
      <c r="AE18" s="3">
        <f>Rating_to_spread_Moody[[#This Row],[Default spread in basis points]]/10000</f>
        <v>2.4E-2</v>
      </c>
    </row>
    <row r="19" spans="2:31" x14ac:dyDescent="0.25">
      <c r="B19" s="5" t="s">
        <v>63</v>
      </c>
      <c r="C19" s="5"/>
      <c r="D19" s="25" t="str">
        <f>IFERROR(Country_Data[[#This Row],[StD of equity market]]/Country_Data[[#This Row],[StD for bond]]*VLOOKUP(Country_Data[[#This Row],[Moody''s]],Rating_to_spread_Moody[],3,FALSE),"")</f>
        <v/>
      </c>
      <c r="E19" s="36" t="str">
        <f>IF(Country_Data[[#This Row],[10 year $ yield]]="","",IFERROR(Country_Data[[#This Row],[Default spread on $ bonds]]*Country_Data[[#This Row],[StD of equity market]]/Country_Data[[#This Row],[StD for bond]],"Error"))</f>
        <v/>
      </c>
      <c r="F19" s="36" t="str">
        <f>IFERROR(Country_Data[[#This Row],[10 year yield]]-VLOOKUP(Country_Data[[#This Row],[Moody''s local]],Rating_to_spread_Moody[],3,FALSE),"")</f>
        <v/>
      </c>
      <c r="G19" s="36"/>
      <c r="H19" t="str">
        <f>IFERROR(VLOOKUP(Country_Data[[#This Row],[Entity]],Ratings_Raw_SP[],2,FALSE),"")</f>
        <v>BB-</v>
      </c>
      <c r="I19" t="str">
        <f>IFERROR(VLOOKUP(Country_Data[[#This Row],[Entity]],Ratings_Raw_Fitch[],2,FALSE),"-")</f>
        <v>-</v>
      </c>
      <c r="J19" t="str">
        <f>IFERROR(VLOOKUP(Country_Data[[#This Row],[Entity]],Ratings_Raw_Moodys[],2,FALSE),"-")</f>
        <v>Ba3</v>
      </c>
      <c r="L19" s="3" t="s">
        <v>8</v>
      </c>
      <c r="M19" s="3" t="s">
        <v>8</v>
      </c>
      <c r="N19" s="32"/>
      <c r="O19" s="32"/>
      <c r="P19" s="32"/>
      <c r="Q19" s="32"/>
      <c r="R19" s="32"/>
      <c r="S19" s="32"/>
      <c r="T19" s="32"/>
      <c r="U19" s="32"/>
      <c r="V19" s="32" t="str">
        <f>IF(Country_Data[[#This Row],[10 year $ yield]]="","",Country_Data[[#This Row],[10 year $ yield]]-VLOOKUP("United States",Country_Data[],15,FALSE))</f>
        <v/>
      </c>
      <c r="W19" s="32"/>
      <c r="X19" s="25"/>
      <c r="AC19" s="3" t="s">
        <v>42</v>
      </c>
      <c r="AD19" s="3">
        <v>275</v>
      </c>
      <c r="AE19" s="3">
        <f>Rating_to_spread_Moody[[#This Row],[Default spread in basis points]]/10000</f>
        <v>2.75E-2</v>
      </c>
    </row>
    <row r="20" spans="2:31" x14ac:dyDescent="0.25">
      <c r="B20" s="4" t="s">
        <v>64</v>
      </c>
      <c r="C20" s="4"/>
      <c r="D20" s="33" t="str">
        <f>IFERROR(Country_Data[[#This Row],[StD of equity market]]/Country_Data[[#This Row],[StD for bond]]*VLOOKUP(Country_Data[[#This Row],[Moody''s]],Rating_to_spread_Moody[],3,FALSE),"")</f>
        <v/>
      </c>
      <c r="E20" s="35" t="str">
        <f>IF(Country_Data[[#This Row],[10 year $ yield]]="","",IFERROR(Country_Data[[#This Row],[Default spread on $ bonds]]*Country_Data[[#This Row],[StD of equity market]]/Country_Data[[#This Row],[StD for bond]],"Error"))</f>
        <v/>
      </c>
      <c r="F20" s="35" t="str">
        <f>IFERROR(Country_Data[[#This Row],[10 year yield]]-VLOOKUP(Country_Data[[#This Row],[Moody''s local]],Rating_to_spread_Moody[],3,FALSE),"")</f>
        <v/>
      </c>
      <c r="G20" s="35"/>
      <c r="H20" t="str">
        <f>IFERROR(VLOOKUP(Country_Data[[#This Row],[Entity]],Ratings_Raw_SP[],2,FALSE),"")</f>
        <v>BB+</v>
      </c>
      <c r="I20" t="str">
        <f>IFERROR(VLOOKUP(Country_Data[[#This Row],[Entity]],Ratings_Raw_Fitch[],2,FALSE),"-")</f>
        <v>-</v>
      </c>
      <c r="J20" t="str">
        <f>IFERROR(VLOOKUP(Country_Data[[#This Row],[Entity]],Ratings_Raw_Moodys[],2,FALSE),"-")</f>
        <v>Baa3</v>
      </c>
      <c r="L20" s="3" t="s">
        <v>8</v>
      </c>
      <c r="M20" s="3" t="s">
        <v>8</v>
      </c>
      <c r="N20" s="32"/>
      <c r="O20" s="32"/>
      <c r="P20" s="32"/>
      <c r="Q20" s="32"/>
      <c r="R20" s="32"/>
      <c r="S20" s="32"/>
      <c r="T20" s="32"/>
      <c r="U20" s="32"/>
      <c r="V20" s="32" t="str">
        <f>IF(Country_Data[[#This Row],[10 year $ yield]]="","",Country_Data[[#This Row],[10 year $ yield]]-VLOOKUP("United States",Country_Data[],15,FALSE))</f>
        <v/>
      </c>
      <c r="W20" s="32"/>
      <c r="X20" s="25"/>
      <c r="AC20" s="3" t="s">
        <v>43</v>
      </c>
      <c r="AD20" s="3">
        <v>325</v>
      </c>
      <c r="AE20" s="3">
        <f>Rating_to_spread_Moody[[#This Row],[Default spread in basis points]]/10000</f>
        <v>3.2500000000000001E-2</v>
      </c>
    </row>
    <row r="21" spans="2:31" x14ac:dyDescent="0.25">
      <c r="B21" s="5" t="s">
        <v>65</v>
      </c>
      <c r="C21" s="5"/>
      <c r="D21" s="25" t="str">
        <f>IFERROR(Country_Data[[#This Row],[StD of equity market]]/Country_Data[[#This Row],[StD for bond]]*VLOOKUP(Country_Data[[#This Row],[Moody''s]],Rating_to_spread_Moody[],3,FALSE),"")</f>
        <v/>
      </c>
      <c r="E21" s="36" t="str">
        <f>IF(Country_Data[[#This Row],[10 year $ yield]]="","",IFERROR(Country_Data[[#This Row],[Default spread on $ bonds]]*Country_Data[[#This Row],[StD of equity market]]/Country_Data[[#This Row],[StD for bond]],"Error"))</f>
        <v/>
      </c>
      <c r="F21" s="36" t="str">
        <f>IFERROR(Country_Data[[#This Row],[10 year yield]]-VLOOKUP(Country_Data[[#This Row],[Moody''s local]],Rating_to_spread_Moody[],3,FALSE),"")</f>
        <v/>
      </c>
      <c r="G21" s="36"/>
      <c r="H21" t="str">
        <f>IFERROR(VLOOKUP(Country_Data[[#This Row],[Entity]],Ratings_Raw_SP[],2,FALSE),"")</f>
        <v>B-</v>
      </c>
      <c r="I21" t="str">
        <f>IFERROR(VLOOKUP(Country_Data[[#This Row],[Entity]],Ratings_Raw_Fitch[],2,FALSE),"-")</f>
        <v>-</v>
      </c>
      <c r="J21" t="str">
        <f>IFERROR(VLOOKUP(Country_Data[[#This Row],[Entity]],Ratings_Raw_Moodys[],2,FALSE),"-")</f>
        <v>B3</v>
      </c>
      <c r="L21" s="3" t="s">
        <v>16</v>
      </c>
      <c r="M21" s="3" t="s">
        <v>16</v>
      </c>
      <c r="N21" s="32"/>
      <c r="O21" s="32"/>
      <c r="P21" s="32"/>
      <c r="Q21" s="32"/>
      <c r="R21" s="32"/>
      <c r="S21" s="32"/>
      <c r="T21" s="32"/>
      <c r="U21" s="32"/>
      <c r="V21" s="32" t="str">
        <f>IF(Country_Data[[#This Row],[10 year $ yield]]="","",Country_Data[[#This Row],[10 year $ yield]]-VLOOKUP("United States",Country_Data[],15,FALSE))</f>
        <v/>
      </c>
      <c r="W21" s="32"/>
      <c r="X21" s="25"/>
      <c r="AC21" s="3" t="s">
        <v>44</v>
      </c>
      <c r="AD21" s="3">
        <v>400</v>
      </c>
      <c r="AE21" s="3">
        <f>Rating_to_spread_Moody[[#This Row],[Default spread in basis points]]/10000</f>
        <v>0.04</v>
      </c>
    </row>
    <row r="22" spans="2:31" x14ac:dyDescent="0.25">
      <c r="B22" s="4" t="s">
        <v>66</v>
      </c>
      <c r="C22" s="4"/>
      <c r="D22" s="33" t="str">
        <f>IFERROR(Country_Data[[#This Row],[StD of equity market]]/Country_Data[[#This Row],[StD for bond]]*VLOOKUP(Country_Data[[#This Row],[Moody''s]],Rating_to_spread_Moody[],3,FALSE),"")</f>
        <v/>
      </c>
      <c r="E22" s="35" t="str">
        <f>IF(Country_Data[[#This Row],[10 year $ yield]]="","",IFERROR(Country_Data[[#This Row],[Default spread on $ bonds]]*Country_Data[[#This Row],[StD of equity market]]/Country_Data[[#This Row],[StD for bond]],"Error"))</f>
        <v/>
      </c>
      <c r="F22" s="35" t="str">
        <f>IFERROR(Country_Data[[#This Row],[10 year yield]]-VLOOKUP(Country_Data[[#This Row],[Moody''s local]],Rating_to_spread_Moody[],3,FALSE),"")</f>
        <v/>
      </c>
      <c r="G22" s="35"/>
      <c r="H22" t="str">
        <f>IFERROR(VLOOKUP(Country_Data[[#This Row],[Entity]],Ratings_Raw_SP[],2,FALSE),"")</f>
        <v>AA</v>
      </c>
      <c r="I22" t="str">
        <f>IFERROR(VLOOKUP(Country_Data[[#This Row],[Entity]],Ratings_Raw_Fitch[],2,FALSE),"-")</f>
        <v>AA</v>
      </c>
      <c r="J22" t="str">
        <f>IFERROR(VLOOKUP(Country_Data[[#This Row],[Entity]],Ratings_Raw_Moodys[],2,FALSE),"-")</f>
        <v>Aa3</v>
      </c>
      <c r="L22" s="3" t="s">
        <v>5</v>
      </c>
      <c r="M22" s="3" t="s">
        <v>5</v>
      </c>
      <c r="N22" s="32"/>
      <c r="O22" s="32"/>
      <c r="P22" s="32"/>
      <c r="Q22" s="32"/>
      <c r="R22" s="32"/>
      <c r="S22" s="32"/>
      <c r="T22" s="32"/>
      <c r="U22" s="32"/>
      <c r="V22" s="32" t="str">
        <f>IF(Country_Data[[#This Row],[10 year $ yield]]="","",Country_Data[[#This Row],[10 year $ yield]]-VLOOKUP("United States",Country_Data[],15,FALSE))</f>
        <v/>
      </c>
      <c r="W22" s="32"/>
      <c r="X22" s="25"/>
      <c r="AC22" s="3" t="s">
        <v>45</v>
      </c>
      <c r="AD22" s="3">
        <v>500</v>
      </c>
      <c r="AE22" s="3">
        <f>Rating_to_spread_Moody[[#This Row],[Default spread in basis points]]/10000</f>
        <v>0.05</v>
      </c>
    </row>
    <row r="23" spans="2:31" x14ac:dyDescent="0.25">
      <c r="B23" s="5" t="s">
        <v>67</v>
      </c>
      <c r="C23" s="5"/>
      <c r="D23" s="25" t="str">
        <f>IFERROR(Country_Data[[#This Row],[StD of equity market]]/Country_Data[[#This Row],[StD for bond]]*VLOOKUP(Country_Data[[#This Row],[Moody''s]],Rating_to_spread_Moody[],3,FALSE),"")</f>
        <v/>
      </c>
      <c r="E23" s="36" t="str">
        <f>IF(Country_Data[[#This Row],[10 year $ yield]]="","",IFERROR(Country_Data[[#This Row],[Default spread on $ bonds]]*Country_Data[[#This Row],[StD of equity market]]/Country_Data[[#This Row],[StD for bond]],"Error"))</f>
        <v/>
      </c>
      <c r="F23" s="36" t="str">
        <f>IFERROR(Country_Data[[#This Row],[10 year yield]]-VLOOKUP(Country_Data[[#This Row],[Moody''s local]],Rating_to_spread_Moody[],3,FALSE),"")</f>
        <v/>
      </c>
      <c r="G23" s="36"/>
      <c r="H23" t="str">
        <f>IFERROR(VLOOKUP(Country_Data[[#This Row],[Entity]],Ratings_Raw_SP[],2,FALSE),"")</f>
        <v>B-</v>
      </c>
      <c r="I23" t="str">
        <f>IFERROR(VLOOKUP(Country_Data[[#This Row],[Entity]],Ratings_Raw_Fitch[],2,FALSE),"-")</f>
        <v>-</v>
      </c>
      <c r="J23" t="str">
        <f>IFERROR(VLOOKUP(Country_Data[[#This Row],[Entity]],Ratings_Raw_Moodys[],2,FALSE),"-")</f>
        <v>B3</v>
      </c>
      <c r="L23" s="3" t="s">
        <v>16</v>
      </c>
      <c r="M23" s="3" t="s">
        <v>16</v>
      </c>
      <c r="N23" s="32"/>
      <c r="O23" s="32"/>
      <c r="P23" s="32"/>
      <c r="Q23" s="32"/>
      <c r="R23" s="32"/>
      <c r="S23" s="32"/>
      <c r="T23" s="32"/>
      <c r="U23" s="32"/>
      <c r="V23" s="32" t="str">
        <f>IF(Country_Data[[#This Row],[10 year $ yield]]="","",Country_Data[[#This Row],[10 year $ yield]]-VLOOKUP("United States",Country_Data[],15,FALSE))</f>
        <v/>
      </c>
      <c r="W23" s="32"/>
      <c r="X23" s="25"/>
      <c r="AC23" s="3" t="s">
        <v>46</v>
      </c>
      <c r="AD23" s="3">
        <v>600</v>
      </c>
      <c r="AE23" s="3">
        <f>Rating_to_spread_Moody[[#This Row],[Default spread in basis points]]/10000</f>
        <v>0.06</v>
      </c>
    </row>
    <row r="24" spans="2:31" x14ac:dyDescent="0.25">
      <c r="B24" s="4" t="s">
        <v>68</v>
      </c>
      <c r="C24" s="4"/>
      <c r="D24" s="33" t="str">
        <f>IFERROR(Country_Data[[#This Row],[StD of equity market]]/Country_Data[[#This Row],[StD for bond]]*VLOOKUP(Country_Data[[#This Row],[Moody''s]],Rating_to_spread_Moody[],3,FALSE),"")</f>
        <v/>
      </c>
      <c r="E24" s="35" t="str">
        <f>IF(Country_Data[[#This Row],[10 year $ yield]]="","",IFERROR(Country_Data[[#This Row],[Default spread on $ bonds]]*Country_Data[[#This Row],[StD of equity market]]/Country_Data[[#This Row],[StD for bond]],"Error"))</f>
        <v/>
      </c>
      <c r="F24" s="35" t="str">
        <f>IFERROR(Country_Data[[#This Row],[10 year yield]]-VLOOKUP(Country_Data[[#This Row],[Moody''s local]],Rating_to_spread_Moody[],3,FALSE),"")</f>
        <v/>
      </c>
      <c r="G24" s="35"/>
      <c r="H24" t="str">
        <f>IFERROR(VLOOKUP(Country_Data[[#This Row],[Entity]],Ratings_Raw_SP[],2,FALSE),"")</f>
        <v>B</v>
      </c>
      <c r="I24" t="str">
        <f>IFERROR(VLOOKUP(Country_Data[[#This Row],[Entity]],Ratings_Raw_Fitch[],2,FALSE),"-")</f>
        <v>B</v>
      </c>
      <c r="J24" t="str">
        <f>IFERROR(VLOOKUP(Country_Data[[#This Row],[Entity]],Ratings_Raw_Moodys[],2,FALSE),"-")</f>
        <v>-</v>
      </c>
      <c r="L24" s="3"/>
      <c r="M24" s="3"/>
      <c r="N24" s="32"/>
      <c r="O24" s="32"/>
      <c r="P24" s="32"/>
      <c r="Q24" s="32"/>
      <c r="R24" s="32"/>
      <c r="S24" s="32"/>
      <c r="T24" s="32"/>
      <c r="U24" s="32"/>
      <c r="V24" s="32" t="str">
        <f>IF(Country_Data[[#This Row],[10 year $ yield]]="","",Country_Data[[#This Row],[10 year $ yield]]-VLOOKUP("United States",Country_Data[],15,FALSE))</f>
        <v/>
      </c>
      <c r="W24" s="32"/>
      <c r="X24" s="25"/>
      <c r="AC24" s="3" t="s">
        <v>47</v>
      </c>
      <c r="AD24" s="3">
        <v>700</v>
      </c>
      <c r="AE24" s="3">
        <f>Rating_to_spread_Moody[[#This Row],[Default spread in basis points]]/10000</f>
        <v>7.0000000000000007E-2</v>
      </c>
    </row>
    <row r="25" spans="2:31" x14ac:dyDescent="0.25">
      <c r="B25" s="5" t="s">
        <v>69</v>
      </c>
      <c r="C25" s="5"/>
      <c r="D25" s="25" t="str">
        <f>IFERROR(Country_Data[[#This Row],[StD of equity market]]/Country_Data[[#This Row],[StD for bond]]*VLOOKUP(Country_Data[[#This Row],[Moody''s]],Rating_to_spread_Moody[],3,FALSE),"")</f>
        <v/>
      </c>
      <c r="E25" s="36" t="str">
        <f>IF(Country_Data[[#This Row],[10 year $ yield]]="","",IFERROR(Country_Data[[#This Row],[Default spread on $ bonds]]*Country_Data[[#This Row],[StD of equity market]]/Country_Data[[#This Row],[StD for bond]],"Error"))</f>
        <v/>
      </c>
      <c r="F25" s="36" t="str">
        <f>IFERROR(Country_Data[[#This Row],[10 year yield]]-VLOOKUP(Country_Data[[#This Row],[Moody''s local]],Rating_to_spread_Moody[],3,FALSE),"")</f>
        <v/>
      </c>
      <c r="G25" s="36"/>
      <c r="H25" t="str">
        <f>IFERROR(VLOOKUP(Country_Data[[#This Row],[Entity]],Ratings_Raw_SP[],2,FALSE),"")</f>
        <v>AA-</v>
      </c>
      <c r="I25" t="str">
        <f>IFERROR(VLOOKUP(Country_Data[[#This Row],[Entity]],Ratings_Raw_Fitch[],2,FALSE),"-")</f>
        <v>AA+</v>
      </c>
      <c r="J25" t="str">
        <f>IFERROR(VLOOKUP(Country_Data[[#This Row],[Entity]],Ratings_Raw_Moodys[],2,FALSE),"-")</f>
        <v>Aa2</v>
      </c>
      <c r="L25" s="3" t="s">
        <v>17</v>
      </c>
      <c r="M25" s="3" t="s">
        <v>17</v>
      </c>
      <c r="N25" s="32"/>
      <c r="O25" s="32"/>
      <c r="P25" s="32"/>
      <c r="Q25" s="32"/>
      <c r="R25" s="32"/>
      <c r="S25" s="32"/>
      <c r="T25" s="32"/>
      <c r="U25" s="32"/>
      <c r="V25" s="32" t="str">
        <f>IF(Country_Data[[#This Row],[10 year $ yield]]="","",Country_Data[[#This Row],[10 year $ yield]]-VLOOKUP("United States",Country_Data[],15,FALSE))</f>
        <v/>
      </c>
      <c r="W25" s="32"/>
      <c r="X25" s="25"/>
      <c r="AC25" s="3" t="s">
        <v>48</v>
      </c>
      <c r="AD25" s="3">
        <v>850</v>
      </c>
      <c r="AE25" s="3">
        <f>Rating_to_spread_Moody[[#This Row],[Default spread in basis points]]/10000</f>
        <v>8.5000000000000006E-2</v>
      </c>
    </row>
    <row r="26" spans="2:31" x14ac:dyDescent="0.25">
      <c r="B26" s="4" t="s">
        <v>70</v>
      </c>
      <c r="C26" s="4"/>
      <c r="D26" s="33" t="str">
        <f>IFERROR(Country_Data[[#This Row],[StD of equity market]]/Country_Data[[#This Row],[StD for bond]]*VLOOKUP(Country_Data[[#This Row],[Moody''s]],Rating_to_spread_Moody[],3,FALSE),"")</f>
        <v/>
      </c>
      <c r="E26" s="35" t="str">
        <f>IF(Country_Data[[#This Row],[10 year $ yield]]="","",IFERROR(Country_Data[[#This Row],[Default spread on $ bonds]]*Country_Data[[#This Row],[StD of equity market]]/Country_Data[[#This Row],[StD for bond]],"Error"))</f>
        <v/>
      </c>
      <c r="F26" s="35" t="str">
        <f>IFERROR(Country_Data[[#This Row],[10 year yield]]-VLOOKUP(Country_Data[[#This Row],[Moody''s local]],Rating_to_spread_Moody[],3,FALSE),"")</f>
        <v/>
      </c>
      <c r="G26" s="35"/>
      <c r="H26" t="str">
        <f>IFERROR(VLOOKUP(Country_Data[[#This Row],[Entity]],Ratings_Raw_SP[],2,FALSE),"")</f>
        <v>BB-</v>
      </c>
      <c r="I26" t="str">
        <f>IFERROR(VLOOKUP(Country_Data[[#This Row],[Entity]],Ratings_Raw_Fitch[],2,FALSE),"-")</f>
        <v>BB-</v>
      </c>
      <c r="J26" t="str">
        <f>IFERROR(VLOOKUP(Country_Data[[#This Row],[Entity]],Ratings_Raw_Moodys[],2,FALSE),"-")</f>
        <v>Ba3</v>
      </c>
      <c r="L26" s="3" t="s">
        <v>18</v>
      </c>
      <c r="M26" s="3" t="s">
        <v>18</v>
      </c>
      <c r="N26" s="32"/>
      <c r="O26" s="32"/>
      <c r="P26" s="32"/>
      <c r="Q26" s="32"/>
      <c r="R26" s="32"/>
      <c r="S26" s="32"/>
      <c r="T26" s="32"/>
      <c r="U26" s="32"/>
      <c r="V26" s="32" t="str">
        <f>IF(Country_Data[[#This Row],[10 year $ yield]]="","",Country_Data[[#This Row],[10 year $ yield]]-VLOOKUP("United States",Country_Data[],15,FALSE))</f>
        <v/>
      </c>
      <c r="W26" s="32"/>
      <c r="X26" s="25"/>
      <c r="AC26" s="3" t="s">
        <v>49</v>
      </c>
      <c r="AD26" s="3">
        <v>1000</v>
      </c>
      <c r="AE26" s="3">
        <f>Rating_to_spread_Moody[[#This Row],[Default spread in basis points]]/10000</f>
        <v>0.1</v>
      </c>
    </row>
    <row r="27" spans="2:31" x14ac:dyDescent="0.25">
      <c r="B27" s="5" t="s">
        <v>71</v>
      </c>
      <c r="C27" s="5"/>
      <c r="D27" s="25" t="str">
        <f>IFERROR(Country_Data[[#This Row],[StD of equity market]]/Country_Data[[#This Row],[StD for bond]]*VLOOKUP(Country_Data[[#This Row],[Moody''s]],Rating_to_spread_Moody[],3,FALSE),"")</f>
        <v/>
      </c>
      <c r="E27" s="36" t="str">
        <f>IF(Country_Data[[#This Row],[10 year $ yield]]="","",IFERROR(Country_Data[[#This Row],[Default spread on $ bonds]]*Country_Data[[#This Row],[StD of equity market]]/Country_Data[[#This Row],[StD for bond]],"Error"))</f>
        <v/>
      </c>
      <c r="F27" s="36" t="str">
        <f>IFERROR(Country_Data[[#This Row],[10 year yield]]-VLOOKUP(Country_Data[[#This Row],[Moody''s local]],Rating_to_spread_Moody[],3,FALSE),"")</f>
        <v/>
      </c>
      <c r="G27" s="36"/>
      <c r="H27" t="str">
        <f>IFERROR(VLOOKUP(Country_Data[[#This Row],[Entity]],Ratings_Raw_SP[],2,FALSE),"")</f>
        <v>B</v>
      </c>
      <c r="I27" t="str">
        <f>IFERROR(VLOOKUP(Country_Data[[#This Row],[Entity]],Ratings_Raw_Fitch[],2,FALSE),"-")</f>
        <v>-</v>
      </c>
      <c r="J27" t="str">
        <f>IFERROR(VLOOKUP(Country_Data[[#This Row],[Entity]],Ratings_Raw_Moodys[],2,FALSE),"-")</f>
        <v>B3</v>
      </c>
      <c r="L27" s="3" t="s">
        <v>7</v>
      </c>
      <c r="M27" s="3" t="s">
        <v>7</v>
      </c>
      <c r="N27" s="32"/>
      <c r="O27" s="32"/>
      <c r="P27" s="32"/>
      <c r="Q27" s="32"/>
      <c r="R27" s="32"/>
      <c r="S27" s="32"/>
      <c r="T27" s="32"/>
      <c r="U27" s="32"/>
      <c r="V27" s="32" t="str">
        <f>IF(Country_Data[[#This Row],[10 year $ yield]]="","",Country_Data[[#This Row],[10 year $ yield]]-VLOOKUP("United States",Country_Data[],15,FALSE))</f>
        <v/>
      </c>
      <c r="W27" s="32"/>
      <c r="X27" s="25"/>
    </row>
    <row r="28" spans="2:31" x14ac:dyDescent="0.25">
      <c r="B28" s="4" t="s">
        <v>72</v>
      </c>
      <c r="C28" s="4"/>
      <c r="D28" s="33" t="str">
        <f>IFERROR(Country_Data[[#This Row],[StD of equity market]]/Country_Data[[#This Row],[StD for bond]]*VLOOKUP(Country_Data[[#This Row],[Moody''s]],Rating_to_spread_Moody[],3,FALSE),"")</f>
        <v/>
      </c>
      <c r="E28" s="35" t="str">
        <f>IF(Country_Data[[#This Row],[10 year $ yield]]="","",IFERROR(Country_Data[[#This Row],[Default spread on $ bonds]]*Country_Data[[#This Row],[StD of equity market]]/Country_Data[[#This Row],[StD for bond]],"Error"))</f>
        <v/>
      </c>
      <c r="F28" s="35" t="str">
        <f>IFERROR(Country_Data[[#This Row],[10 year yield]]-VLOOKUP(Country_Data[[#This Row],[Moody''s local]],Rating_to_spread_Moody[],3,FALSE),"")</f>
        <v/>
      </c>
      <c r="G28" s="35"/>
      <c r="H28" t="str">
        <f>IFERROR(VLOOKUP(Country_Data[[#This Row],[Entity]],Ratings_Raw_SP[],2,FALSE),"")</f>
        <v>A-</v>
      </c>
      <c r="I28" t="str">
        <f>IFERROR(VLOOKUP(Country_Data[[#This Row],[Entity]],Ratings_Raw_Fitch[],2,FALSE),"-")</f>
        <v>-</v>
      </c>
      <c r="J28" t="str">
        <f>IFERROR(VLOOKUP(Country_Data[[#This Row],[Entity]],Ratings_Raw_Moodys[],2,FALSE),"-")</f>
        <v>A2</v>
      </c>
      <c r="L28" s="3" t="s">
        <v>9</v>
      </c>
      <c r="M28" s="3" t="s">
        <v>9</v>
      </c>
      <c r="N28" s="32"/>
      <c r="O28" s="32"/>
      <c r="P28" s="32"/>
      <c r="Q28" s="32"/>
      <c r="R28" s="32"/>
      <c r="S28" s="32"/>
      <c r="T28" s="32"/>
      <c r="U28" s="32"/>
      <c r="V28" s="32" t="str">
        <f>IF(Country_Data[[#This Row],[10 year $ yield]]="","",Country_Data[[#This Row],[10 year $ yield]]-VLOOKUP("United States",Country_Data[],15,FALSE))</f>
        <v/>
      </c>
      <c r="W28" s="32"/>
      <c r="X28" s="25"/>
    </row>
    <row r="29" spans="2:31" x14ac:dyDescent="0.25">
      <c r="B29" s="5" t="s">
        <v>73</v>
      </c>
      <c r="C29" s="5"/>
      <c r="D29" s="25">
        <f>IFERROR(Country_Data[[#This Row],[StD of equity market]]/Country_Data[[#This Row],[StD for bond]]*VLOOKUP(Country_Data[[#This Row],[Moody''s]],Rating_to_spread_Moody[],3,FALSE),"")</f>
        <v>1.1066176470588236E-2</v>
      </c>
      <c r="E29" s="36">
        <f>IF(Country_Data[[#This Row],[10 year $ yield]]="","",IFERROR(Country_Data[[#This Row],[Default spread on $ bonds]]*Country_Data[[#This Row],[StD of equity market]]/Country_Data[[#This Row],[StD for bond]],"Error"))</f>
        <v>2.9973529411764711E-2</v>
      </c>
      <c r="F29" s="36">
        <f>IFERROR(Country_Data[[#This Row],[10 year yield]]-VLOOKUP(Country_Data[[#This Row],[Moody''s local]],Rating_to_spread_Moody[],3,FALSE),"")</f>
        <v>4.250000000000001E-2</v>
      </c>
      <c r="G29" s="36"/>
      <c r="H29" t="str">
        <f>IFERROR(VLOOKUP(Country_Data[[#This Row],[Entity]],Ratings_Raw_SP[],2,FALSE),"")</f>
        <v>BBB-</v>
      </c>
      <c r="I29" t="str">
        <f>IFERROR(VLOOKUP(Country_Data[[#This Row],[Entity]],Ratings_Raw_Fitch[],2,FALSE),"-")</f>
        <v>BBB</v>
      </c>
      <c r="J29" t="str">
        <f>IFERROR(VLOOKUP(Country_Data[[#This Row],[Entity]],Ratings_Raw_Moodys[],2,FALSE),"-")</f>
        <v>Baa2</v>
      </c>
      <c r="K29" t="s">
        <v>42</v>
      </c>
      <c r="L29" s="3" t="s">
        <v>13</v>
      </c>
      <c r="M29" s="3" t="s">
        <v>14</v>
      </c>
      <c r="N29" s="32"/>
      <c r="O29" s="32"/>
      <c r="P29" s="32"/>
      <c r="Q29" s="32">
        <v>7.0000000000000007E-2</v>
      </c>
      <c r="R29" s="32"/>
      <c r="S29" s="32"/>
      <c r="T29" s="32"/>
      <c r="U29" s="32">
        <v>6.3700000000000007E-2</v>
      </c>
      <c r="V29" s="32">
        <f>IF(Country_Data[[#This Row],[10 year $ yield]]="","",Country_Data[[#This Row],[10 year $ yield]]-VLOOKUP("United States",Country_Data[],15,FALSE))</f>
        <v>4.7400000000000012E-2</v>
      </c>
      <c r="W29" s="32">
        <v>0.34</v>
      </c>
      <c r="X29" s="25">
        <v>0.215</v>
      </c>
    </row>
    <row r="30" spans="2:31" x14ac:dyDescent="0.25">
      <c r="B30" s="4" t="s">
        <v>74</v>
      </c>
      <c r="C30" s="4"/>
      <c r="D30" s="33" t="str">
        <f>IFERROR(Country_Data[[#This Row],[StD of equity market]]/Country_Data[[#This Row],[StD for bond]]*VLOOKUP(Country_Data[[#This Row],[Moody''s]],Rating_to_spread_Moody[],3,FALSE),"")</f>
        <v/>
      </c>
      <c r="E30" s="35" t="str">
        <f>IF(Country_Data[[#This Row],[10 year $ yield]]="","",IFERROR(Country_Data[[#This Row],[Default spread on $ bonds]]*Country_Data[[#This Row],[StD of equity market]]/Country_Data[[#This Row],[StD for bond]],"Error"))</f>
        <v/>
      </c>
      <c r="F30" s="35" t="str">
        <f>IFERROR(Country_Data[[#This Row],[10 year yield]]-VLOOKUP(Country_Data[[#This Row],[Moody''s local]],Rating_to_spread_Moody[],3,FALSE),"")</f>
        <v/>
      </c>
      <c r="G30" s="35"/>
      <c r="H30" t="str">
        <f>IFERROR(VLOOKUP(Country_Data[[#This Row],[Entity]],Ratings_Raw_SP[],2,FALSE),"")</f>
        <v>BBB-</v>
      </c>
      <c r="I30" t="str">
        <f>IFERROR(VLOOKUP(Country_Data[[#This Row],[Entity]],Ratings_Raw_Fitch[],2,FALSE),"-")</f>
        <v>BBB-</v>
      </c>
      <c r="J30" t="str">
        <f>IFERROR(VLOOKUP(Country_Data[[#This Row],[Entity]],Ratings_Raw_Moodys[],2,FALSE),"-")</f>
        <v>Baa2</v>
      </c>
      <c r="L30" s="3" t="s">
        <v>14</v>
      </c>
      <c r="M30" s="3" t="s">
        <v>14</v>
      </c>
      <c r="N30" s="32"/>
      <c r="O30" s="32"/>
      <c r="P30" s="32"/>
      <c r="Q30" s="32"/>
      <c r="R30" s="32"/>
      <c r="S30" s="32"/>
      <c r="T30" s="32"/>
      <c r="U30" s="32"/>
      <c r="V30" s="32" t="str">
        <f>IF(Country_Data[[#This Row],[10 year $ yield]]="","",Country_Data[[#This Row],[10 year $ yield]]-VLOOKUP("United States",Country_Data[],15,FALSE))</f>
        <v/>
      </c>
      <c r="W30" s="32"/>
      <c r="X30" s="25"/>
    </row>
    <row r="31" spans="2:31" x14ac:dyDescent="0.25">
      <c r="B31" s="5" t="s">
        <v>75</v>
      </c>
      <c r="C31" s="5"/>
      <c r="D31" s="25" t="str">
        <f>IFERROR(Country_Data[[#This Row],[StD of equity market]]/Country_Data[[#This Row],[StD for bond]]*VLOOKUP(Country_Data[[#This Row],[Moody''s]],Rating_to_spread_Moody[],3,FALSE),"")</f>
        <v/>
      </c>
      <c r="E31" s="36" t="str">
        <f>IF(Country_Data[[#This Row],[10 year $ yield]]="","",IFERROR(Country_Data[[#This Row],[Default spread on $ bonds]]*Country_Data[[#This Row],[StD of equity market]]/Country_Data[[#This Row],[StD for bond]],"Error"))</f>
        <v/>
      </c>
      <c r="F31" s="36" t="str">
        <f>IFERROR(Country_Data[[#This Row],[10 year yield]]-VLOOKUP(Country_Data[[#This Row],[Moody''s local]],Rating_to_spread_Moody[],3,FALSE),"")</f>
        <v/>
      </c>
      <c r="G31" s="36"/>
      <c r="H31" t="str">
        <f>IFERROR(VLOOKUP(Country_Data[[#This Row],[Entity]],Ratings_Raw_SP[],2,FALSE),"")</f>
        <v>B</v>
      </c>
      <c r="I31" t="str">
        <f>IFERROR(VLOOKUP(Country_Data[[#This Row],[Entity]],Ratings_Raw_Fitch[],2,FALSE),"-")</f>
        <v>-</v>
      </c>
      <c r="J31" t="str">
        <f>IFERROR(VLOOKUP(Country_Data[[#This Row],[Entity]],Ratings_Raw_Moodys[],2,FALSE),"-")</f>
        <v>-</v>
      </c>
      <c r="L31" s="3" t="s">
        <v>7</v>
      </c>
      <c r="M31" s="3" t="s">
        <v>7</v>
      </c>
      <c r="N31" s="32"/>
      <c r="O31" s="32"/>
      <c r="P31" s="32"/>
      <c r="Q31" s="32"/>
      <c r="R31" s="32"/>
      <c r="S31" s="32"/>
      <c r="T31" s="32"/>
      <c r="U31" s="32"/>
      <c r="V31" s="32" t="str">
        <f>IF(Country_Data[[#This Row],[10 year $ yield]]="","",Country_Data[[#This Row],[10 year $ yield]]-VLOOKUP("United States",Country_Data[],15,FALSE))</f>
        <v/>
      </c>
      <c r="W31" s="32"/>
      <c r="X31" s="25"/>
    </row>
    <row r="32" spans="2:31" x14ac:dyDescent="0.25">
      <c r="B32" s="4" t="s">
        <v>76</v>
      </c>
      <c r="C32" s="4"/>
      <c r="D32" s="33" t="str">
        <f>IFERROR(Country_Data[[#This Row],[StD of equity market]]/Country_Data[[#This Row],[StD for bond]]*VLOOKUP(Country_Data[[#This Row],[Moody''s]],Rating_to_spread_Moody[],3,FALSE),"")</f>
        <v/>
      </c>
      <c r="E32" s="35" t="str">
        <f>IF(Country_Data[[#This Row],[10 year $ yield]]="","",IFERROR(Country_Data[[#This Row],[Default spread on $ bonds]]*Country_Data[[#This Row],[StD of equity market]]/Country_Data[[#This Row],[StD for bond]],"Error"))</f>
        <v/>
      </c>
      <c r="F32" s="35" t="str">
        <f>IFERROR(Country_Data[[#This Row],[10 year yield]]-VLOOKUP(Country_Data[[#This Row],[Moody''s local]],Rating_to_spread_Moody[],3,FALSE),"")</f>
        <v/>
      </c>
      <c r="G32" s="35"/>
      <c r="H32" t="str">
        <f>IFERROR(VLOOKUP(Country_Data[[#This Row],[Entity]],Ratings_Raw_SP[],2,FALSE),"")</f>
        <v>B</v>
      </c>
      <c r="I32" t="str">
        <f>IFERROR(VLOOKUP(Country_Data[[#This Row],[Entity]],Ratings_Raw_Fitch[],2,FALSE),"-")</f>
        <v>-</v>
      </c>
      <c r="J32" t="str">
        <f>IFERROR(VLOOKUP(Country_Data[[#This Row],[Entity]],Ratings_Raw_Moodys[],2,FALSE),"-")</f>
        <v>B2</v>
      </c>
      <c r="L32" s="3" t="s">
        <v>7</v>
      </c>
      <c r="M32" s="3" t="s">
        <v>7</v>
      </c>
      <c r="N32" s="32"/>
      <c r="O32" s="32"/>
      <c r="P32" s="32"/>
      <c r="Q32" s="32"/>
      <c r="R32" s="32"/>
      <c r="S32" s="32"/>
      <c r="T32" s="32"/>
      <c r="U32" s="32"/>
      <c r="V32" s="32" t="str">
        <f>IF(Country_Data[[#This Row],[10 year $ yield]]="","",Country_Data[[#This Row],[10 year $ yield]]-VLOOKUP("United States",Country_Data[],15,FALSE))</f>
        <v/>
      </c>
      <c r="W32" s="32"/>
      <c r="X32" s="25"/>
    </row>
    <row r="33" spans="2:24" x14ac:dyDescent="0.25">
      <c r="B33" s="5" t="s">
        <v>77</v>
      </c>
      <c r="C33" s="5"/>
      <c r="D33" s="25" t="str">
        <f>IFERROR(Country_Data[[#This Row],[StD of equity market]]/Country_Data[[#This Row],[StD for bond]]*VLOOKUP(Country_Data[[#This Row],[Moody''s]],Rating_to_spread_Moody[],3,FALSE),"")</f>
        <v/>
      </c>
      <c r="E33" s="36" t="str">
        <f>IF(Country_Data[[#This Row],[10 year $ yield]]="","",IFERROR(Country_Data[[#This Row],[Default spread on $ bonds]]*Country_Data[[#This Row],[StD of equity market]]/Country_Data[[#This Row],[StD for bond]],"Error"))</f>
        <v/>
      </c>
      <c r="F33" s="36" t="str">
        <f>IFERROR(Country_Data[[#This Row],[10 year yield]]-VLOOKUP(Country_Data[[#This Row],[Moody''s local]],Rating_to_spread_Moody[],3,FALSE),"")</f>
        <v/>
      </c>
      <c r="G33" s="36"/>
      <c r="H33" t="str">
        <f>IFERROR(VLOOKUP(Country_Data[[#This Row],[Entity]],Ratings_Raw_SP[],2,FALSE),"")</f>
        <v>B</v>
      </c>
      <c r="I33" t="str">
        <f>IFERROR(VLOOKUP(Country_Data[[#This Row],[Entity]],Ratings_Raw_Fitch[],2,FALSE),"-")</f>
        <v>B</v>
      </c>
      <c r="J33" t="str">
        <f>IFERROR(VLOOKUP(Country_Data[[#This Row],[Entity]],Ratings_Raw_Moodys[],2,FALSE),"-")</f>
        <v>-</v>
      </c>
      <c r="L33" s="3" t="s">
        <v>7</v>
      </c>
      <c r="M33" s="3" t="s">
        <v>7</v>
      </c>
      <c r="N33" s="32"/>
      <c r="O33" s="32"/>
      <c r="P33" s="32"/>
      <c r="Q33" s="32"/>
      <c r="R33" s="32"/>
      <c r="S33" s="32"/>
      <c r="T33" s="32"/>
      <c r="U33" s="32"/>
      <c r="V33" s="32" t="str">
        <f>IF(Country_Data[[#This Row],[10 year $ yield]]="","",Country_Data[[#This Row],[10 year $ yield]]-VLOOKUP("United States",Country_Data[],15,FALSE))</f>
        <v/>
      </c>
      <c r="W33" s="32"/>
      <c r="X33" s="25"/>
    </row>
    <row r="34" spans="2:24" x14ac:dyDescent="0.25">
      <c r="B34" s="4" t="s">
        <v>78</v>
      </c>
      <c r="C34" s="4"/>
      <c r="D34" s="33" t="str">
        <f>IFERROR(Country_Data[[#This Row],[StD of equity market]]/Country_Data[[#This Row],[StD for bond]]*VLOOKUP(Country_Data[[#This Row],[Moody''s]],Rating_to_spread_Moody[],3,FALSE),"")</f>
        <v/>
      </c>
      <c r="E34" s="35" t="str">
        <f>IF(Country_Data[[#This Row],[10 year $ yield]]="","",IFERROR(Country_Data[[#This Row],[Default spread on $ bonds]]*Country_Data[[#This Row],[StD of equity market]]/Country_Data[[#This Row],[StD for bond]],"Error"))</f>
        <v/>
      </c>
      <c r="F34" s="35" t="str">
        <f>IFERROR(Country_Data[[#This Row],[10 year yield]]-VLOOKUP(Country_Data[[#This Row],[Moody''s local]],Rating_to_spread_Moody[],3,FALSE),"")</f>
        <v/>
      </c>
      <c r="G34" s="35"/>
      <c r="H34" t="str">
        <f>IFERROR(VLOOKUP(Country_Data[[#This Row],[Entity]],Ratings_Raw_SP[],2,FALSE),"")</f>
        <v>AAA</v>
      </c>
      <c r="I34" t="str">
        <f>IFERROR(VLOOKUP(Country_Data[[#This Row],[Entity]],Ratings_Raw_Fitch[],2,FALSE),"-")</f>
        <v>AAA</v>
      </c>
      <c r="J34" t="str">
        <f>IFERROR(VLOOKUP(Country_Data[[#This Row],[Entity]],Ratings_Raw_Moodys[],2,FALSE),"-")</f>
        <v>Aaa</v>
      </c>
      <c r="L34" s="3" t="s">
        <v>10</v>
      </c>
      <c r="M34" s="3" t="s">
        <v>10</v>
      </c>
      <c r="N34" s="32"/>
      <c r="O34" s="32"/>
      <c r="P34" s="32"/>
      <c r="Q34" s="32"/>
      <c r="R34" s="32"/>
      <c r="S34" s="32"/>
      <c r="T34" s="32"/>
      <c r="U34" s="32"/>
      <c r="V34" s="32" t="str">
        <f>IF(Country_Data[[#This Row],[10 year $ yield]]="","",Country_Data[[#This Row],[10 year $ yield]]-VLOOKUP("United States",Country_Data[],15,FALSE))</f>
        <v/>
      </c>
      <c r="W34" s="32"/>
      <c r="X34" s="25"/>
    </row>
    <row r="35" spans="2:24" x14ac:dyDescent="0.25">
      <c r="B35" s="5" t="s">
        <v>79</v>
      </c>
      <c r="C35" s="5"/>
      <c r="D35" s="25" t="str">
        <f>IFERROR(Country_Data[[#This Row],[StD of equity market]]/Country_Data[[#This Row],[StD for bond]]*VLOOKUP(Country_Data[[#This Row],[Moody''s]],Rating_to_spread_Moody[],3,FALSE),"")</f>
        <v/>
      </c>
      <c r="E35" s="36" t="str">
        <f>IF(Country_Data[[#This Row],[10 year $ yield]]="","",IFERROR(Country_Data[[#This Row],[Default spread on $ bonds]]*Country_Data[[#This Row],[StD of equity market]]/Country_Data[[#This Row],[StD for bond]],"Error"))</f>
        <v/>
      </c>
      <c r="F35" s="36" t="str">
        <f>IFERROR(Country_Data[[#This Row],[10 year yield]]-VLOOKUP(Country_Data[[#This Row],[Moody''s local]],Rating_to_spread_Moody[],3,FALSE),"")</f>
        <v/>
      </c>
      <c r="G35" s="36"/>
      <c r="H35" t="str">
        <f>IFERROR(VLOOKUP(Country_Data[[#This Row],[Entity]],Ratings_Raw_SP[],2,FALSE),"")</f>
        <v>B+</v>
      </c>
      <c r="I35" t="str">
        <f>IFERROR(VLOOKUP(Country_Data[[#This Row],[Entity]],Ratings_Raw_Fitch[],2,FALSE),"-")</f>
        <v>B+</v>
      </c>
      <c r="J35" t="str">
        <f>IFERROR(VLOOKUP(Country_Data[[#This Row],[Entity]],Ratings_Raw_Moodys[],2,FALSE),"-")</f>
        <v>-</v>
      </c>
      <c r="L35" s="3" t="s">
        <v>7</v>
      </c>
      <c r="M35" s="3" t="s">
        <v>7</v>
      </c>
      <c r="N35" s="32"/>
      <c r="O35" s="32"/>
      <c r="P35" s="32"/>
      <c r="Q35" s="32"/>
      <c r="R35" s="32"/>
      <c r="S35" s="32"/>
      <c r="T35" s="32"/>
      <c r="U35" s="32"/>
      <c r="V35" s="32" t="str">
        <f>IF(Country_Data[[#This Row],[10 year $ yield]]="","",Country_Data[[#This Row],[10 year $ yield]]-VLOOKUP("United States",Country_Data[],15,FALSE))</f>
        <v/>
      </c>
      <c r="W35" s="32"/>
      <c r="X35" s="25"/>
    </row>
    <row r="36" spans="2:24" x14ac:dyDescent="0.25">
      <c r="B36" s="4" t="s">
        <v>80</v>
      </c>
      <c r="C36" s="4"/>
      <c r="D36" s="33" t="str">
        <f>IFERROR(Country_Data[[#This Row],[StD of equity market]]/Country_Data[[#This Row],[StD for bond]]*VLOOKUP(Country_Data[[#This Row],[Moody''s]],Rating_to_spread_Moody[],3,FALSE),"")</f>
        <v/>
      </c>
      <c r="E36" s="35" t="str">
        <f>IF(Country_Data[[#This Row],[10 year $ yield]]="","",IFERROR(Country_Data[[#This Row],[Default spread on $ bonds]]*Country_Data[[#This Row],[StD of equity market]]/Country_Data[[#This Row],[StD for bond]],"Error"))</f>
        <v/>
      </c>
      <c r="F36" s="35" t="str">
        <f>IFERROR(Country_Data[[#This Row],[10 year yield]]-VLOOKUP(Country_Data[[#This Row],[Moody''s local]],Rating_to_spread_Moody[],3,FALSE),"")</f>
        <v/>
      </c>
      <c r="G36" s="35"/>
      <c r="H36" t="str">
        <f>IFERROR(VLOOKUP(Country_Data[[#This Row],[Entity]],Ratings_Raw_SP[],2,FALSE),"")</f>
        <v>AA-</v>
      </c>
      <c r="I36" t="str">
        <f>IFERROR(VLOOKUP(Country_Data[[#This Row],[Entity]],Ratings_Raw_Fitch[],2,FALSE),"-")</f>
        <v>A+</v>
      </c>
      <c r="J36" t="str">
        <f>IFERROR(VLOOKUP(Country_Data[[#This Row],[Entity]],Ratings_Raw_Moodys[],2,FALSE),"-")</f>
        <v>Aa3</v>
      </c>
      <c r="L36" s="3" t="s">
        <v>6</v>
      </c>
      <c r="M36" s="3" t="s">
        <v>17</v>
      </c>
      <c r="N36" s="32"/>
      <c r="O36" s="32"/>
      <c r="P36" s="32"/>
      <c r="Q36" s="32"/>
      <c r="R36" s="32"/>
      <c r="S36" s="32"/>
      <c r="T36" s="32"/>
      <c r="U36" s="32"/>
      <c r="V36" s="32" t="str">
        <f>IF(Country_Data[[#This Row],[10 year $ yield]]="","",Country_Data[[#This Row],[10 year $ yield]]-VLOOKUP("United States",Country_Data[],15,FALSE))</f>
        <v/>
      </c>
      <c r="W36" s="32"/>
      <c r="X36" s="25"/>
    </row>
    <row r="37" spans="2:24" x14ac:dyDescent="0.25">
      <c r="B37" s="5" t="s">
        <v>81</v>
      </c>
      <c r="C37" s="5"/>
      <c r="D37" s="25" t="str">
        <f>IFERROR(Country_Data[[#This Row],[StD of equity market]]/Country_Data[[#This Row],[StD for bond]]*VLOOKUP(Country_Data[[#This Row],[Moody''s]],Rating_to_spread_Moody[],3,FALSE),"")</f>
        <v/>
      </c>
      <c r="E37" s="36" t="str">
        <f>IF(Country_Data[[#This Row],[10 year $ yield]]="","",IFERROR(Country_Data[[#This Row],[Default spread on $ bonds]]*Country_Data[[#This Row],[StD of equity market]]/Country_Data[[#This Row],[StD for bond]],"Error"))</f>
        <v/>
      </c>
      <c r="F37" s="36" t="str">
        <f>IFERROR(Country_Data[[#This Row],[10 year yield]]-VLOOKUP(Country_Data[[#This Row],[Moody''s local]],Rating_to_spread_Moody[],3,FALSE),"")</f>
        <v/>
      </c>
      <c r="G37" s="36"/>
      <c r="H37" t="str">
        <f>IFERROR(VLOOKUP(Country_Data[[#This Row],[Entity]],Ratings_Raw_SP[],2,FALSE),"")</f>
        <v>AA-</v>
      </c>
      <c r="I37" t="str">
        <f>IFERROR(VLOOKUP(Country_Data[[#This Row],[Entity]],Ratings_Raw_Fitch[],2,FALSE),"-")</f>
        <v>A+</v>
      </c>
      <c r="J37" t="str">
        <f>IFERROR(VLOOKUP(Country_Data[[#This Row],[Entity]],Ratings_Raw_Moodys[],2,FALSE),"-")</f>
        <v>Aa3</v>
      </c>
      <c r="L37" s="3" t="s">
        <v>17</v>
      </c>
      <c r="M37" s="3" t="s">
        <v>17</v>
      </c>
      <c r="N37" s="32"/>
      <c r="O37" s="32"/>
      <c r="P37" s="32"/>
      <c r="Q37" s="32"/>
      <c r="R37" s="32"/>
      <c r="S37" s="32"/>
      <c r="T37" s="32"/>
      <c r="U37" s="32"/>
      <c r="V37" s="32" t="str">
        <f>IF(Country_Data[[#This Row],[10 year $ yield]]="","",Country_Data[[#This Row],[10 year $ yield]]-VLOOKUP("United States",Country_Data[],15,FALSE))</f>
        <v/>
      </c>
      <c r="W37" s="32"/>
      <c r="X37" s="25"/>
    </row>
    <row r="38" spans="2:24" x14ac:dyDescent="0.25">
      <c r="B38" s="4" t="s">
        <v>82</v>
      </c>
      <c r="C38" s="4"/>
      <c r="D38" s="33" t="str">
        <f>IFERROR(Country_Data[[#This Row],[StD of equity market]]/Country_Data[[#This Row],[StD for bond]]*VLOOKUP(Country_Data[[#This Row],[Moody''s]],Rating_to_spread_Moody[],3,FALSE),"")</f>
        <v/>
      </c>
      <c r="E38" s="35" t="str">
        <f>IF(Country_Data[[#This Row],[10 year $ yield]]="","",IFERROR(Country_Data[[#This Row],[Default spread on $ bonds]]*Country_Data[[#This Row],[StD of equity market]]/Country_Data[[#This Row],[StD for bond]],"Error"))</f>
        <v/>
      </c>
      <c r="F38" s="35" t="str">
        <f>IFERROR(Country_Data[[#This Row],[10 year yield]]-VLOOKUP(Country_Data[[#This Row],[Moody''s local]],Rating_to_spread_Moody[],3,FALSE),"")</f>
        <v/>
      </c>
      <c r="G38" s="35"/>
      <c r="H38" t="str">
        <f>IFERROR(VLOOKUP(Country_Data[[#This Row],[Entity]],Ratings_Raw_SP[],2,FALSE),"")</f>
        <v>BBB</v>
      </c>
      <c r="I38" t="str">
        <f>IFERROR(VLOOKUP(Country_Data[[#This Row],[Entity]],Ratings_Raw_Fitch[],2,FALSE),"-")</f>
        <v>BBB</v>
      </c>
      <c r="J38" t="str">
        <f>IFERROR(VLOOKUP(Country_Data[[#This Row],[Entity]],Ratings_Raw_Moodys[],2,FALSE),"-")</f>
        <v>Baa2</v>
      </c>
      <c r="L38" s="3" t="s">
        <v>13</v>
      </c>
      <c r="M38" s="3" t="s">
        <v>15</v>
      </c>
      <c r="N38" s="32"/>
      <c r="O38" s="32"/>
      <c r="P38" s="32"/>
      <c r="Q38" s="32"/>
      <c r="R38" s="32"/>
      <c r="S38" s="32"/>
      <c r="T38" s="32"/>
      <c r="U38" s="32"/>
      <c r="V38" s="32" t="str">
        <f>IF(Country_Data[[#This Row],[10 year $ yield]]="","",Country_Data[[#This Row],[10 year $ yield]]-VLOOKUP("United States",Country_Data[],15,FALSE))</f>
        <v/>
      </c>
      <c r="W38" s="32"/>
      <c r="X38" s="25"/>
    </row>
    <row r="39" spans="2:24" x14ac:dyDescent="0.25">
      <c r="B39" s="5" t="s">
        <v>83</v>
      </c>
      <c r="C39" s="5"/>
      <c r="D39" s="25" t="str">
        <f>IFERROR(Country_Data[[#This Row],[StD of equity market]]/Country_Data[[#This Row],[StD for bond]]*VLOOKUP(Country_Data[[#This Row],[Moody''s]],Rating_to_spread_Moody[],3,FALSE),"")</f>
        <v/>
      </c>
      <c r="E39" s="36" t="str">
        <f>IF(Country_Data[[#This Row],[10 year $ yield]]="","",IFERROR(Country_Data[[#This Row],[Default spread on $ bonds]]*Country_Data[[#This Row],[StD of equity market]]/Country_Data[[#This Row],[StD for bond]],"Error"))</f>
        <v/>
      </c>
      <c r="F39" s="36" t="str">
        <f>IFERROR(Country_Data[[#This Row],[10 year yield]]-VLOOKUP(Country_Data[[#This Row],[Moody''s local]],Rating_to_spread_Moody[],3,FALSE),"")</f>
        <v/>
      </c>
      <c r="G39" s="36"/>
      <c r="H39" t="str">
        <f>IFERROR(VLOOKUP(Country_Data[[#This Row],[Entity]],Ratings_Raw_SP[],2,FALSE),"")</f>
        <v>B+</v>
      </c>
      <c r="I39" t="str">
        <f>IFERROR(VLOOKUP(Country_Data[[#This Row],[Entity]],Ratings_Raw_Fitch[],2,FALSE),"-")</f>
        <v>-</v>
      </c>
      <c r="J39" t="str">
        <f>IFERROR(VLOOKUP(Country_Data[[#This Row],[Entity]],Ratings_Raw_Moodys[],2,FALSE),"-")</f>
        <v>-</v>
      </c>
      <c r="L39" s="3" t="s">
        <v>20</v>
      </c>
      <c r="M39" s="3" t="s">
        <v>20</v>
      </c>
      <c r="N39" s="32"/>
      <c r="O39" s="32"/>
      <c r="P39" s="32"/>
      <c r="Q39" s="32"/>
      <c r="R39" s="32"/>
      <c r="S39" s="32"/>
      <c r="T39" s="32"/>
      <c r="U39" s="32"/>
      <c r="V39" s="32" t="str">
        <f>IF(Country_Data[[#This Row],[10 year $ yield]]="","",Country_Data[[#This Row],[10 year $ yield]]-VLOOKUP("United States",Country_Data[],15,FALSE))</f>
        <v/>
      </c>
      <c r="W39" s="32"/>
      <c r="X39" s="25"/>
    </row>
    <row r="40" spans="2:24" x14ac:dyDescent="0.25">
      <c r="B40" s="4" t="s">
        <v>84</v>
      </c>
      <c r="C40" s="4"/>
      <c r="D40" s="33" t="str">
        <f>IFERROR(Country_Data[[#This Row],[StD of equity market]]/Country_Data[[#This Row],[StD for bond]]*VLOOKUP(Country_Data[[#This Row],[Moody''s]],Rating_to_spread_Moody[],3,FALSE),"")</f>
        <v/>
      </c>
      <c r="E40" s="35" t="str">
        <f>IF(Country_Data[[#This Row],[10 year $ yield]]="","",IFERROR(Country_Data[[#This Row],[Default spread on $ bonds]]*Country_Data[[#This Row],[StD of equity market]]/Country_Data[[#This Row],[StD for bond]],"Error"))</f>
        <v/>
      </c>
      <c r="F40" s="35" t="str">
        <f>IFERROR(Country_Data[[#This Row],[10 year yield]]-VLOOKUP(Country_Data[[#This Row],[Moody''s local]],Rating_to_spread_Moody[],3,FALSE),"")</f>
        <v/>
      </c>
      <c r="G40" s="35"/>
      <c r="H40" t="str">
        <f>IFERROR(VLOOKUP(Country_Data[[#This Row],[Entity]],Ratings_Raw_SP[],2,FALSE),"")</f>
        <v>BB</v>
      </c>
      <c r="I40" t="str">
        <f>IFERROR(VLOOKUP(Country_Data[[#This Row],[Entity]],Ratings_Raw_Fitch[],2,FALSE),"-")</f>
        <v>BB+</v>
      </c>
      <c r="J40" t="str">
        <f>IFERROR(VLOOKUP(Country_Data[[#This Row],[Entity]],Ratings_Raw_Moodys[],2,FALSE),"-")</f>
        <v>Baa3</v>
      </c>
      <c r="L40" s="3" t="s">
        <v>18</v>
      </c>
      <c r="M40" s="3" t="s">
        <v>18</v>
      </c>
      <c r="N40" s="32"/>
      <c r="O40" s="32"/>
      <c r="P40" s="32"/>
      <c r="Q40" s="32"/>
      <c r="R40" s="32"/>
      <c r="S40" s="32"/>
      <c r="T40" s="32"/>
      <c r="U40" s="32"/>
      <c r="V40" s="32" t="str">
        <f>IF(Country_Data[[#This Row],[10 year $ yield]]="","",Country_Data[[#This Row],[10 year $ yield]]-VLOOKUP("United States",Country_Data[],15,FALSE))</f>
        <v/>
      </c>
      <c r="W40" s="32"/>
      <c r="X40" s="25"/>
    </row>
    <row r="41" spans="2:24" x14ac:dyDescent="0.25">
      <c r="B41" s="5" t="s">
        <v>85</v>
      </c>
      <c r="C41" s="5"/>
      <c r="D41" s="25" t="str">
        <f>IFERROR(Country_Data[[#This Row],[StD of equity market]]/Country_Data[[#This Row],[StD for bond]]*VLOOKUP(Country_Data[[#This Row],[Moody''s]],Rating_to_spread_Moody[],3,FALSE),"")</f>
        <v/>
      </c>
      <c r="E41" s="36" t="str">
        <f>IF(Country_Data[[#This Row],[10 year $ yield]]="","",IFERROR(Country_Data[[#This Row],[Default spread on $ bonds]]*Country_Data[[#This Row],[StD of equity market]]/Country_Data[[#This Row],[StD for bond]],"Error"))</f>
        <v/>
      </c>
      <c r="F41" s="36" t="str">
        <f>IFERROR(Country_Data[[#This Row],[10 year yield]]-VLOOKUP(Country_Data[[#This Row],[Moody''s local]],Rating_to_spread_Moody[],3,FALSE),"")</f>
        <v/>
      </c>
      <c r="G41" s="36"/>
      <c r="H41" t="str">
        <f>IFERROR(VLOOKUP(Country_Data[[#This Row],[Entity]],Ratings_Raw_SP[],2,FALSE),"")</f>
        <v>BB+</v>
      </c>
      <c r="I41" t="str">
        <f>IFERROR(VLOOKUP(Country_Data[[#This Row],[Entity]],Ratings_Raw_Fitch[],2,FALSE),"-")</f>
        <v>BBB</v>
      </c>
      <c r="J41" t="str">
        <f>IFERROR(VLOOKUP(Country_Data[[#This Row],[Entity]],Ratings_Raw_Moodys[],2,FALSE),"-")</f>
        <v>Baa3</v>
      </c>
      <c r="L41" s="3" t="s">
        <v>18</v>
      </c>
      <c r="M41" s="3" t="s">
        <v>18</v>
      </c>
      <c r="N41" s="32"/>
      <c r="O41" s="32"/>
      <c r="P41" s="32"/>
      <c r="Q41" s="32"/>
      <c r="R41" s="32"/>
      <c r="S41" s="32"/>
      <c r="T41" s="32"/>
      <c r="U41" s="32"/>
      <c r="V41" s="32" t="str">
        <f>IF(Country_Data[[#This Row],[10 year $ yield]]="","",Country_Data[[#This Row],[10 year $ yield]]-VLOOKUP("United States",Country_Data[],15,FALSE))</f>
        <v/>
      </c>
      <c r="W41" s="32"/>
      <c r="X41" s="25"/>
    </row>
    <row r="42" spans="2:24" x14ac:dyDescent="0.25">
      <c r="B42" s="4" t="s">
        <v>86</v>
      </c>
      <c r="C42" s="4"/>
      <c r="D42" s="33" t="str">
        <f>IFERROR(Country_Data[[#This Row],[StD of equity market]]/Country_Data[[#This Row],[StD for bond]]*VLOOKUP(Country_Data[[#This Row],[Moody''s]],Rating_to_spread_Moody[],3,FALSE),"")</f>
        <v/>
      </c>
      <c r="E42" s="35" t="str">
        <f>IF(Country_Data[[#This Row],[10 year $ yield]]="","",IFERROR(Country_Data[[#This Row],[Default spread on $ bonds]]*Country_Data[[#This Row],[StD of equity market]]/Country_Data[[#This Row],[StD for bond]],"Error"))</f>
        <v/>
      </c>
      <c r="F42" s="35" t="str">
        <f>IFERROR(Country_Data[[#This Row],[10 year yield]]-VLOOKUP(Country_Data[[#This Row],[Moody''s local]],Rating_to_spread_Moody[],3,FALSE),"")</f>
        <v/>
      </c>
      <c r="G42" s="35"/>
      <c r="H42" t="str">
        <f>IFERROR(VLOOKUP(Country_Data[[#This Row],[Entity]],Ratings_Raw_SP[],2,FALSE),"")</f>
        <v>A-</v>
      </c>
      <c r="I42" t="str">
        <f>IFERROR(VLOOKUP(Country_Data[[#This Row],[Entity]],Ratings_Raw_Fitch[],2,FALSE),"-")</f>
        <v>-</v>
      </c>
      <c r="J42" t="str">
        <f>IFERROR(VLOOKUP(Country_Data[[#This Row],[Entity]],Ratings_Raw_Moodys[],2,FALSE),"-")</f>
        <v>-</v>
      </c>
      <c r="L42" s="3" t="s">
        <v>9</v>
      </c>
      <c r="M42" s="3" t="s">
        <v>9</v>
      </c>
      <c r="N42" s="32"/>
      <c r="O42" s="32"/>
      <c r="P42" s="32"/>
      <c r="Q42" s="32"/>
      <c r="R42" s="32"/>
      <c r="S42" s="32"/>
      <c r="T42" s="32"/>
      <c r="U42" s="32"/>
      <c r="V42" s="32" t="str">
        <f>IF(Country_Data[[#This Row],[10 year $ yield]]="","",Country_Data[[#This Row],[10 year $ yield]]-VLOOKUP("United States",Country_Data[],15,FALSE))</f>
        <v/>
      </c>
      <c r="W42" s="32"/>
      <c r="X42" s="25"/>
    </row>
    <row r="43" spans="2:24" x14ac:dyDescent="0.25">
      <c r="B43" s="5" t="s">
        <v>87</v>
      </c>
      <c r="C43" s="5"/>
      <c r="D43" s="25" t="str">
        <f>IFERROR(Country_Data[[#This Row],[StD of equity market]]/Country_Data[[#This Row],[StD for bond]]*VLOOKUP(Country_Data[[#This Row],[Moody''s]],Rating_to_spread_Moody[],3,FALSE),"")</f>
        <v/>
      </c>
      <c r="E43" s="36" t="str">
        <f>IF(Country_Data[[#This Row],[10 year $ yield]]="","",IFERROR(Country_Data[[#This Row],[Default spread on $ bonds]]*Country_Data[[#This Row],[StD of equity market]]/Country_Data[[#This Row],[StD for bond]],"Error"))</f>
        <v/>
      </c>
      <c r="F43" s="36" t="str">
        <f>IFERROR(Country_Data[[#This Row],[10 year yield]]-VLOOKUP(Country_Data[[#This Row],[Moody''s local]],Rating_to_spread_Moody[],3,FALSE),"")</f>
        <v/>
      </c>
      <c r="G43" s="36"/>
      <c r="H43" t="str">
        <f>IFERROR(VLOOKUP(Country_Data[[#This Row],[Entity]],Ratings_Raw_SP[],2,FALSE),"")</f>
        <v>B</v>
      </c>
      <c r="I43" t="str">
        <f>IFERROR(VLOOKUP(Country_Data[[#This Row],[Entity]],Ratings_Raw_Fitch[],2,FALSE),"-")</f>
        <v>BB-</v>
      </c>
      <c r="J43" t="str">
        <f>IFERROR(VLOOKUP(Country_Data[[#This Row],[Entity]],Ratings_Raw_Moodys[],2,FALSE),"-")</f>
        <v>Caa3</v>
      </c>
      <c r="L43" s="3" t="s">
        <v>7</v>
      </c>
      <c r="M43" s="3" t="s">
        <v>7</v>
      </c>
      <c r="N43" s="32"/>
      <c r="O43" s="32"/>
      <c r="P43" s="32"/>
      <c r="Q43" s="32"/>
      <c r="R43" s="32"/>
      <c r="S43" s="32"/>
      <c r="T43" s="32"/>
      <c r="U43" s="32"/>
      <c r="V43" s="32" t="str">
        <f>IF(Country_Data[[#This Row],[10 year $ yield]]="","",Country_Data[[#This Row],[10 year $ yield]]-VLOOKUP("United States",Country_Data[],15,FALSE))</f>
        <v/>
      </c>
      <c r="W43" s="32"/>
      <c r="X43" s="25"/>
    </row>
    <row r="44" spans="2:24" x14ac:dyDescent="0.25">
      <c r="B44" s="4" t="s">
        <v>88</v>
      </c>
      <c r="C44" s="4"/>
      <c r="D44" s="33" t="str">
        <f>IFERROR(Country_Data[[#This Row],[StD of equity market]]/Country_Data[[#This Row],[StD for bond]]*VLOOKUP(Country_Data[[#This Row],[Moody''s]],Rating_to_spread_Moody[],3,FALSE),"")</f>
        <v/>
      </c>
      <c r="E44" s="35" t="str">
        <f>IF(Country_Data[[#This Row],[10 year $ yield]]="","",IFERROR(Country_Data[[#This Row],[Default spread on $ bonds]]*Country_Data[[#This Row],[StD of equity market]]/Country_Data[[#This Row],[StD for bond]],"Error"))</f>
        <v/>
      </c>
      <c r="F44" s="35" t="str">
        <f>IFERROR(Country_Data[[#This Row],[10 year yield]]-VLOOKUP(Country_Data[[#This Row],[Moody''s local]],Rating_to_spread_Moody[],3,FALSE),"")</f>
        <v/>
      </c>
      <c r="G44" s="35"/>
      <c r="H44" t="str">
        <f>IFERROR(VLOOKUP(Country_Data[[#This Row],[Entity]],Ratings_Raw_SP[],2,FALSE),"")</f>
        <v>AA-</v>
      </c>
      <c r="I44" t="str">
        <f>IFERROR(VLOOKUP(Country_Data[[#This Row],[Entity]],Ratings_Raw_Fitch[],2,FALSE),"-")</f>
        <v>A+</v>
      </c>
      <c r="J44" t="str">
        <f>IFERROR(VLOOKUP(Country_Data[[#This Row],[Entity]],Ratings_Raw_Moodys[],2,FALSE),"-")</f>
        <v>A1</v>
      </c>
      <c r="L44" s="3" t="s">
        <v>5</v>
      </c>
      <c r="M44" s="3" t="s">
        <v>17</v>
      </c>
      <c r="N44" s="32"/>
      <c r="O44" s="32"/>
      <c r="P44" s="32"/>
      <c r="Q44" s="32"/>
      <c r="R44" s="32"/>
      <c r="S44" s="32"/>
      <c r="T44" s="32"/>
      <c r="U44" s="32"/>
      <c r="V44" s="32" t="str">
        <f>IF(Country_Data[[#This Row],[10 year $ yield]]="","",Country_Data[[#This Row],[10 year $ yield]]-VLOOKUP("United States",Country_Data[],15,FALSE))</f>
        <v/>
      </c>
      <c r="W44" s="32"/>
      <c r="X44" s="25"/>
    </row>
    <row r="45" spans="2:24" x14ac:dyDescent="0.25">
      <c r="B45" s="5" t="s">
        <v>89</v>
      </c>
      <c r="C45" s="5"/>
      <c r="D45" s="25" t="str">
        <f>IFERROR(Country_Data[[#This Row],[StD of equity market]]/Country_Data[[#This Row],[StD for bond]]*VLOOKUP(Country_Data[[#This Row],[Moody''s]],Rating_to_spread_Moody[],3,FALSE),"")</f>
        <v/>
      </c>
      <c r="E45" s="36" t="str">
        <f>IF(Country_Data[[#This Row],[10 year $ yield]]="","",IFERROR(Country_Data[[#This Row],[Default spread on $ bonds]]*Country_Data[[#This Row],[StD of equity market]]/Country_Data[[#This Row],[StD for bond]],"Error"))</f>
        <v/>
      </c>
      <c r="F45" s="36" t="str">
        <f>IFERROR(Country_Data[[#This Row],[10 year yield]]-VLOOKUP(Country_Data[[#This Row],[Moody''s local]],Rating_to_spread_Moody[],3,FALSE),"")</f>
        <v/>
      </c>
      <c r="G45" s="36"/>
      <c r="H45" t="str">
        <f>IFERROR(VLOOKUP(Country_Data[[#This Row],[Entity]],Ratings_Raw_SP[],2,FALSE),"")</f>
        <v>AAA</v>
      </c>
      <c r="I45" t="str">
        <f>IFERROR(VLOOKUP(Country_Data[[#This Row],[Entity]],Ratings_Raw_Fitch[],2,FALSE),"-")</f>
        <v>AAA</v>
      </c>
      <c r="J45" t="str">
        <f>IFERROR(VLOOKUP(Country_Data[[#This Row],[Entity]],Ratings_Raw_Moodys[],2,FALSE),"-")</f>
        <v>Aaa</v>
      </c>
      <c r="L45" s="3" t="s">
        <v>10</v>
      </c>
      <c r="M45" s="3" t="s">
        <v>10</v>
      </c>
      <c r="N45" s="32"/>
      <c r="O45" s="32"/>
      <c r="P45" s="32"/>
      <c r="Q45" s="32"/>
      <c r="R45" s="32"/>
      <c r="S45" s="32"/>
      <c r="T45" s="32"/>
      <c r="U45" s="32"/>
      <c r="V45" s="32" t="str">
        <f>IF(Country_Data[[#This Row],[10 year $ yield]]="","",Country_Data[[#This Row],[10 year $ yield]]-VLOOKUP("United States",Country_Data[],15,FALSE))</f>
        <v/>
      </c>
      <c r="W45" s="32"/>
      <c r="X45" s="25"/>
    </row>
    <row r="46" spans="2:24" x14ac:dyDescent="0.25">
      <c r="B46" s="4" t="s">
        <v>90</v>
      </c>
      <c r="C46" s="4"/>
      <c r="D46" s="33" t="str">
        <f>IFERROR(Country_Data[[#This Row],[StD of equity market]]/Country_Data[[#This Row],[StD for bond]]*VLOOKUP(Country_Data[[#This Row],[Moody''s]],Rating_to_spread_Moody[],3,FALSE),"")</f>
        <v/>
      </c>
      <c r="E46" s="35" t="str">
        <f>IF(Country_Data[[#This Row],[10 year $ yield]]="","",IFERROR(Country_Data[[#This Row],[Default spread on $ bonds]]*Country_Data[[#This Row],[StD of equity market]]/Country_Data[[#This Row],[StD for bond]],"Error"))</f>
        <v/>
      </c>
      <c r="F46" s="35" t="str">
        <f>IFERROR(Country_Data[[#This Row],[10 year yield]]-VLOOKUP(Country_Data[[#This Row],[Moody''s local]],Rating_to_spread_Moody[],3,FALSE),"")</f>
        <v/>
      </c>
      <c r="G46" s="35"/>
      <c r="H46" t="str">
        <f>IFERROR(VLOOKUP(Country_Data[[#This Row],[Entity]],Ratings_Raw_SP[],2,FALSE),"")</f>
        <v>B+</v>
      </c>
      <c r="I46" t="str">
        <f>IFERROR(VLOOKUP(Country_Data[[#This Row],[Entity]],Ratings_Raw_Fitch[],2,FALSE),"-")</f>
        <v>B</v>
      </c>
      <c r="J46" t="str">
        <f>IFERROR(VLOOKUP(Country_Data[[#This Row],[Entity]],Ratings_Raw_Moodys[],2,FALSE),"-")</f>
        <v>B1</v>
      </c>
      <c r="L46" s="3" t="s">
        <v>20</v>
      </c>
      <c r="M46" s="3" t="s">
        <v>20</v>
      </c>
      <c r="N46" s="32"/>
      <c r="O46" s="32"/>
      <c r="P46" s="32"/>
      <c r="Q46" s="32"/>
      <c r="R46" s="32"/>
      <c r="S46" s="32"/>
      <c r="T46" s="32"/>
      <c r="U46" s="32"/>
      <c r="V46" s="32" t="str">
        <f>IF(Country_Data[[#This Row],[10 year $ yield]]="","",Country_Data[[#This Row],[10 year $ yield]]-VLOOKUP("United States",Country_Data[],15,FALSE))</f>
        <v/>
      </c>
      <c r="W46" s="32"/>
      <c r="X46" s="25"/>
    </row>
    <row r="47" spans="2:24" x14ac:dyDescent="0.25">
      <c r="B47" s="5" t="s">
        <v>91</v>
      </c>
      <c r="C47" s="5"/>
      <c r="D47" s="25" t="str">
        <f>IFERROR(Country_Data[[#This Row],[StD of equity market]]/Country_Data[[#This Row],[StD for bond]]*VLOOKUP(Country_Data[[#This Row],[Moody''s]],Rating_to_spread_Moody[],3,FALSE),"")</f>
        <v/>
      </c>
      <c r="E47" s="36" t="str">
        <f>IF(Country_Data[[#This Row],[10 year $ yield]]="","",IFERROR(Country_Data[[#This Row],[Default spread on $ bonds]]*Country_Data[[#This Row],[StD of equity market]]/Country_Data[[#This Row],[StD for bond]],"Error"))</f>
        <v/>
      </c>
      <c r="F47" s="36" t="str">
        <f>IFERROR(Country_Data[[#This Row],[10 year yield]]-VLOOKUP(Country_Data[[#This Row],[Moody''s local]],Rating_to_spread_Moody[],3,FALSE),"")</f>
        <v/>
      </c>
      <c r="G47" s="36"/>
      <c r="H47" t="str">
        <f>IFERROR(VLOOKUP(Country_Data[[#This Row],[Entity]],Ratings_Raw_SP[],2,FALSE),"")</f>
        <v>B+</v>
      </c>
      <c r="I47" t="str">
        <f>IFERROR(VLOOKUP(Country_Data[[#This Row],[Entity]],Ratings_Raw_Fitch[],2,FALSE),"-")</f>
        <v>B</v>
      </c>
      <c r="J47" t="str">
        <f>IFERROR(VLOOKUP(Country_Data[[#This Row],[Entity]],Ratings_Raw_Moodys[],2,FALSE),"-")</f>
        <v>Caa1</v>
      </c>
      <c r="L47" s="3" t="s">
        <v>20</v>
      </c>
      <c r="M47" s="3" t="s">
        <v>20</v>
      </c>
      <c r="N47" s="32"/>
      <c r="O47" s="32"/>
      <c r="P47" s="32"/>
      <c r="Q47" s="32"/>
      <c r="R47" s="32"/>
      <c r="S47" s="32"/>
      <c r="T47" s="32"/>
      <c r="U47" s="32"/>
      <c r="V47" s="32" t="str">
        <f>IF(Country_Data[[#This Row],[10 year $ yield]]="","",Country_Data[[#This Row],[10 year $ yield]]-VLOOKUP("United States",Country_Data[],15,FALSE))</f>
        <v/>
      </c>
      <c r="W47" s="32"/>
      <c r="X47" s="25"/>
    </row>
    <row r="48" spans="2:24" x14ac:dyDescent="0.25">
      <c r="B48" s="4" t="s">
        <v>92</v>
      </c>
      <c r="C48" s="4"/>
      <c r="D48" s="33" t="str">
        <f>IFERROR(Country_Data[[#This Row],[StD of equity market]]/Country_Data[[#This Row],[StD for bond]]*VLOOKUP(Country_Data[[#This Row],[Moody''s]],Rating_to_spread_Moody[],3,FALSE),"")</f>
        <v/>
      </c>
      <c r="E48" s="35" t="str">
        <f>IF(Country_Data[[#This Row],[10 year $ yield]]="","",IFERROR(Country_Data[[#This Row],[Default spread on $ bonds]]*Country_Data[[#This Row],[StD of equity market]]/Country_Data[[#This Row],[StD for bond]],"Error"))</f>
        <v/>
      </c>
      <c r="F48" s="35" t="str">
        <f>IFERROR(Country_Data[[#This Row],[10 year yield]]-VLOOKUP(Country_Data[[#This Row],[Moody''s local]],Rating_to_spread_Moody[],3,FALSE),"")</f>
        <v/>
      </c>
      <c r="G48" s="35"/>
      <c r="H48" t="str">
        <f>IFERROR(VLOOKUP(Country_Data[[#This Row],[Entity]],Ratings_Raw_SP[],2,FALSE),"")</f>
        <v>CCC+</v>
      </c>
      <c r="I48" t="str">
        <f>IFERROR(VLOOKUP(Country_Data[[#This Row],[Entity]],Ratings_Raw_Fitch[],2,FALSE),"-")</f>
        <v>B-</v>
      </c>
      <c r="J48" t="str">
        <f>IFERROR(VLOOKUP(Country_Data[[#This Row],[Entity]],Ratings_Raw_Moodys[],2,FALSE),"-")</f>
        <v>Caa1</v>
      </c>
      <c r="L48" s="3" t="s">
        <v>16</v>
      </c>
      <c r="M48" s="3" t="s">
        <v>16</v>
      </c>
      <c r="N48" s="32"/>
      <c r="O48" s="32"/>
      <c r="P48" s="32"/>
      <c r="Q48" s="32"/>
      <c r="R48" s="32"/>
      <c r="S48" s="32"/>
      <c r="T48" s="32"/>
      <c r="U48" s="32"/>
      <c r="V48" s="32" t="str">
        <f>IF(Country_Data[[#This Row],[10 year $ yield]]="","",Country_Data[[#This Row],[10 year $ yield]]-VLOOKUP("United States",Country_Data[],15,FALSE))</f>
        <v/>
      </c>
      <c r="W48" s="32"/>
      <c r="X48" s="25"/>
    </row>
    <row r="49" spans="2:24" x14ac:dyDescent="0.25">
      <c r="B49" s="5" t="s">
        <v>93</v>
      </c>
      <c r="C49" s="5"/>
      <c r="D49" s="25" t="str">
        <f>IFERROR(Country_Data[[#This Row],[StD of equity market]]/Country_Data[[#This Row],[StD for bond]]*VLOOKUP(Country_Data[[#This Row],[Moody''s]],Rating_to_spread_Moody[],3,FALSE),"")</f>
        <v/>
      </c>
      <c r="E49" s="36" t="str">
        <f>IF(Country_Data[[#This Row],[10 year $ yield]]="","",IFERROR(Country_Data[[#This Row],[Default spread on $ bonds]]*Country_Data[[#This Row],[StD of equity market]]/Country_Data[[#This Row],[StD for bond]],"Error"))</f>
        <v/>
      </c>
      <c r="F49" s="36" t="str">
        <f>IFERROR(Country_Data[[#This Row],[10 year yield]]-VLOOKUP(Country_Data[[#This Row],[Moody''s local]],Rating_to_spread_Moody[],3,FALSE),"")</f>
        <v/>
      </c>
      <c r="G49" s="36"/>
      <c r="H49" t="str">
        <f>IFERROR(VLOOKUP(Country_Data[[#This Row],[Entity]],Ratings_Raw_SP[],2,FALSE),"")</f>
        <v>BB-</v>
      </c>
      <c r="I49" t="str">
        <f>IFERROR(VLOOKUP(Country_Data[[#This Row],[Entity]],Ratings_Raw_Fitch[],2,FALSE),"-")</f>
        <v>BB-</v>
      </c>
      <c r="J49" t="str">
        <f>IFERROR(VLOOKUP(Country_Data[[#This Row],[Entity]],Ratings_Raw_Moodys[],2,FALSE),"-")</f>
        <v>Ba2</v>
      </c>
      <c r="L49" s="3" t="s">
        <v>8</v>
      </c>
      <c r="M49" s="3" t="s">
        <v>8</v>
      </c>
      <c r="N49" s="32"/>
      <c r="O49" s="32"/>
      <c r="P49" s="32"/>
      <c r="Q49" s="32"/>
      <c r="R49" s="32"/>
      <c r="S49" s="32"/>
      <c r="T49" s="32"/>
      <c r="U49" s="32"/>
      <c r="V49" s="32" t="str">
        <f>IF(Country_Data[[#This Row],[10 year $ yield]]="","",Country_Data[[#This Row],[10 year $ yield]]-VLOOKUP("United States",Country_Data[],15,FALSE))</f>
        <v/>
      </c>
      <c r="W49" s="32"/>
      <c r="X49" s="25"/>
    </row>
    <row r="50" spans="2:24" x14ac:dyDescent="0.25">
      <c r="B50" s="4" t="s">
        <v>94</v>
      </c>
      <c r="C50" s="4"/>
      <c r="D50" s="33" t="str">
        <f>IFERROR(Country_Data[[#This Row],[StD of equity market]]/Country_Data[[#This Row],[StD for bond]]*VLOOKUP(Country_Data[[#This Row],[Moody''s]],Rating_to_spread_Moody[],3,FALSE),"")</f>
        <v/>
      </c>
      <c r="E50" s="35" t="str">
        <f>IF(Country_Data[[#This Row],[10 year $ yield]]="","",IFERROR(Country_Data[[#This Row],[Default spread on $ bonds]]*Country_Data[[#This Row],[StD of equity market]]/Country_Data[[#This Row],[StD for bond]],"Error"))</f>
        <v/>
      </c>
      <c r="F50" s="35" t="str">
        <f>IFERROR(Country_Data[[#This Row],[10 year yield]]-VLOOKUP(Country_Data[[#This Row],[Moody''s local]],Rating_to_spread_Moody[],3,FALSE),"")</f>
        <v/>
      </c>
      <c r="G50" s="35"/>
      <c r="H50" t="str">
        <f>IFERROR(VLOOKUP(Country_Data[[#This Row],[Entity]],Ratings_Raw_SP[],2,FALSE),"")</f>
        <v>AA+</v>
      </c>
      <c r="I50" t="str">
        <f>IFERROR(VLOOKUP(Country_Data[[#This Row],[Entity]],Ratings_Raw_Fitch[],2,FALSE),"-")</f>
        <v>-</v>
      </c>
      <c r="J50" t="str">
        <f>IFERROR(VLOOKUP(Country_Data[[#This Row],[Entity]],Ratings_Raw_Moodys[],2,FALSE),"-")</f>
        <v>-</v>
      </c>
      <c r="L50" s="3"/>
      <c r="M50" s="3"/>
      <c r="N50" s="32"/>
      <c r="O50" s="32"/>
      <c r="P50" s="32"/>
      <c r="Q50" s="32"/>
      <c r="R50" s="32"/>
      <c r="S50" s="32"/>
      <c r="T50" s="32"/>
      <c r="U50" s="32"/>
      <c r="V50" s="32" t="str">
        <f>IF(Country_Data[[#This Row],[10 year $ yield]]="","",Country_Data[[#This Row],[10 year $ yield]]-VLOOKUP("United States",Country_Data[],15,FALSE))</f>
        <v/>
      </c>
      <c r="W50" s="32"/>
      <c r="X50" s="25"/>
    </row>
    <row r="51" spans="2:24" x14ac:dyDescent="0.25">
      <c r="B51" s="5" t="s">
        <v>95</v>
      </c>
      <c r="C51" s="5"/>
      <c r="D51" s="25" t="str">
        <f>IFERROR(Country_Data[[#This Row],[StD of equity market]]/Country_Data[[#This Row],[StD for bond]]*VLOOKUP(Country_Data[[#This Row],[Moody''s]],Rating_to_spread_Moody[],3,FALSE),"")</f>
        <v/>
      </c>
      <c r="E51" s="36" t="str">
        <f>IF(Country_Data[[#This Row],[10 year $ yield]]="","",IFERROR(Country_Data[[#This Row],[Default spread on $ bonds]]*Country_Data[[#This Row],[StD of equity market]]/Country_Data[[#This Row],[StD for bond]],"Error"))</f>
        <v/>
      </c>
      <c r="F51" s="36" t="str">
        <f>IFERROR(Country_Data[[#This Row],[10 year yield]]-VLOOKUP(Country_Data[[#This Row],[Moody''s local]],Rating_to_spread_Moody[],3,FALSE),"")</f>
        <v/>
      </c>
      <c r="G51" s="36"/>
      <c r="H51" t="str">
        <f>IFERROR(VLOOKUP(Country_Data[[#This Row],[Entity]],Ratings_Raw_SP[],2,FALSE),"")</f>
        <v>AA-</v>
      </c>
      <c r="I51" t="str">
        <f>IFERROR(VLOOKUP(Country_Data[[#This Row],[Entity]],Ratings_Raw_Fitch[],2,FALSE),"-")</f>
        <v>A+</v>
      </c>
      <c r="J51" t="str">
        <f>IFERROR(VLOOKUP(Country_Data[[#This Row],[Entity]],Ratings_Raw_Moodys[],2,FALSE),"-")</f>
        <v>A1</v>
      </c>
      <c r="L51" s="3" t="s">
        <v>17</v>
      </c>
      <c r="M51" s="3" t="s">
        <v>17</v>
      </c>
      <c r="N51" s="32"/>
      <c r="O51" s="32"/>
      <c r="P51" s="32"/>
      <c r="Q51" s="32"/>
      <c r="R51" s="32"/>
      <c r="S51" s="32"/>
      <c r="T51" s="32"/>
      <c r="U51" s="32"/>
      <c r="V51" s="32" t="str">
        <f>IF(Country_Data[[#This Row],[10 year $ yield]]="","",Country_Data[[#This Row],[10 year $ yield]]-VLOOKUP("United States",Country_Data[],15,FALSE))</f>
        <v/>
      </c>
      <c r="W51" s="32"/>
      <c r="X51" s="25"/>
    </row>
    <row r="52" spans="2:24" x14ac:dyDescent="0.25">
      <c r="B52" s="4" t="s">
        <v>96</v>
      </c>
      <c r="C52" s="4"/>
      <c r="D52" s="33" t="str">
        <f>IFERROR(Country_Data[[#This Row],[StD of equity market]]/Country_Data[[#This Row],[StD for bond]]*VLOOKUP(Country_Data[[#This Row],[Moody''s]],Rating_to_spread_Moody[],3,FALSE),"")</f>
        <v/>
      </c>
      <c r="E52" s="35" t="str">
        <f>IF(Country_Data[[#This Row],[10 year $ yield]]="","",IFERROR(Country_Data[[#This Row],[Default spread on $ bonds]]*Country_Data[[#This Row],[StD of equity market]]/Country_Data[[#This Row],[StD for bond]],"Error"))</f>
        <v/>
      </c>
      <c r="F52" s="35" t="str">
        <f>IFERROR(Country_Data[[#This Row],[10 year yield]]-VLOOKUP(Country_Data[[#This Row],[Moody''s local]],Rating_to_spread_Moody[],3,FALSE),"")</f>
        <v/>
      </c>
      <c r="G52" s="35"/>
      <c r="H52" t="str">
        <f>IFERROR(VLOOKUP(Country_Data[[#This Row],[Entity]],Ratings_Raw_SP[],2,FALSE),"")</f>
        <v>B</v>
      </c>
      <c r="I52" t="str">
        <f>IFERROR(VLOOKUP(Country_Data[[#This Row],[Entity]],Ratings_Raw_Fitch[],2,FALSE),"-")</f>
        <v>-</v>
      </c>
      <c r="J52" t="str">
        <f>IFERROR(VLOOKUP(Country_Data[[#This Row],[Entity]],Ratings_Raw_Moodys[],2,FALSE),"-")</f>
        <v>B1</v>
      </c>
      <c r="L52" s="3" t="s">
        <v>7</v>
      </c>
      <c r="M52" s="3" t="s">
        <v>7</v>
      </c>
      <c r="N52" s="32"/>
      <c r="O52" s="32"/>
      <c r="P52" s="32"/>
      <c r="Q52" s="32"/>
      <c r="R52" s="32"/>
      <c r="S52" s="32"/>
      <c r="T52" s="32"/>
      <c r="U52" s="32"/>
      <c r="V52" s="32" t="str">
        <f>IF(Country_Data[[#This Row],[10 year $ yield]]="","",Country_Data[[#This Row],[10 year $ yield]]-VLOOKUP("United States",Country_Data[],15,FALSE))</f>
        <v/>
      </c>
      <c r="W52" s="32"/>
      <c r="X52" s="25"/>
    </row>
    <row r="53" spans="2:24" x14ac:dyDescent="0.25">
      <c r="B53" s="5" t="s">
        <v>97</v>
      </c>
      <c r="C53" s="5"/>
      <c r="D53" s="25" t="str">
        <f>IFERROR(Country_Data[[#This Row],[StD of equity market]]/Country_Data[[#This Row],[StD for bond]]*VLOOKUP(Country_Data[[#This Row],[Moody''s]],Rating_to_spread_Moody[],3,FALSE),"")</f>
        <v/>
      </c>
      <c r="E53" s="36" t="str">
        <f>IF(Country_Data[[#This Row],[10 year $ yield]]="","",IFERROR(Country_Data[[#This Row],[Default spread on $ bonds]]*Country_Data[[#This Row],[StD of equity market]]/Country_Data[[#This Row],[StD for bond]],"Error"))</f>
        <v/>
      </c>
      <c r="F53" s="36" t="str">
        <f>IFERROR(Country_Data[[#This Row],[10 year yield]]-VLOOKUP(Country_Data[[#This Row],[Moody''s local]],Rating_to_spread_Moody[],3,FALSE),"")</f>
        <v/>
      </c>
      <c r="G53" s="36"/>
      <c r="H53" t="str">
        <f>IFERROR(VLOOKUP(Country_Data[[#This Row],[Entity]],Ratings_Raw_SP[],2,FALSE),"")</f>
        <v>AAA</v>
      </c>
      <c r="I53" t="str">
        <f>IFERROR(VLOOKUP(Country_Data[[#This Row],[Entity]],Ratings_Raw_Fitch[],2,FALSE),"-")</f>
        <v>AAA</v>
      </c>
      <c r="J53" t="str">
        <f>IFERROR(VLOOKUP(Country_Data[[#This Row],[Entity]],Ratings_Raw_Moodys[],2,FALSE),"-")</f>
        <v>Aaa</v>
      </c>
      <c r="L53" s="3" t="s">
        <v>10</v>
      </c>
      <c r="M53" s="3" t="s">
        <v>10</v>
      </c>
      <c r="N53" s="32"/>
      <c r="O53" s="32"/>
      <c r="P53" s="32"/>
      <c r="Q53" s="32"/>
      <c r="R53" s="32"/>
      <c r="S53" s="32"/>
      <c r="T53" s="32"/>
      <c r="U53" s="32"/>
      <c r="V53" s="32" t="str">
        <f>IF(Country_Data[[#This Row],[10 year $ yield]]="","",Country_Data[[#This Row],[10 year $ yield]]-VLOOKUP("United States",Country_Data[],15,FALSE))</f>
        <v/>
      </c>
      <c r="W53" s="32"/>
      <c r="X53" s="25"/>
    </row>
    <row r="54" spans="2:24" x14ac:dyDescent="0.25">
      <c r="B54" s="4" t="s">
        <v>98</v>
      </c>
      <c r="C54" s="4"/>
      <c r="D54" s="33" t="str">
        <f>IFERROR(Country_Data[[#This Row],[StD of equity market]]/Country_Data[[#This Row],[StD for bond]]*VLOOKUP(Country_Data[[#This Row],[Moody''s]],Rating_to_spread_Moody[],3,FALSE),"")</f>
        <v/>
      </c>
      <c r="E54" s="35" t="str">
        <f>IF(Country_Data[[#This Row],[10 year $ yield]]="","",IFERROR(Country_Data[[#This Row],[Default spread on $ bonds]]*Country_Data[[#This Row],[StD of equity market]]/Country_Data[[#This Row],[StD for bond]],"Error"))</f>
        <v/>
      </c>
      <c r="F54" s="35" t="str">
        <f>IFERROR(Country_Data[[#This Row],[10 year yield]]-VLOOKUP(Country_Data[[#This Row],[Moody''s local]],Rating_to_spread_Moody[],3,FALSE),"")</f>
        <v/>
      </c>
      <c r="G54" s="35"/>
      <c r="H54" t="str">
        <f>IFERROR(VLOOKUP(Country_Data[[#This Row],[Entity]],Ratings_Raw_SP[],2,FALSE),"")</f>
        <v>AA</v>
      </c>
      <c r="I54" t="str">
        <f>IFERROR(VLOOKUP(Country_Data[[#This Row],[Entity]],Ratings_Raw_Fitch[],2,FALSE),"-")</f>
        <v>AA+</v>
      </c>
      <c r="J54" t="str">
        <f>IFERROR(VLOOKUP(Country_Data[[#This Row],[Entity]],Ratings_Raw_Moodys[],2,FALSE),"-")</f>
        <v>Aa1</v>
      </c>
      <c r="L54" s="3" t="s">
        <v>5</v>
      </c>
      <c r="M54" s="3" t="s">
        <v>5</v>
      </c>
      <c r="N54" s="32"/>
      <c r="O54" s="32"/>
      <c r="P54" s="32"/>
      <c r="Q54" s="32"/>
      <c r="R54" s="32"/>
      <c r="S54" s="32"/>
      <c r="T54" s="32"/>
      <c r="U54" s="32"/>
      <c r="V54" s="32" t="str">
        <f>IF(Country_Data[[#This Row],[10 year $ yield]]="","",Country_Data[[#This Row],[10 year $ yield]]-VLOOKUP("United States",Country_Data[],15,FALSE))</f>
        <v/>
      </c>
      <c r="W54" s="32"/>
      <c r="X54" s="25"/>
    </row>
    <row r="55" spans="2:24" x14ac:dyDescent="0.25">
      <c r="B55" s="5" t="s">
        <v>99</v>
      </c>
      <c r="C55" s="5"/>
      <c r="D55" s="25" t="str">
        <f>IFERROR(Country_Data[[#This Row],[StD of equity market]]/Country_Data[[#This Row],[StD for bond]]*VLOOKUP(Country_Data[[#This Row],[Moody''s]],Rating_to_spread_Moody[],3,FALSE),"")</f>
        <v/>
      </c>
      <c r="E55" s="36" t="str">
        <f>IF(Country_Data[[#This Row],[10 year $ yield]]="","",IFERROR(Country_Data[[#This Row],[Default spread on $ bonds]]*Country_Data[[#This Row],[StD of equity market]]/Country_Data[[#This Row],[StD for bond]],"Error"))</f>
        <v/>
      </c>
      <c r="F55" s="36" t="str">
        <f>IFERROR(Country_Data[[#This Row],[10 year yield]]-VLOOKUP(Country_Data[[#This Row],[Moody''s local]],Rating_to_spread_Moody[],3,FALSE),"")</f>
        <v/>
      </c>
      <c r="G55" s="36"/>
      <c r="H55" t="str">
        <f>IFERROR(VLOOKUP(Country_Data[[#This Row],[Entity]],Ratings_Raw_SP[],2,FALSE),"")</f>
        <v>BB-</v>
      </c>
      <c r="I55" t="str">
        <f>IFERROR(VLOOKUP(Country_Data[[#This Row],[Entity]],Ratings_Raw_Fitch[],2,FALSE),"-")</f>
        <v>BB-</v>
      </c>
      <c r="J55" t="str">
        <f>IFERROR(VLOOKUP(Country_Data[[#This Row],[Entity]],Ratings_Raw_Moodys[],2,FALSE),"-")</f>
        <v>-</v>
      </c>
      <c r="L55" s="3" t="s">
        <v>8</v>
      </c>
      <c r="M55" s="3" t="s">
        <v>8</v>
      </c>
      <c r="N55" s="32"/>
      <c r="O55" s="32"/>
      <c r="P55" s="32"/>
      <c r="Q55" s="32"/>
      <c r="R55" s="32"/>
      <c r="S55" s="32"/>
      <c r="T55" s="32"/>
      <c r="U55" s="32"/>
      <c r="V55" s="32" t="str">
        <f>IF(Country_Data[[#This Row],[10 year $ yield]]="","",Country_Data[[#This Row],[10 year $ yield]]-VLOOKUP("United States",Country_Data[],15,FALSE))</f>
        <v/>
      </c>
      <c r="W55" s="32"/>
      <c r="X55" s="25"/>
    </row>
    <row r="56" spans="2:24" x14ac:dyDescent="0.25">
      <c r="B56" s="4" t="s">
        <v>100</v>
      </c>
      <c r="C56" s="4"/>
      <c r="D56" s="33" t="str">
        <f>IFERROR(Country_Data[[#This Row],[StD of equity market]]/Country_Data[[#This Row],[StD for bond]]*VLOOKUP(Country_Data[[#This Row],[Moody''s]],Rating_to_spread_Moody[],3,FALSE),"")</f>
        <v/>
      </c>
      <c r="E56" s="35" t="str">
        <f>IF(Country_Data[[#This Row],[10 year $ yield]]="","",IFERROR(Country_Data[[#This Row],[Default spread on $ bonds]]*Country_Data[[#This Row],[StD of equity market]]/Country_Data[[#This Row],[StD for bond]],"Error"))</f>
        <v/>
      </c>
      <c r="F56" s="35" t="str">
        <f>IFERROR(Country_Data[[#This Row],[10 year yield]]-VLOOKUP(Country_Data[[#This Row],[Moody''s local]],Rating_to_spread_Moody[],3,FALSE),"")</f>
        <v/>
      </c>
      <c r="G56" s="35"/>
      <c r="H56" t="str">
        <f>IFERROR(VLOOKUP(Country_Data[[#This Row],[Entity]],Ratings_Raw_SP[],2,FALSE),"")</f>
        <v>BB-</v>
      </c>
      <c r="I56" t="str">
        <f>IFERROR(VLOOKUP(Country_Data[[#This Row],[Entity]],Ratings_Raw_Fitch[],2,FALSE),"-")</f>
        <v>B+</v>
      </c>
      <c r="J56" t="str">
        <f>IFERROR(VLOOKUP(Country_Data[[#This Row],[Entity]],Ratings_Raw_Moodys[],2,FALSE),"-")</f>
        <v>Ba3</v>
      </c>
      <c r="L56" s="3" t="s">
        <v>8</v>
      </c>
      <c r="M56" s="3" t="s">
        <v>8</v>
      </c>
      <c r="N56" s="32"/>
      <c r="O56" s="32"/>
      <c r="P56" s="32"/>
      <c r="Q56" s="32"/>
      <c r="R56" s="32"/>
      <c r="S56" s="32"/>
      <c r="T56" s="32"/>
      <c r="U56" s="32"/>
      <c r="V56" s="32" t="str">
        <f>IF(Country_Data[[#This Row],[10 year $ yield]]="","",Country_Data[[#This Row],[10 year $ yield]]-VLOOKUP("United States",Country_Data[],15,FALSE))</f>
        <v/>
      </c>
      <c r="W56" s="32"/>
      <c r="X56" s="25"/>
    </row>
    <row r="57" spans="2:24" x14ac:dyDescent="0.25">
      <c r="B57" s="5" t="s">
        <v>101</v>
      </c>
      <c r="C57" s="5"/>
      <c r="D57" s="25" t="str">
        <f>IFERROR(Country_Data[[#This Row],[StD of equity market]]/Country_Data[[#This Row],[StD for bond]]*VLOOKUP(Country_Data[[#This Row],[Moody''s]],Rating_to_spread_Moody[],3,FALSE),"")</f>
        <v/>
      </c>
      <c r="E57" s="36" t="str">
        <f>IF(Country_Data[[#This Row],[10 year $ yield]]="","",IFERROR(Country_Data[[#This Row],[Default spread on $ bonds]]*Country_Data[[#This Row],[StD of equity market]]/Country_Data[[#This Row],[StD for bond]],"Error"))</f>
        <v/>
      </c>
      <c r="F57" s="36" t="str">
        <f>IFERROR(Country_Data[[#This Row],[10 year yield]]-VLOOKUP(Country_Data[[#This Row],[Moody''s local]],Rating_to_spread_Moody[],3,FALSE),"")</f>
        <v/>
      </c>
      <c r="G57" s="36"/>
      <c r="H57" t="str">
        <f>IFERROR(VLOOKUP(Country_Data[[#This Row],[Entity]],Ratings_Raw_SP[],2,FALSE),"")</f>
        <v>AAA</v>
      </c>
      <c r="I57" t="str">
        <f>IFERROR(VLOOKUP(Country_Data[[#This Row],[Entity]],Ratings_Raw_Fitch[],2,FALSE),"-")</f>
        <v>AAA</v>
      </c>
      <c r="J57" t="str">
        <f>IFERROR(VLOOKUP(Country_Data[[#This Row],[Entity]],Ratings_Raw_Moodys[],2,FALSE),"-")</f>
        <v>Aaa</v>
      </c>
      <c r="L57" s="3" t="s">
        <v>10</v>
      </c>
      <c r="M57" s="3" t="s">
        <v>10</v>
      </c>
      <c r="N57" s="32"/>
      <c r="O57" s="32"/>
      <c r="P57" s="32"/>
      <c r="Q57" s="32"/>
      <c r="R57" s="32"/>
      <c r="S57" s="32"/>
      <c r="T57" s="32"/>
      <c r="U57" s="32"/>
      <c r="V57" s="32" t="str">
        <f>IF(Country_Data[[#This Row],[10 year $ yield]]="","",Country_Data[[#This Row],[10 year $ yield]]-VLOOKUP("United States",Country_Data[],15,FALSE))</f>
        <v/>
      </c>
      <c r="W57" s="32"/>
      <c r="X57" s="25"/>
    </row>
    <row r="58" spans="2:24" x14ac:dyDescent="0.25">
      <c r="B58" s="4" t="s">
        <v>102</v>
      </c>
      <c r="C58" s="4"/>
      <c r="D58" s="33" t="str">
        <f>IFERROR(Country_Data[[#This Row],[StD of equity market]]/Country_Data[[#This Row],[StD for bond]]*VLOOKUP(Country_Data[[#This Row],[Moody''s]],Rating_to_spread_Moody[],3,FALSE),"")</f>
        <v/>
      </c>
      <c r="E58" s="35" t="str">
        <f>IF(Country_Data[[#This Row],[10 year $ yield]]="","",IFERROR(Country_Data[[#This Row],[Default spread on $ bonds]]*Country_Data[[#This Row],[StD of equity market]]/Country_Data[[#This Row],[StD for bond]],"Error"))</f>
        <v/>
      </c>
      <c r="F58" s="35" t="str">
        <f>IFERROR(Country_Data[[#This Row],[10 year yield]]-VLOOKUP(Country_Data[[#This Row],[Moody''s local]],Rating_to_spread_Moody[],3,FALSE),"")</f>
        <v/>
      </c>
      <c r="G58" s="35"/>
      <c r="H58" t="str">
        <f>IFERROR(VLOOKUP(Country_Data[[#This Row],[Entity]],Ratings_Raw_SP[],2,FALSE),"")</f>
        <v>B</v>
      </c>
      <c r="I58" t="str">
        <f>IFERROR(VLOOKUP(Country_Data[[#This Row],[Entity]],Ratings_Raw_Fitch[],2,FALSE),"-")</f>
        <v>B+</v>
      </c>
      <c r="J58" t="str">
        <f>IFERROR(VLOOKUP(Country_Data[[#This Row],[Entity]],Ratings_Raw_Moodys[],2,FALSE),"-")</f>
        <v>-</v>
      </c>
      <c r="L58" s="3" t="s">
        <v>7</v>
      </c>
      <c r="M58" s="3" t="s">
        <v>7</v>
      </c>
      <c r="N58" s="32"/>
      <c r="O58" s="32"/>
      <c r="P58" s="32"/>
      <c r="Q58" s="32"/>
      <c r="R58" s="32"/>
      <c r="S58" s="32"/>
      <c r="T58" s="32"/>
      <c r="U58" s="32"/>
      <c r="V58" s="32" t="str">
        <f>IF(Country_Data[[#This Row],[10 year $ yield]]="","",Country_Data[[#This Row],[10 year $ yield]]-VLOOKUP("United States",Country_Data[],15,FALSE))</f>
        <v/>
      </c>
      <c r="W58" s="32"/>
      <c r="X58" s="25"/>
    </row>
    <row r="59" spans="2:24" x14ac:dyDescent="0.25">
      <c r="B59" s="5" t="s">
        <v>103</v>
      </c>
      <c r="C59" s="5"/>
      <c r="D59" s="25" t="str">
        <f>IFERROR(Country_Data[[#This Row],[StD of equity market]]/Country_Data[[#This Row],[StD for bond]]*VLOOKUP(Country_Data[[#This Row],[Moody''s]],Rating_to_spread_Moody[],3,FALSE),"")</f>
        <v/>
      </c>
      <c r="E59" s="36" t="str">
        <f>IF(Country_Data[[#This Row],[10 year $ yield]]="","",IFERROR(Country_Data[[#This Row],[Default spread on $ bonds]]*Country_Data[[#This Row],[StD of equity market]]/Country_Data[[#This Row],[StD for bond]],"Error"))</f>
        <v/>
      </c>
      <c r="F59" s="36" t="str">
        <f>IFERROR(Country_Data[[#This Row],[10 year yield]]-VLOOKUP(Country_Data[[#This Row],[Moody''s local]],Rating_to_spread_Moody[],3,FALSE),"")</f>
        <v/>
      </c>
      <c r="G59" s="36"/>
      <c r="H59" t="str">
        <f>IFERROR(VLOOKUP(Country_Data[[#This Row],[Entity]],Ratings_Raw_SP[],2,FALSE),"")</f>
        <v>B-</v>
      </c>
      <c r="I59" t="str">
        <f>IFERROR(VLOOKUP(Country_Data[[#This Row],[Entity]],Ratings_Raw_Fitch[],2,FALSE),"-")</f>
        <v>B</v>
      </c>
      <c r="J59" t="str">
        <f>IFERROR(VLOOKUP(Country_Data[[#This Row],[Entity]],Ratings_Raw_Moodys[],2,FALSE),"-")</f>
        <v>Caa1</v>
      </c>
      <c r="L59" s="3" t="s">
        <v>16</v>
      </c>
      <c r="M59" s="3" t="s">
        <v>16</v>
      </c>
      <c r="N59" s="32"/>
      <c r="O59" s="32"/>
      <c r="P59" s="32"/>
      <c r="Q59" s="32"/>
      <c r="R59" s="32"/>
      <c r="S59" s="32"/>
      <c r="T59" s="32"/>
      <c r="U59" s="32"/>
      <c r="V59" s="32" t="str">
        <f>IF(Country_Data[[#This Row],[10 year $ yield]]="","",Country_Data[[#This Row],[10 year $ yield]]-VLOOKUP("United States",Country_Data[],15,FALSE))</f>
        <v/>
      </c>
      <c r="W59" s="32"/>
      <c r="X59" s="25"/>
    </row>
    <row r="60" spans="2:24" x14ac:dyDescent="0.25">
      <c r="B60" s="4" t="s">
        <v>104</v>
      </c>
      <c r="C60" s="4"/>
      <c r="D60" s="33" t="str">
        <f>IFERROR(Country_Data[[#This Row],[StD of equity market]]/Country_Data[[#This Row],[StD for bond]]*VLOOKUP(Country_Data[[#This Row],[Moody''s]],Rating_to_spread_Moody[],3,FALSE),"")</f>
        <v/>
      </c>
      <c r="E60" s="35" t="str">
        <f>IF(Country_Data[[#This Row],[10 year $ yield]]="","",IFERROR(Country_Data[[#This Row],[Default spread on $ bonds]]*Country_Data[[#This Row],[StD of equity market]]/Country_Data[[#This Row],[StD for bond]],"Error"))</f>
        <v/>
      </c>
      <c r="F60" s="35" t="str">
        <f>IFERROR(Country_Data[[#This Row],[10 year yield]]-VLOOKUP(Country_Data[[#This Row],[Moody''s local]],Rating_to_spread_Moody[],3,FALSE),"")</f>
        <v/>
      </c>
      <c r="G60" s="35"/>
      <c r="H60" t="str">
        <f>IFERROR(VLOOKUP(Country_Data[[#This Row],[Entity]],Ratings_Raw_SP[],2,FALSE),"")</f>
        <v>SD</v>
      </c>
      <c r="I60" t="str">
        <f>IFERROR(VLOOKUP(Country_Data[[#This Row],[Entity]],Ratings_Raw_Fitch[],2,FALSE),"-")</f>
        <v>-</v>
      </c>
      <c r="J60" t="str">
        <f>IFERROR(VLOOKUP(Country_Data[[#This Row],[Entity]],Ratings_Raw_Moodys[],2,FALSE),"-")</f>
        <v>-</v>
      </c>
      <c r="L60" s="3" t="s">
        <v>12</v>
      </c>
      <c r="M60" s="3" t="s">
        <v>12</v>
      </c>
      <c r="N60" s="32"/>
      <c r="O60" s="32"/>
      <c r="P60" s="32"/>
      <c r="Q60" s="32"/>
      <c r="R60" s="32"/>
      <c r="S60" s="32"/>
      <c r="T60" s="32"/>
      <c r="U60" s="32"/>
      <c r="V60" s="32" t="str">
        <f>IF(Country_Data[[#This Row],[10 year $ yield]]="","",Country_Data[[#This Row],[10 year $ yield]]-VLOOKUP("United States",Country_Data[],15,FALSE))</f>
        <v/>
      </c>
      <c r="W60" s="32"/>
      <c r="X60" s="25"/>
    </row>
    <row r="61" spans="2:24" x14ac:dyDescent="0.25">
      <c r="B61" s="5" t="s">
        <v>105</v>
      </c>
      <c r="C61" s="5"/>
      <c r="D61" s="25" t="str">
        <f>IFERROR(Country_Data[[#This Row],[StD of equity market]]/Country_Data[[#This Row],[StD for bond]]*VLOOKUP(Country_Data[[#This Row],[Moody''s]],Rating_to_spread_Moody[],3,FALSE),"")</f>
        <v/>
      </c>
      <c r="E61" s="36" t="str">
        <f>IF(Country_Data[[#This Row],[10 year $ yield]]="","",IFERROR(Country_Data[[#This Row],[Default spread on $ bonds]]*Country_Data[[#This Row],[StD of equity market]]/Country_Data[[#This Row],[StD for bond]],"Error"))</f>
        <v/>
      </c>
      <c r="F61" s="36" t="str">
        <f>IFERROR(Country_Data[[#This Row],[10 year yield]]-VLOOKUP(Country_Data[[#This Row],[Moody''s local]],Rating_to_spread_Moody[],3,FALSE),"")</f>
        <v/>
      </c>
      <c r="G61" s="36"/>
      <c r="H61" t="str">
        <f>IFERROR(VLOOKUP(Country_Data[[#This Row],[Entity]],Ratings_Raw_SP[],2,FALSE),"")</f>
        <v>BB</v>
      </c>
      <c r="I61" t="str">
        <f>IFERROR(VLOOKUP(Country_Data[[#This Row],[Entity]],Ratings_Raw_Fitch[],2,FALSE),"-")</f>
        <v>BB+</v>
      </c>
      <c r="J61" t="str">
        <f>IFERROR(VLOOKUP(Country_Data[[#This Row],[Entity]],Ratings_Raw_Moodys[],2,FALSE),"-")</f>
        <v>Ba1</v>
      </c>
      <c r="L61" s="3" t="s">
        <v>28</v>
      </c>
      <c r="M61" s="3" t="s">
        <v>18</v>
      </c>
      <c r="N61" s="32"/>
      <c r="O61" s="32"/>
      <c r="P61" s="32"/>
      <c r="Q61" s="32"/>
      <c r="R61" s="32"/>
      <c r="S61" s="32"/>
      <c r="T61" s="32"/>
      <c r="U61" s="32"/>
      <c r="V61" s="32" t="str">
        <f>IF(Country_Data[[#This Row],[10 year $ yield]]="","",Country_Data[[#This Row],[10 year $ yield]]-VLOOKUP("United States",Country_Data[],15,FALSE))</f>
        <v/>
      </c>
      <c r="W61" s="32"/>
      <c r="X61" s="25"/>
    </row>
    <row r="62" spans="2:24" x14ac:dyDescent="0.25">
      <c r="B62" s="4" t="s">
        <v>106</v>
      </c>
      <c r="C62" s="4"/>
      <c r="D62" s="33" t="str">
        <f>IFERROR(Country_Data[[#This Row],[StD of equity market]]/Country_Data[[#This Row],[StD for bond]]*VLOOKUP(Country_Data[[#This Row],[Moody''s]],Rating_to_spread_Moody[],3,FALSE),"")</f>
        <v/>
      </c>
      <c r="E62" s="35" t="str">
        <f>IF(Country_Data[[#This Row],[10 year $ yield]]="","",IFERROR(Country_Data[[#This Row],[Default spread on $ bonds]]*Country_Data[[#This Row],[StD of equity market]]/Country_Data[[#This Row],[StD for bond]],"Error"))</f>
        <v/>
      </c>
      <c r="F62" s="35" t="str">
        <f>IFERROR(Country_Data[[#This Row],[10 year yield]]-VLOOKUP(Country_Data[[#This Row],[Moody''s local]],Rating_to_spread_Moody[],3,FALSE),"")</f>
        <v/>
      </c>
      <c r="G62" s="35"/>
      <c r="H62" t="str">
        <f>IFERROR(VLOOKUP(Country_Data[[#This Row],[Entity]],Ratings_Raw_SP[],2,FALSE),"")</f>
        <v>AA+</v>
      </c>
      <c r="I62" t="str">
        <f>IFERROR(VLOOKUP(Country_Data[[#This Row],[Entity]],Ratings_Raw_Fitch[],2,FALSE),"-")</f>
        <v>-</v>
      </c>
      <c r="J62" t="str">
        <f>IFERROR(VLOOKUP(Country_Data[[#This Row],[Entity]],Ratings_Raw_Moodys[],2,FALSE),"-")</f>
        <v>-</v>
      </c>
      <c r="L62" s="3"/>
      <c r="M62" s="3"/>
      <c r="N62" s="32"/>
      <c r="O62" s="32"/>
      <c r="P62" s="32"/>
      <c r="Q62" s="32"/>
      <c r="R62" s="32"/>
      <c r="S62" s="32"/>
      <c r="T62" s="32"/>
      <c r="U62" s="32"/>
      <c r="V62" s="32" t="str">
        <f>IF(Country_Data[[#This Row],[10 year $ yield]]="","",Country_Data[[#This Row],[10 year $ yield]]-VLOOKUP("United States",Country_Data[],15,FALSE))</f>
        <v/>
      </c>
      <c r="W62" s="32"/>
      <c r="X62" s="25"/>
    </row>
    <row r="63" spans="2:24" x14ac:dyDescent="0.25">
      <c r="B63" s="5" t="s">
        <v>107</v>
      </c>
      <c r="C63" s="5"/>
      <c r="D63" s="25" t="str">
        <f>IFERROR(Country_Data[[#This Row],[StD of equity market]]/Country_Data[[#This Row],[StD for bond]]*VLOOKUP(Country_Data[[#This Row],[Moody''s]],Rating_to_spread_Moody[],3,FALSE),"")</f>
        <v/>
      </c>
      <c r="E63" s="36" t="str">
        <f>IF(Country_Data[[#This Row],[10 year $ yield]]="","",IFERROR(Country_Data[[#This Row],[Default spread on $ bonds]]*Country_Data[[#This Row],[StD of equity market]]/Country_Data[[#This Row],[StD for bond]],"Error"))</f>
        <v/>
      </c>
      <c r="F63" s="36" t="str">
        <f>IFERROR(Country_Data[[#This Row],[10 year yield]]-VLOOKUP(Country_Data[[#This Row],[Moody''s local]],Rating_to_spread_Moody[],3,FALSE),"")</f>
        <v/>
      </c>
      <c r="G63" s="36"/>
      <c r="H63" t="str">
        <f>IFERROR(VLOOKUP(Country_Data[[#This Row],[Entity]],Ratings_Raw_SP[],2,FALSE),"")</f>
        <v>B+</v>
      </c>
      <c r="I63" t="str">
        <f>IFERROR(VLOOKUP(Country_Data[[#This Row],[Entity]],Ratings_Raw_Fitch[],2,FALSE),"-")</f>
        <v>-</v>
      </c>
      <c r="J63" t="str">
        <f>IFERROR(VLOOKUP(Country_Data[[#This Row],[Entity]],Ratings_Raw_Moodys[],2,FALSE),"-")</f>
        <v>B2</v>
      </c>
      <c r="L63" s="3" t="s">
        <v>7</v>
      </c>
      <c r="M63" s="3" t="s">
        <v>7</v>
      </c>
      <c r="N63" s="32"/>
      <c r="O63" s="32"/>
      <c r="P63" s="32"/>
      <c r="Q63" s="32"/>
      <c r="R63" s="32"/>
      <c r="S63" s="32"/>
      <c r="T63" s="32"/>
      <c r="U63" s="32"/>
      <c r="V63" s="32" t="str">
        <f>IF(Country_Data[[#This Row],[10 year $ yield]]="","",Country_Data[[#This Row],[10 year $ yield]]-VLOOKUP("United States",Country_Data[],15,FALSE))</f>
        <v/>
      </c>
      <c r="W63" s="32"/>
      <c r="X63" s="25"/>
    </row>
    <row r="64" spans="2:24" x14ac:dyDescent="0.25">
      <c r="B64" s="4" t="s">
        <v>108</v>
      </c>
      <c r="C64" s="4"/>
      <c r="D64" s="33" t="str">
        <f>IFERROR(Country_Data[[#This Row],[StD of equity market]]/Country_Data[[#This Row],[StD for bond]]*VLOOKUP(Country_Data[[#This Row],[Moody''s]],Rating_to_spread_Moody[],3,FALSE),"")</f>
        <v/>
      </c>
      <c r="E64" s="35" t="str">
        <f>IF(Country_Data[[#This Row],[10 year $ yield]]="","",IFERROR(Country_Data[[#This Row],[Default spread on $ bonds]]*Country_Data[[#This Row],[StD of equity market]]/Country_Data[[#This Row],[StD for bond]],"Error"))</f>
        <v/>
      </c>
      <c r="F64" s="35" t="str">
        <f>IFERROR(Country_Data[[#This Row],[10 year yield]]-VLOOKUP(Country_Data[[#This Row],[Moody''s local]],Rating_to_spread_Moody[],3,FALSE),"")</f>
        <v/>
      </c>
      <c r="G64" s="35"/>
      <c r="H64" t="str">
        <f>IFERROR(VLOOKUP(Country_Data[[#This Row],[Entity]],Ratings_Raw_SP[],2,FALSE),"")</f>
        <v>AAA</v>
      </c>
      <c r="I64" t="str">
        <f>IFERROR(VLOOKUP(Country_Data[[#This Row],[Entity]],Ratings_Raw_Fitch[],2,FALSE),"-")</f>
        <v>AA+</v>
      </c>
      <c r="J64" t="str">
        <f>IFERROR(VLOOKUP(Country_Data[[#This Row],[Entity]],Ratings_Raw_Moodys[],2,FALSE),"-")</f>
        <v>Aa1</v>
      </c>
      <c r="L64" s="3" t="s">
        <v>10</v>
      </c>
      <c r="M64" s="3" t="s">
        <v>10</v>
      </c>
      <c r="N64" s="32"/>
      <c r="O64" s="32"/>
      <c r="P64" s="32"/>
      <c r="Q64" s="32"/>
      <c r="R64" s="32"/>
      <c r="S64" s="32"/>
      <c r="T64" s="32"/>
      <c r="U64" s="32"/>
      <c r="V64" s="32" t="str">
        <f>IF(Country_Data[[#This Row],[10 year $ yield]]="","",Country_Data[[#This Row],[10 year $ yield]]-VLOOKUP("United States",Country_Data[],15,FALSE))</f>
        <v/>
      </c>
      <c r="W64" s="32"/>
      <c r="X64" s="25"/>
    </row>
    <row r="65" spans="2:24" x14ac:dyDescent="0.25">
      <c r="B65" s="5" t="s">
        <v>109</v>
      </c>
      <c r="C65" s="5"/>
      <c r="D65" s="25" t="str">
        <f>IFERROR(Country_Data[[#This Row],[StD of equity market]]/Country_Data[[#This Row],[StD for bond]]*VLOOKUP(Country_Data[[#This Row],[Moody''s]],Rating_to_spread_Moody[],3,FALSE),"")</f>
        <v/>
      </c>
      <c r="E65" s="36" t="str">
        <f>IF(Country_Data[[#This Row],[10 year $ yield]]="","",IFERROR(Country_Data[[#This Row],[Default spread on $ bonds]]*Country_Data[[#This Row],[StD of equity market]]/Country_Data[[#This Row],[StD for bond]],"Error"))</f>
        <v/>
      </c>
      <c r="F65" s="36" t="str">
        <f>IFERROR(Country_Data[[#This Row],[10 year yield]]-VLOOKUP(Country_Data[[#This Row],[Moody''s local]],Rating_to_spread_Moody[],3,FALSE),"")</f>
        <v/>
      </c>
      <c r="G65" s="36"/>
      <c r="H65" t="str">
        <f>IFERROR(VLOOKUP(Country_Data[[#This Row],[Entity]],Ratings_Raw_SP[],2,FALSE),"")</f>
        <v>BB</v>
      </c>
      <c r="I65" t="str">
        <f>IFERROR(VLOOKUP(Country_Data[[#This Row],[Entity]],Ratings_Raw_Fitch[],2,FALSE),"-")</f>
        <v>BB+</v>
      </c>
      <c r="J65" t="str">
        <f>IFERROR(VLOOKUP(Country_Data[[#This Row],[Entity]],Ratings_Raw_Moodys[],2,FALSE),"-")</f>
        <v>Ba1</v>
      </c>
      <c r="L65" s="3" t="s">
        <v>18</v>
      </c>
      <c r="M65" s="3" t="s">
        <v>18</v>
      </c>
      <c r="N65" s="32"/>
      <c r="O65" s="32"/>
      <c r="P65" s="32"/>
      <c r="Q65" s="32"/>
      <c r="R65" s="32"/>
      <c r="S65" s="32"/>
      <c r="T65" s="32"/>
      <c r="U65" s="32"/>
      <c r="V65" s="32" t="str">
        <f>IF(Country_Data[[#This Row],[10 year $ yield]]="","",Country_Data[[#This Row],[10 year $ yield]]-VLOOKUP("United States",Country_Data[],15,FALSE))</f>
        <v/>
      </c>
      <c r="W65" s="32"/>
      <c r="X65" s="25"/>
    </row>
    <row r="66" spans="2:24" x14ac:dyDescent="0.25">
      <c r="B66" s="4" t="s">
        <v>110</v>
      </c>
      <c r="C66" s="4"/>
      <c r="D66" s="33" t="str">
        <f>IFERROR(Country_Data[[#This Row],[StD of equity market]]/Country_Data[[#This Row],[StD for bond]]*VLOOKUP(Country_Data[[#This Row],[Moody''s]],Rating_to_spread_Moody[],3,FALSE),"")</f>
        <v/>
      </c>
      <c r="E66" s="35" t="str">
        <f>IF(Country_Data[[#This Row],[10 year $ yield]]="","",IFERROR(Country_Data[[#This Row],[Default spread on $ bonds]]*Country_Data[[#This Row],[StD of equity market]]/Country_Data[[#This Row],[StD for bond]],"Error"))</f>
        <v/>
      </c>
      <c r="F66" s="35" t="str">
        <f>IFERROR(Country_Data[[#This Row],[10 year yield]]-VLOOKUP(Country_Data[[#This Row],[Moody''s local]],Rating_to_spread_Moody[],3,FALSE),"")</f>
        <v/>
      </c>
      <c r="G66" s="35"/>
      <c r="H66" t="str">
        <f>IFERROR(VLOOKUP(Country_Data[[#This Row],[Entity]],Ratings_Raw_SP[],2,FALSE),"")</f>
        <v>BBB-</v>
      </c>
      <c r="I66" t="str">
        <f>IFERROR(VLOOKUP(Country_Data[[#This Row],[Entity]],Ratings_Raw_Fitch[],2,FALSE),"-")</f>
        <v>BBB-</v>
      </c>
      <c r="J66" t="str">
        <f>IFERROR(VLOOKUP(Country_Data[[#This Row],[Entity]],Ratings_Raw_Moodys[],2,FALSE),"-")</f>
        <v>Baa3</v>
      </c>
      <c r="L66" s="3" t="s">
        <v>14</v>
      </c>
      <c r="M66" s="3" t="s">
        <v>14</v>
      </c>
      <c r="N66" s="32"/>
      <c r="O66" s="32"/>
      <c r="P66" s="32"/>
      <c r="Q66" s="32"/>
      <c r="R66" s="32"/>
      <c r="S66" s="32"/>
      <c r="T66" s="32"/>
      <c r="U66" s="32"/>
      <c r="V66" s="32" t="str">
        <f>IF(Country_Data[[#This Row],[10 year $ yield]]="","",Country_Data[[#This Row],[10 year $ yield]]-VLOOKUP("United States",Country_Data[],15,FALSE))</f>
        <v/>
      </c>
      <c r="W66" s="32"/>
      <c r="X66" s="25"/>
    </row>
    <row r="67" spans="2:24" x14ac:dyDescent="0.25">
      <c r="B67" s="5" t="s">
        <v>111</v>
      </c>
      <c r="C67" s="5"/>
      <c r="D67" s="25">
        <f>IFERROR(Country_Data[[#This Row],[StD of equity market]]/Country_Data[[#This Row],[StD for bond]]*VLOOKUP(Country_Data[[#This Row],[Moody''s]],Rating_to_spread_Moody[],3,FALSE),"")</f>
        <v>3.0046948356807514E-2</v>
      </c>
      <c r="E67" s="25" t="str">
        <f>IF(Country_Data[[#This Row],[10 year $ yield]]="","",IFERROR(Country_Data[[#This Row],[Default spread on $ bonds]]*Country_Data[[#This Row],[StD of equity market]]/Country_Data[[#This Row],[StD for bond]],"Error"))</f>
        <v/>
      </c>
      <c r="F67" s="25">
        <f>IFERROR(Country_Data[[#This Row],[10 year yield]]-VLOOKUP(Country_Data[[#This Row],[Moody''s local]],Rating_to_spread_Moody[],3,FALSE),"")</f>
        <v>5.8099999999999999E-2</v>
      </c>
      <c r="G67" s="25"/>
      <c r="H67" t="str">
        <f>IFERROR(VLOOKUP(Country_Data[[#This Row],[Entity]],Ratings_Raw_SP[],2,FALSE),"")</f>
        <v>BBB-</v>
      </c>
      <c r="I67" t="str">
        <f>IFERROR(VLOOKUP(Country_Data[[#This Row],[Entity]],Ratings_Raw_Fitch[],2,FALSE),"-")</f>
        <v>BBB-</v>
      </c>
      <c r="J67" t="str">
        <f>IFERROR(VLOOKUP(Country_Data[[#This Row],[Entity]],Ratings_Raw_Moodys[],2,FALSE),"-")</f>
        <v>Baa3</v>
      </c>
      <c r="K67" t="s">
        <v>42</v>
      </c>
      <c r="L67" s="3" t="s">
        <v>14</v>
      </c>
      <c r="M67" s="3" t="s">
        <v>14</v>
      </c>
      <c r="N67" s="32"/>
      <c r="O67" s="32"/>
      <c r="P67" s="32"/>
      <c r="Q67" s="32">
        <v>8.5599999999999996E-2</v>
      </c>
      <c r="R67" s="32"/>
      <c r="S67" s="32"/>
      <c r="T67" s="32"/>
      <c r="U67" s="32"/>
      <c r="V67" s="32" t="str">
        <f>IF(Country_Data[[#This Row],[10 year $ yield]]="","",Country_Data[[#This Row],[10 year $ yield]]-VLOOKUP("United States",Country_Data[],15,FALSE))</f>
        <v/>
      </c>
      <c r="W67" s="32">
        <v>0.21299999999999999</v>
      </c>
      <c r="X67" s="25">
        <v>0.32</v>
      </c>
    </row>
    <row r="68" spans="2:24" x14ac:dyDescent="0.25">
      <c r="B68" s="4" t="s">
        <v>112</v>
      </c>
      <c r="C68" s="4"/>
      <c r="D68" s="33" t="str">
        <f>IFERROR(Country_Data[[#This Row],[StD of equity market]]/Country_Data[[#This Row],[StD for bond]]*VLOOKUP(Country_Data[[#This Row],[Moody''s]],Rating_to_spread_Moody[],3,FALSE),"")</f>
        <v/>
      </c>
      <c r="E68" s="35" t="str">
        <f>IF(Country_Data[[#This Row],[10 year $ yield]]="","",IFERROR(Country_Data[[#This Row],[Default spread on $ bonds]]*Country_Data[[#This Row],[StD of equity market]]/Country_Data[[#This Row],[StD for bond]],"Error"))</f>
        <v/>
      </c>
      <c r="F68" s="35" t="str">
        <f>IFERROR(Country_Data[[#This Row],[10 year yield]]-VLOOKUP(Country_Data[[#This Row],[Moody''s local]],Rating_to_spread_Moody[],3,FALSE),"")</f>
        <v/>
      </c>
      <c r="G68" s="35"/>
      <c r="H68" t="str">
        <f>IFERROR(VLOOKUP(Country_Data[[#This Row],[Entity]],Ratings_Raw_SP[],2,FALSE),"")</f>
        <v>BB+</v>
      </c>
      <c r="I68" t="str">
        <f>IFERROR(VLOOKUP(Country_Data[[#This Row],[Entity]],Ratings_Raw_Fitch[],2,FALSE),"-")</f>
        <v>BBB-</v>
      </c>
      <c r="J68" t="str">
        <f>IFERROR(VLOOKUP(Country_Data[[#This Row],[Entity]],Ratings_Raw_Moodys[],2,FALSE),"-")</f>
        <v>Baa3</v>
      </c>
      <c r="L68" s="3" t="s">
        <v>28</v>
      </c>
      <c r="M68" s="3" t="s">
        <v>28</v>
      </c>
      <c r="N68" s="32"/>
      <c r="O68" s="32"/>
      <c r="P68" s="32"/>
      <c r="Q68" s="32"/>
      <c r="R68" s="32"/>
      <c r="S68" s="32"/>
      <c r="T68" s="32"/>
      <c r="U68" s="32"/>
      <c r="V68" s="32" t="str">
        <f>IF(Country_Data[[#This Row],[10 year $ yield]]="","",Country_Data[[#This Row],[10 year $ yield]]-VLOOKUP("United States",Country_Data[],15,FALSE))</f>
        <v/>
      </c>
      <c r="W68" s="32"/>
      <c r="X68" s="25"/>
    </row>
    <row r="69" spans="2:24" x14ac:dyDescent="0.25">
      <c r="B69" s="5" t="s">
        <v>113</v>
      </c>
      <c r="C69" s="5"/>
      <c r="D69" s="25" t="str">
        <f>IFERROR(Country_Data[[#This Row],[StD of equity market]]/Country_Data[[#This Row],[StD for bond]]*VLOOKUP(Country_Data[[#This Row],[Moody''s]],Rating_to_spread_Moody[],3,FALSE),"")</f>
        <v/>
      </c>
      <c r="E69" s="36" t="str">
        <f>IF(Country_Data[[#This Row],[10 year $ yield]]="","",IFERROR(Country_Data[[#This Row],[Default spread on $ bonds]]*Country_Data[[#This Row],[StD of equity market]]/Country_Data[[#This Row],[StD for bond]],"Error"))</f>
        <v/>
      </c>
      <c r="F69" s="36" t="str">
        <f>IFERROR(Country_Data[[#This Row],[10 year yield]]-VLOOKUP(Country_Data[[#This Row],[Moody''s local]],Rating_to_spread_Moody[],3,FALSE),"")</f>
        <v/>
      </c>
      <c r="G69" s="36"/>
      <c r="H69" t="str">
        <f>IFERROR(VLOOKUP(Country_Data[[#This Row],[Entity]],Ratings_Raw_SP[],2,FALSE),"")</f>
        <v>A-</v>
      </c>
      <c r="I69" t="str">
        <f>IFERROR(VLOOKUP(Country_Data[[#This Row],[Entity]],Ratings_Raw_Fitch[],2,FALSE),"-")</f>
        <v>A-</v>
      </c>
      <c r="J69" t="str">
        <f>IFERROR(VLOOKUP(Country_Data[[#This Row],[Entity]],Ratings_Raw_Moodys[],2,FALSE),"-")</f>
        <v>Baaa1</v>
      </c>
      <c r="L69" s="3" t="s">
        <v>9</v>
      </c>
      <c r="M69" s="3" t="s">
        <v>9</v>
      </c>
      <c r="N69" s="32"/>
      <c r="O69" s="32"/>
      <c r="P69" s="32"/>
      <c r="Q69" s="32"/>
      <c r="R69" s="32"/>
      <c r="S69" s="32"/>
      <c r="T69" s="32"/>
      <c r="U69" s="32"/>
      <c r="V69" s="32" t="str">
        <f>IF(Country_Data[[#This Row],[10 year $ yield]]="","",Country_Data[[#This Row],[10 year $ yield]]-VLOOKUP("United States",Country_Data[],15,FALSE))</f>
        <v/>
      </c>
      <c r="W69" s="32"/>
      <c r="X69" s="25"/>
    </row>
    <row r="70" spans="2:24" x14ac:dyDescent="0.25">
      <c r="B70" s="4" t="s">
        <v>114</v>
      </c>
      <c r="C70" s="4"/>
      <c r="D70" s="33" t="str">
        <f>IFERROR(Country_Data[[#This Row],[StD of equity market]]/Country_Data[[#This Row],[StD for bond]]*VLOOKUP(Country_Data[[#This Row],[Moody''s]],Rating_to_spread_Moody[],3,FALSE),"")</f>
        <v/>
      </c>
      <c r="E70" s="35" t="str">
        <f>IF(Country_Data[[#This Row],[10 year $ yield]]="","",IFERROR(Country_Data[[#This Row],[Default spread on $ bonds]]*Country_Data[[#This Row],[StD of equity market]]/Country_Data[[#This Row],[StD for bond]],"Error"))</f>
        <v/>
      </c>
      <c r="F70" s="35" t="str">
        <f>IFERROR(Country_Data[[#This Row],[10 year yield]]-VLOOKUP(Country_Data[[#This Row],[Moody''s local]],Rating_to_spread_Moody[],3,FALSE),"")</f>
        <v/>
      </c>
      <c r="G70" s="35"/>
      <c r="H70" t="str">
        <f>IFERROR(VLOOKUP(Country_Data[[#This Row],[Entity]],Ratings_Raw_SP[],2,FALSE),"")</f>
        <v>AA+</v>
      </c>
      <c r="I70" t="str">
        <f>IFERROR(VLOOKUP(Country_Data[[#This Row],[Entity]],Ratings_Raw_Fitch[],2,FALSE),"-")</f>
        <v>-</v>
      </c>
      <c r="J70" t="str">
        <f>IFERROR(VLOOKUP(Country_Data[[#This Row],[Entity]],Ratings_Raw_Moodys[],2,FALSE),"-")</f>
        <v>Aaa</v>
      </c>
      <c r="L70" s="3"/>
      <c r="M70" s="3"/>
      <c r="N70" s="32"/>
      <c r="O70" s="32"/>
      <c r="P70" s="32"/>
      <c r="Q70" s="32"/>
      <c r="R70" s="32"/>
      <c r="S70" s="32"/>
      <c r="T70" s="32"/>
      <c r="U70" s="32"/>
      <c r="V70" s="32" t="str">
        <f>IF(Country_Data[[#This Row],[10 year $ yield]]="","",Country_Data[[#This Row],[10 year $ yield]]-VLOOKUP("United States",Country_Data[],15,FALSE))</f>
        <v/>
      </c>
      <c r="W70" s="32"/>
      <c r="X70" s="25"/>
    </row>
    <row r="71" spans="2:24" x14ac:dyDescent="0.25">
      <c r="B71" s="5" t="s">
        <v>115</v>
      </c>
      <c r="C71" s="5"/>
      <c r="D71" s="25" t="str">
        <f>IFERROR(Country_Data[[#This Row],[StD of equity market]]/Country_Data[[#This Row],[StD for bond]]*VLOOKUP(Country_Data[[#This Row],[Moody''s]],Rating_to_spread_Moody[],3,FALSE),"")</f>
        <v/>
      </c>
      <c r="E71" s="36" t="str">
        <f>IF(Country_Data[[#This Row],[10 year $ yield]]="","",IFERROR(Country_Data[[#This Row],[Default spread on $ bonds]]*Country_Data[[#This Row],[StD of equity market]]/Country_Data[[#This Row],[StD for bond]],"Error"))</f>
        <v/>
      </c>
      <c r="F71" s="36" t="str">
        <f>IFERROR(Country_Data[[#This Row],[10 year yield]]-VLOOKUP(Country_Data[[#This Row],[Moody''s local]],Rating_to_spread_Moody[],3,FALSE),"")</f>
        <v/>
      </c>
      <c r="G71" s="36"/>
      <c r="H71" t="str">
        <f>IFERROR(VLOOKUP(Country_Data[[#This Row],[Entity]],Ratings_Raw_SP[],2,FALSE),"")</f>
        <v>A+</v>
      </c>
      <c r="I71" t="str">
        <f>IFERROR(VLOOKUP(Country_Data[[#This Row],[Entity]],Ratings_Raw_Fitch[],2,FALSE),"-")</f>
        <v>A</v>
      </c>
      <c r="J71" t="str">
        <f>IFERROR(VLOOKUP(Country_Data[[#This Row],[Entity]],Ratings_Raw_Moodys[],2,FALSE),"-")</f>
        <v>A1</v>
      </c>
      <c r="L71" s="3" t="s">
        <v>19</v>
      </c>
      <c r="M71" s="3" t="s">
        <v>19</v>
      </c>
      <c r="N71" s="32"/>
      <c r="O71" s="32"/>
      <c r="P71" s="32"/>
      <c r="Q71" s="32"/>
      <c r="R71" s="32"/>
      <c r="S71" s="32"/>
      <c r="T71" s="32"/>
      <c r="U71" s="32"/>
      <c r="V71" s="32" t="str">
        <f>IF(Country_Data[[#This Row],[10 year $ yield]]="","",Country_Data[[#This Row],[10 year $ yield]]-VLOOKUP("United States",Country_Data[],15,FALSE))</f>
        <v/>
      </c>
      <c r="W71" s="32"/>
      <c r="X71" s="25"/>
    </row>
    <row r="72" spans="2:24" x14ac:dyDescent="0.25">
      <c r="B72" s="4" t="s">
        <v>116</v>
      </c>
      <c r="C72" s="4"/>
      <c r="D72" s="33" t="str">
        <f>IFERROR(Country_Data[[#This Row],[StD of equity market]]/Country_Data[[#This Row],[StD for bond]]*VLOOKUP(Country_Data[[#This Row],[Moody''s]],Rating_to_spread_Moody[],3,FALSE),"")</f>
        <v/>
      </c>
      <c r="E72" s="35" t="str">
        <f>IF(Country_Data[[#This Row],[10 year $ yield]]="","",IFERROR(Country_Data[[#This Row],[Default spread on $ bonds]]*Country_Data[[#This Row],[StD of equity market]]/Country_Data[[#This Row],[StD for bond]],"Error"))</f>
        <v/>
      </c>
      <c r="F72" s="35" t="str">
        <f>IFERROR(Country_Data[[#This Row],[10 year yield]]-VLOOKUP(Country_Data[[#This Row],[Moody''s local]],Rating_to_spread_Moody[],3,FALSE),"")</f>
        <v/>
      </c>
      <c r="G72" s="35"/>
      <c r="H72" t="str">
        <f>IFERROR(VLOOKUP(Country_Data[[#This Row],[Entity]],Ratings_Raw_SP[],2,FALSE),"")</f>
        <v>BBB</v>
      </c>
      <c r="I72" t="str">
        <f>IFERROR(VLOOKUP(Country_Data[[#This Row],[Entity]],Ratings_Raw_Fitch[],2,FALSE),"-")</f>
        <v>BBB+</v>
      </c>
      <c r="J72" t="str">
        <f>IFERROR(VLOOKUP(Country_Data[[#This Row],[Entity]],Ratings_Raw_Moodys[],2,FALSE),"-")</f>
        <v>Baa2</v>
      </c>
      <c r="L72" s="3" t="s">
        <v>15</v>
      </c>
      <c r="M72" s="3" t="s">
        <v>15</v>
      </c>
      <c r="N72" s="32"/>
      <c r="O72" s="32"/>
      <c r="P72" s="32"/>
      <c r="Q72" s="32"/>
      <c r="R72" s="32"/>
      <c r="S72" s="32"/>
      <c r="T72" s="32"/>
      <c r="U72" s="32"/>
      <c r="V72" s="32" t="str">
        <f>IF(Country_Data[[#This Row],[10 year $ yield]]="","",Country_Data[[#This Row],[10 year $ yield]]-VLOOKUP("United States",Country_Data[],15,FALSE))</f>
        <v/>
      </c>
      <c r="W72" s="32"/>
      <c r="X72" s="25"/>
    </row>
    <row r="73" spans="2:24" x14ac:dyDescent="0.25">
      <c r="B73" s="5" t="s">
        <v>117</v>
      </c>
      <c r="C73" s="5"/>
      <c r="D73" s="25" t="str">
        <f>IFERROR(Country_Data[[#This Row],[StD of equity market]]/Country_Data[[#This Row],[StD for bond]]*VLOOKUP(Country_Data[[#This Row],[Moody''s]],Rating_to_spread_Moody[],3,FALSE),"")</f>
        <v/>
      </c>
      <c r="E73" s="36" t="str">
        <f>IF(Country_Data[[#This Row],[10 year $ yield]]="","",IFERROR(Country_Data[[#This Row],[Default spread on $ bonds]]*Country_Data[[#This Row],[StD of equity market]]/Country_Data[[#This Row],[StD for bond]],"Error"))</f>
        <v/>
      </c>
      <c r="F73" s="36" t="str">
        <f>IFERROR(Country_Data[[#This Row],[10 year yield]]-VLOOKUP(Country_Data[[#This Row],[Moody''s local]],Rating_to_spread_Moody[],3,FALSE),"")</f>
        <v/>
      </c>
      <c r="G73" s="36"/>
      <c r="H73" t="str">
        <f>IFERROR(VLOOKUP(Country_Data[[#This Row],[Entity]],Ratings_Raw_SP[],2,FALSE),"")</f>
        <v>CCC+</v>
      </c>
      <c r="I73" t="str">
        <f>IFERROR(VLOOKUP(Country_Data[[#This Row],[Entity]],Ratings_Raw_Fitch[],2,FALSE),"-")</f>
        <v>B-</v>
      </c>
      <c r="J73" t="str">
        <f>IFERROR(VLOOKUP(Country_Data[[#This Row],[Entity]],Ratings_Raw_Moodys[],2,FALSE),"-")</f>
        <v>B3</v>
      </c>
      <c r="L73" s="3" t="s">
        <v>16</v>
      </c>
      <c r="M73" s="3" t="s">
        <v>16</v>
      </c>
      <c r="N73" s="32"/>
      <c r="O73" s="32"/>
      <c r="P73" s="32"/>
      <c r="Q73" s="32"/>
      <c r="R73" s="32"/>
      <c r="S73" s="32"/>
      <c r="T73" s="32"/>
      <c r="U73" s="32"/>
      <c r="V73" s="32" t="str">
        <f>IF(Country_Data[[#This Row],[10 year $ yield]]="","",Country_Data[[#This Row],[10 year $ yield]]-VLOOKUP("United States",Country_Data[],15,FALSE))</f>
        <v/>
      </c>
      <c r="W73" s="32"/>
      <c r="X73" s="25"/>
    </row>
    <row r="74" spans="2:24" x14ac:dyDescent="0.25">
      <c r="B74" s="4" t="s">
        <v>118</v>
      </c>
      <c r="C74" s="4"/>
      <c r="D74" s="33" t="str">
        <f>IFERROR(Country_Data[[#This Row],[StD of equity market]]/Country_Data[[#This Row],[StD for bond]]*VLOOKUP(Country_Data[[#This Row],[Moody''s]],Rating_to_spread_Moody[],3,FALSE),"")</f>
        <v/>
      </c>
      <c r="E74" s="35" t="str">
        <f>IF(Country_Data[[#This Row],[10 year $ yield]]="","",IFERROR(Country_Data[[#This Row],[Default spread on $ bonds]]*Country_Data[[#This Row],[StD of equity market]]/Country_Data[[#This Row],[StD for bond]],"Error"))</f>
        <v/>
      </c>
      <c r="F74" s="35" t="str">
        <f>IFERROR(Country_Data[[#This Row],[10 year yield]]-VLOOKUP(Country_Data[[#This Row],[Moody''s local]],Rating_to_spread_Moody[],3,FALSE),"")</f>
        <v/>
      </c>
      <c r="G74" s="35"/>
      <c r="H74" t="str">
        <f>IFERROR(VLOOKUP(Country_Data[[#This Row],[Entity]],Ratings_Raw_SP[],2,FALSE),"")</f>
        <v>AA-</v>
      </c>
      <c r="I74" t="str">
        <f>IFERROR(VLOOKUP(Country_Data[[#This Row],[Entity]],Ratings_Raw_Fitch[],2,FALSE),"-")</f>
        <v>A+</v>
      </c>
      <c r="J74" t="str">
        <f>IFERROR(VLOOKUP(Country_Data[[#This Row],[Entity]],Ratings_Raw_Moodys[],2,FALSE),"-")</f>
        <v>Aa3</v>
      </c>
      <c r="L74" s="3" t="s">
        <v>17</v>
      </c>
      <c r="M74" s="3" t="s">
        <v>17</v>
      </c>
      <c r="N74" s="32"/>
      <c r="O74" s="32"/>
      <c r="P74" s="32"/>
      <c r="Q74" s="32"/>
      <c r="R74" s="32"/>
      <c r="S74" s="32"/>
      <c r="T74" s="32"/>
      <c r="U74" s="32"/>
      <c r="V74" s="32" t="str">
        <f>IF(Country_Data[[#This Row],[10 year $ yield]]="","",Country_Data[[#This Row],[10 year $ yield]]-VLOOKUP("United States",Country_Data[],15,FALSE))</f>
        <v/>
      </c>
      <c r="W74" s="32"/>
      <c r="X74" s="25"/>
    </row>
    <row r="75" spans="2:24" x14ac:dyDescent="0.25">
      <c r="B75" s="5" t="s">
        <v>119</v>
      </c>
      <c r="C75" s="5"/>
      <c r="D75" s="25" t="str">
        <f>IFERROR(Country_Data[[#This Row],[StD of equity market]]/Country_Data[[#This Row],[StD for bond]]*VLOOKUP(Country_Data[[#This Row],[Moody''s]],Rating_to_spread_Moody[],3,FALSE),"")</f>
        <v/>
      </c>
      <c r="E75" s="36" t="str">
        <f>IF(Country_Data[[#This Row],[10 year $ yield]]="","",IFERROR(Country_Data[[#This Row],[Default spread on $ bonds]]*Country_Data[[#This Row],[StD of equity market]]/Country_Data[[#This Row],[StD for bond]],"Error"))</f>
        <v/>
      </c>
      <c r="F75" s="36" t="str">
        <f>IFERROR(Country_Data[[#This Row],[10 year yield]]-VLOOKUP(Country_Data[[#This Row],[Moody''s local]],Rating_to_spread_Moody[],3,FALSE),"")</f>
        <v/>
      </c>
      <c r="G75" s="36"/>
      <c r="H75" t="str">
        <f>IFERROR(VLOOKUP(Country_Data[[#This Row],[Entity]],Ratings_Raw_SP[],2,FALSE),"")</f>
        <v>BB</v>
      </c>
      <c r="I75" t="str">
        <f>IFERROR(VLOOKUP(Country_Data[[#This Row],[Entity]],Ratings_Raw_Fitch[],2,FALSE),"-")</f>
        <v>-</v>
      </c>
      <c r="J75" t="str">
        <f>IFERROR(VLOOKUP(Country_Data[[#This Row],[Entity]],Ratings_Raw_Moodys[],2,FALSE),"-")</f>
        <v>Ba2</v>
      </c>
      <c r="L75" s="3" t="s">
        <v>8</v>
      </c>
      <c r="M75" s="3" t="s">
        <v>8</v>
      </c>
      <c r="N75" s="32"/>
      <c r="O75" s="32"/>
      <c r="P75" s="32"/>
      <c r="Q75" s="32"/>
      <c r="R75" s="32"/>
      <c r="S75" s="32"/>
      <c r="T75" s="32"/>
      <c r="U75" s="32"/>
      <c r="V75" s="32" t="str">
        <f>IF(Country_Data[[#This Row],[10 year $ yield]]="","",Country_Data[[#This Row],[10 year $ yield]]-VLOOKUP("United States",Country_Data[],15,FALSE))</f>
        <v/>
      </c>
      <c r="W75" s="32"/>
      <c r="X75" s="25"/>
    </row>
    <row r="76" spans="2:24" x14ac:dyDescent="0.25">
      <c r="B76" s="4" t="s">
        <v>120</v>
      </c>
      <c r="C76" s="4"/>
      <c r="D76" s="33" t="str">
        <f>IFERROR(Country_Data[[#This Row],[StD of equity market]]/Country_Data[[#This Row],[StD for bond]]*VLOOKUP(Country_Data[[#This Row],[Moody''s]],Rating_to_spread_Moody[],3,FALSE),"")</f>
        <v/>
      </c>
      <c r="E76" s="35" t="str">
        <f>IF(Country_Data[[#This Row],[10 year $ yield]]="","",IFERROR(Country_Data[[#This Row],[Default spread on $ bonds]]*Country_Data[[#This Row],[StD of equity market]]/Country_Data[[#This Row],[StD for bond]],"Error"))</f>
        <v/>
      </c>
      <c r="F76" s="35" t="str">
        <f>IFERROR(Country_Data[[#This Row],[10 year yield]]-VLOOKUP(Country_Data[[#This Row],[Moody''s local]],Rating_to_spread_Moody[],3,FALSE),"")</f>
        <v/>
      </c>
      <c r="G76" s="35"/>
      <c r="H76" t="str">
        <f>IFERROR(VLOOKUP(Country_Data[[#This Row],[Entity]],Ratings_Raw_SP[],2,FALSE),"")</f>
        <v>BBB+</v>
      </c>
      <c r="I76" t="str">
        <f>IFERROR(VLOOKUP(Country_Data[[#This Row],[Entity]],Ratings_Raw_Fitch[],2,FALSE),"-")</f>
        <v>BBB</v>
      </c>
      <c r="J76" t="str">
        <f>IFERROR(VLOOKUP(Country_Data[[#This Row],[Entity]],Ratings_Raw_Moodys[],2,FALSE),"-")</f>
        <v>Baa2</v>
      </c>
      <c r="L76" s="3" t="s">
        <v>13</v>
      </c>
      <c r="M76" s="3" t="s">
        <v>13</v>
      </c>
      <c r="N76" s="32"/>
      <c r="O76" s="32"/>
      <c r="P76" s="32"/>
      <c r="Q76" s="32"/>
      <c r="R76" s="32"/>
      <c r="S76" s="32"/>
      <c r="T76" s="32"/>
      <c r="U76" s="32"/>
      <c r="V76" s="32" t="str">
        <f>IF(Country_Data[[#This Row],[10 year $ yield]]="","",Country_Data[[#This Row],[10 year $ yield]]-VLOOKUP("United States",Country_Data[],15,FALSE))</f>
        <v/>
      </c>
      <c r="W76" s="32"/>
      <c r="X76" s="25"/>
    </row>
    <row r="77" spans="2:24" x14ac:dyDescent="0.25">
      <c r="B77" s="5" t="s">
        <v>121</v>
      </c>
      <c r="C77" s="5"/>
      <c r="D77" s="25" t="str">
        <f>IFERROR(Country_Data[[#This Row],[StD of equity market]]/Country_Data[[#This Row],[StD for bond]]*VLOOKUP(Country_Data[[#This Row],[Moody''s]],Rating_to_spread_Moody[],3,FALSE),"")</f>
        <v/>
      </c>
      <c r="E77" s="36" t="str">
        <f>IF(Country_Data[[#This Row],[10 year $ yield]]="","",IFERROR(Country_Data[[#This Row],[Default spread on $ bonds]]*Country_Data[[#This Row],[StD of equity market]]/Country_Data[[#This Row],[StD for bond]],"Error"))</f>
        <v/>
      </c>
      <c r="F77" s="36" t="str">
        <f>IFERROR(Country_Data[[#This Row],[10 year yield]]-VLOOKUP(Country_Data[[#This Row],[Moody''s local]],Rating_to_spread_Moody[],3,FALSE),"")</f>
        <v/>
      </c>
      <c r="G77" s="36"/>
      <c r="H77" t="str">
        <f>IFERROR(VLOOKUP(Country_Data[[#This Row],[Entity]],Ratings_Raw_SP[],2,FALSE),"")</f>
        <v>B+</v>
      </c>
      <c r="I77" t="str">
        <f>IFERROR(VLOOKUP(Country_Data[[#This Row],[Entity]],Ratings_Raw_Fitch[],2,FALSE),"-")</f>
        <v>B+</v>
      </c>
      <c r="J77" t="str">
        <f>IFERROR(VLOOKUP(Country_Data[[#This Row],[Entity]],Ratings_Raw_Moodys[],2,FALSE),"-")</f>
        <v>-</v>
      </c>
      <c r="L77" s="3" t="s">
        <v>20</v>
      </c>
      <c r="M77" s="3" t="s">
        <v>20</v>
      </c>
      <c r="N77" s="32"/>
      <c r="O77" s="32"/>
      <c r="P77" s="32"/>
      <c r="Q77" s="32"/>
      <c r="R77" s="32"/>
      <c r="S77" s="32"/>
      <c r="T77" s="32"/>
      <c r="U77" s="32"/>
      <c r="V77" s="32" t="str">
        <f>IF(Country_Data[[#This Row],[10 year $ yield]]="","",Country_Data[[#This Row],[10 year $ yield]]-VLOOKUP("United States",Country_Data[],15,FALSE))</f>
        <v/>
      </c>
      <c r="W77" s="32"/>
      <c r="X77" s="25"/>
    </row>
    <row r="78" spans="2:24" x14ac:dyDescent="0.25">
      <c r="B78" s="4" t="s">
        <v>122</v>
      </c>
      <c r="C78" s="4"/>
      <c r="D78" s="33" t="str">
        <f>IFERROR(Country_Data[[#This Row],[StD of equity market]]/Country_Data[[#This Row],[StD for bond]]*VLOOKUP(Country_Data[[#This Row],[Moody''s]],Rating_to_spread_Moody[],3,FALSE),"")</f>
        <v/>
      </c>
      <c r="E78" s="35" t="str">
        <f>IF(Country_Data[[#This Row],[10 year $ yield]]="","",IFERROR(Country_Data[[#This Row],[Default spread on $ bonds]]*Country_Data[[#This Row],[StD of equity market]]/Country_Data[[#This Row],[StD for bond]],"Error"))</f>
        <v/>
      </c>
      <c r="F78" s="35" t="str">
        <f>IFERROR(Country_Data[[#This Row],[10 year yield]]-VLOOKUP(Country_Data[[#This Row],[Moody''s local]],Rating_to_spread_Moody[],3,FALSE),"")</f>
        <v/>
      </c>
      <c r="G78" s="35"/>
      <c r="H78" t="str">
        <f>IFERROR(VLOOKUP(Country_Data[[#This Row],[Entity]],Ratings_Raw_SP[],2,FALSE),"")</f>
        <v>AA</v>
      </c>
      <c r="I78" t="str">
        <f>IFERROR(VLOOKUP(Country_Data[[#This Row],[Entity]],Ratings_Raw_Fitch[],2,FALSE),"-")</f>
        <v>AA</v>
      </c>
      <c r="J78" t="str">
        <f>IFERROR(VLOOKUP(Country_Data[[#This Row],[Entity]],Ratings_Raw_Moodys[],2,FALSE),"-")</f>
        <v>Aa2</v>
      </c>
      <c r="L78" s="3" t="s">
        <v>5</v>
      </c>
      <c r="M78" s="3" t="s">
        <v>5</v>
      </c>
      <c r="N78" s="32"/>
      <c r="O78" s="32"/>
      <c r="P78" s="32"/>
      <c r="Q78" s="32"/>
      <c r="R78" s="32"/>
      <c r="S78" s="32"/>
      <c r="T78" s="32"/>
      <c r="U78" s="32"/>
      <c r="V78" s="32" t="str">
        <f>IF(Country_Data[[#This Row],[10 year $ yield]]="","",Country_Data[[#This Row],[10 year $ yield]]-VLOOKUP("United States",Country_Data[],15,FALSE))</f>
        <v/>
      </c>
      <c r="W78" s="32"/>
      <c r="X78" s="25"/>
    </row>
    <row r="79" spans="2:24" x14ac:dyDescent="0.25">
      <c r="B79" s="5" t="s">
        <v>123</v>
      </c>
      <c r="C79" s="5"/>
      <c r="D79" s="25" t="str">
        <f>IFERROR(Country_Data[[#This Row],[StD of equity market]]/Country_Data[[#This Row],[StD for bond]]*VLOOKUP(Country_Data[[#This Row],[Moody''s]],Rating_to_spread_Moody[],3,FALSE),"")</f>
        <v/>
      </c>
      <c r="E79" s="36" t="str">
        <f>IF(Country_Data[[#This Row],[10 year $ yield]]="","",IFERROR(Country_Data[[#This Row],[Default spread on $ bonds]]*Country_Data[[#This Row],[StD of equity market]]/Country_Data[[#This Row],[StD for bond]],"Error"))</f>
        <v/>
      </c>
      <c r="F79" s="36" t="str">
        <f>IFERROR(Country_Data[[#This Row],[10 year yield]]-VLOOKUP(Country_Data[[#This Row],[Moody''s local]],Rating_to_spread_Moody[],3,FALSE),"")</f>
        <v/>
      </c>
      <c r="G79" s="36"/>
      <c r="H79" t="str">
        <f>IFERROR(VLOOKUP(Country_Data[[#This Row],[Entity]],Ratings_Raw_SP[],2,FALSE),"")</f>
        <v>A-</v>
      </c>
      <c r="I79" t="str">
        <f>IFERROR(VLOOKUP(Country_Data[[#This Row],[Entity]],Ratings_Raw_Fitch[],2,FALSE),"-")</f>
        <v>A-</v>
      </c>
      <c r="J79" t="str">
        <f>IFERROR(VLOOKUP(Country_Data[[#This Row],[Entity]],Ratings_Raw_Moodys[],2,FALSE),"-")</f>
        <v>Baaa1</v>
      </c>
      <c r="L79" s="3" t="s">
        <v>9</v>
      </c>
      <c r="M79" s="3" t="s">
        <v>9</v>
      </c>
      <c r="N79" s="32"/>
      <c r="O79" s="32"/>
      <c r="P79" s="32"/>
      <c r="Q79" s="32"/>
      <c r="R79" s="32"/>
      <c r="S79" s="32"/>
      <c r="T79" s="32"/>
      <c r="U79" s="32"/>
      <c r="V79" s="32" t="str">
        <f>IF(Country_Data[[#This Row],[10 year $ yield]]="","",Country_Data[[#This Row],[10 year $ yield]]-VLOOKUP("United States",Country_Data[],15,FALSE))</f>
        <v/>
      </c>
      <c r="W79" s="32"/>
      <c r="X79" s="25"/>
    </row>
    <row r="80" spans="2:24" x14ac:dyDescent="0.25">
      <c r="B80" s="4" t="s">
        <v>124</v>
      </c>
      <c r="C80" s="4"/>
      <c r="D80" s="33" t="str">
        <f>IFERROR(Country_Data[[#This Row],[StD of equity market]]/Country_Data[[#This Row],[StD for bond]]*VLOOKUP(Country_Data[[#This Row],[Moody''s]],Rating_to_spread_Moody[],3,FALSE),"")</f>
        <v/>
      </c>
      <c r="E80" s="35" t="str">
        <f>IF(Country_Data[[#This Row],[10 year $ yield]]="","",IFERROR(Country_Data[[#This Row],[Default spread on $ bonds]]*Country_Data[[#This Row],[StD of equity market]]/Country_Data[[#This Row],[StD for bond]],"Error"))</f>
        <v/>
      </c>
      <c r="F80" s="35" t="str">
        <f>IFERROR(Country_Data[[#This Row],[10 year yield]]-VLOOKUP(Country_Data[[#This Row],[Moody''s local]],Rating_to_spread_Moody[],3,FALSE),"")</f>
        <v/>
      </c>
      <c r="G80" s="35"/>
      <c r="H80" t="str">
        <f>IFERROR(VLOOKUP(Country_Data[[#This Row],[Entity]],Ratings_Raw_SP[],2,FALSE),"")</f>
        <v>B</v>
      </c>
      <c r="I80" t="str">
        <f>IFERROR(VLOOKUP(Country_Data[[#This Row],[Entity]],Ratings_Raw_Fitch[],2,FALSE),"-")</f>
        <v>B</v>
      </c>
      <c r="J80" t="str">
        <f>IFERROR(VLOOKUP(Country_Data[[#This Row],[Entity]],Ratings_Raw_Moodys[],2,FALSE),"-")</f>
        <v>B1</v>
      </c>
      <c r="L80" s="3" t="s">
        <v>16</v>
      </c>
      <c r="M80" s="3" t="s">
        <v>16</v>
      </c>
      <c r="N80" s="32"/>
      <c r="O80" s="32"/>
      <c r="P80" s="32"/>
      <c r="Q80" s="32"/>
      <c r="R80" s="32"/>
      <c r="S80" s="32"/>
      <c r="T80" s="32"/>
      <c r="U80" s="32"/>
      <c r="V80" s="32" t="str">
        <f>IF(Country_Data[[#This Row],[10 year $ yield]]="","",Country_Data[[#This Row],[10 year $ yield]]-VLOOKUP("United States",Country_Data[],15,FALSE))</f>
        <v/>
      </c>
      <c r="W80" s="32"/>
      <c r="X80" s="25"/>
    </row>
    <row r="81" spans="2:24" x14ac:dyDescent="0.25">
      <c r="B81" s="5" t="s">
        <v>125</v>
      </c>
      <c r="C81" s="5"/>
      <c r="D81" s="25" t="str">
        <f>IFERROR(Country_Data[[#This Row],[StD of equity market]]/Country_Data[[#This Row],[StD for bond]]*VLOOKUP(Country_Data[[#This Row],[Moody''s]],Rating_to_spread_Moody[],3,FALSE),"")</f>
        <v/>
      </c>
      <c r="E81" s="36" t="str">
        <f>IF(Country_Data[[#This Row],[10 year $ yield]]="","",IFERROR(Country_Data[[#This Row],[Default spread on $ bonds]]*Country_Data[[#This Row],[StD of equity market]]/Country_Data[[#This Row],[StD for bond]],"Error"))</f>
        <v/>
      </c>
      <c r="F81" s="36" t="str">
        <f>IFERROR(Country_Data[[#This Row],[10 year yield]]-VLOOKUP(Country_Data[[#This Row],[Moody''s local]],Rating_to_spread_Moody[],3,FALSE),"")</f>
        <v/>
      </c>
      <c r="G81" s="36"/>
      <c r="H81" t="str">
        <f>IFERROR(VLOOKUP(Country_Data[[#This Row],[Entity]],Ratings_Raw_SP[],2,FALSE),"")</f>
        <v>AAA</v>
      </c>
      <c r="I81" t="str">
        <f>IFERROR(VLOOKUP(Country_Data[[#This Row],[Entity]],Ratings_Raw_Fitch[],2,FALSE),"-")</f>
        <v>-</v>
      </c>
      <c r="J81" t="str">
        <f>IFERROR(VLOOKUP(Country_Data[[#This Row],[Entity]],Ratings_Raw_Moodys[],2,FALSE),"-")</f>
        <v>-</v>
      </c>
      <c r="L81" s="3" t="s">
        <v>10</v>
      </c>
      <c r="M81" s="3" t="s">
        <v>10</v>
      </c>
      <c r="N81" s="32"/>
      <c r="O81" s="32"/>
      <c r="P81" s="32"/>
      <c r="Q81" s="32"/>
      <c r="R81" s="32"/>
      <c r="S81" s="32"/>
      <c r="T81" s="32"/>
      <c r="U81" s="32"/>
      <c r="V81" s="32" t="str">
        <f>IF(Country_Data[[#This Row],[10 year $ yield]]="","",Country_Data[[#This Row],[10 year $ yield]]-VLOOKUP("United States",Country_Data[],15,FALSE))</f>
        <v/>
      </c>
      <c r="W81" s="32"/>
      <c r="X81" s="25"/>
    </row>
    <row r="82" spans="2:24" x14ac:dyDescent="0.25">
      <c r="B82" s="4" t="s">
        <v>126</v>
      </c>
      <c r="C82" s="4"/>
      <c r="D82" s="33" t="str">
        <f>IFERROR(Country_Data[[#This Row],[StD of equity market]]/Country_Data[[#This Row],[StD for bond]]*VLOOKUP(Country_Data[[#This Row],[Moody''s]],Rating_to_spread_Moody[],3,FALSE),"")</f>
        <v/>
      </c>
      <c r="E82" s="35" t="str">
        <f>IF(Country_Data[[#This Row],[10 year $ yield]]="","",IFERROR(Country_Data[[#This Row],[Default spread on $ bonds]]*Country_Data[[#This Row],[StD of equity market]]/Country_Data[[#This Row],[StD for bond]],"Error"))</f>
        <v/>
      </c>
      <c r="F82" s="35" t="str">
        <f>IFERROR(Country_Data[[#This Row],[10 year yield]]-VLOOKUP(Country_Data[[#This Row],[Moody''s local]],Rating_to_spread_Moody[],3,FALSE),"")</f>
        <v/>
      </c>
      <c r="G82" s="35"/>
      <c r="H82" t="str">
        <f>IFERROR(VLOOKUP(Country_Data[[#This Row],[Entity]],Ratings_Raw_SP[],2,FALSE),"")</f>
        <v>A-</v>
      </c>
      <c r="I82" t="str">
        <f>IFERROR(VLOOKUP(Country_Data[[#This Row],[Entity]],Ratings_Raw_Fitch[],2,FALSE),"-")</f>
        <v>A-</v>
      </c>
      <c r="J82" t="str">
        <f>IFERROR(VLOOKUP(Country_Data[[#This Row],[Entity]],Ratings_Raw_Moodys[],2,FALSE),"-")</f>
        <v>Baaa1</v>
      </c>
      <c r="L82" s="3" t="s">
        <v>9</v>
      </c>
      <c r="M82" s="3" t="s">
        <v>9</v>
      </c>
      <c r="N82" s="32"/>
      <c r="O82" s="32"/>
      <c r="P82" s="32"/>
      <c r="Q82" s="32"/>
      <c r="R82" s="32"/>
      <c r="S82" s="32"/>
      <c r="T82" s="32"/>
      <c r="U82" s="32"/>
      <c r="V82" s="32" t="str">
        <f>IF(Country_Data[[#This Row],[10 year $ yield]]="","",Country_Data[[#This Row],[10 year $ yield]]-VLOOKUP("United States",Country_Data[],15,FALSE))</f>
        <v/>
      </c>
      <c r="W82" s="32"/>
      <c r="X82" s="25"/>
    </row>
    <row r="83" spans="2:24" x14ac:dyDescent="0.25">
      <c r="B83" s="5" t="s">
        <v>127</v>
      </c>
      <c r="C83" s="5"/>
      <c r="D83" s="25" t="str">
        <f>IFERROR(Country_Data[[#This Row],[StD of equity market]]/Country_Data[[#This Row],[StD for bond]]*VLOOKUP(Country_Data[[#This Row],[Moody''s]],Rating_to_spread_Moody[],3,FALSE),"")</f>
        <v/>
      </c>
      <c r="E83" s="36" t="str">
        <f>IF(Country_Data[[#This Row],[10 year $ yield]]="","",IFERROR(Country_Data[[#This Row],[Default spread on $ bonds]]*Country_Data[[#This Row],[StD of equity market]]/Country_Data[[#This Row],[StD for bond]],"Error"))</f>
        <v/>
      </c>
      <c r="F83" s="36" t="str">
        <f>IFERROR(Country_Data[[#This Row],[10 year yield]]-VLOOKUP(Country_Data[[#This Row],[Moody''s local]],Rating_to_spread_Moody[],3,FALSE),"")</f>
        <v/>
      </c>
      <c r="G83" s="36"/>
      <c r="H83" t="str">
        <f>IFERROR(VLOOKUP(Country_Data[[#This Row],[Entity]],Ratings_Raw_SP[],2,FALSE),"")</f>
        <v>AAA</v>
      </c>
      <c r="I83" t="str">
        <f>IFERROR(VLOOKUP(Country_Data[[#This Row],[Entity]],Ratings_Raw_Fitch[],2,FALSE),"-")</f>
        <v>AAA</v>
      </c>
      <c r="J83" t="str">
        <f>IFERROR(VLOOKUP(Country_Data[[#This Row],[Entity]],Ratings_Raw_Moodys[],2,FALSE),"-")</f>
        <v>Aaa</v>
      </c>
      <c r="L83" s="3" t="s">
        <v>10</v>
      </c>
      <c r="M83" s="3" t="s">
        <v>10</v>
      </c>
      <c r="N83" s="32"/>
      <c r="O83" s="32"/>
      <c r="P83" s="32"/>
      <c r="Q83" s="32"/>
      <c r="R83" s="32"/>
      <c r="S83" s="32"/>
      <c r="T83" s="32"/>
      <c r="U83" s="32"/>
      <c r="V83" s="32" t="str">
        <f>IF(Country_Data[[#This Row],[10 year $ yield]]="","",Country_Data[[#This Row],[10 year $ yield]]-VLOOKUP("United States",Country_Data[],15,FALSE))</f>
        <v/>
      </c>
      <c r="W83" s="32"/>
      <c r="X83" s="25"/>
    </row>
    <row r="84" spans="2:24" x14ac:dyDescent="0.25">
      <c r="B84" s="4" t="s">
        <v>128</v>
      </c>
      <c r="C84" s="4"/>
      <c r="D84" s="33" t="str">
        <f>IFERROR(Country_Data[[#This Row],[StD of equity market]]/Country_Data[[#This Row],[StD for bond]]*VLOOKUP(Country_Data[[#This Row],[Moody''s]],Rating_to_spread_Moody[],3,FALSE),"")</f>
        <v/>
      </c>
      <c r="E84" s="35" t="str">
        <f>IF(Country_Data[[#This Row],[10 year $ yield]]="","",IFERROR(Country_Data[[#This Row],[Default spread on $ bonds]]*Country_Data[[#This Row],[StD of equity market]]/Country_Data[[#This Row],[StD for bond]],"Error"))</f>
        <v/>
      </c>
      <c r="F84" s="35" t="str">
        <f>IFERROR(Country_Data[[#This Row],[10 year yield]]-VLOOKUP(Country_Data[[#This Row],[Moody''s local]],Rating_to_spread_Moody[],3,FALSE),"")</f>
        <v/>
      </c>
      <c r="G84" s="35"/>
      <c r="H84" t="str">
        <f>IFERROR(VLOOKUP(Country_Data[[#This Row],[Entity]],Ratings_Raw_SP[],2,FALSE),"")</f>
        <v>BB</v>
      </c>
      <c r="I84" t="str">
        <f>IFERROR(VLOOKUP(Country_Data[[#This Row],[Entity]],Ratings_Raw_Fitch[],2,FALSE),"-")</f>
        <v>BB+</v>
      </c>
      <c r="J84" t="str">
        <f>IFERROR(VLOOKUP(Country_Data[[#This Row],[Entity]],Ratings_Raw_Moodys[],2,FALSE),"-")</f>
        <v>-</v>
      </c>
      <c r="L84" s="3" t="s">
        <v>8</v>
      </c>
      <c r="M84" s="3" t="s">
        <v>8</v>
      </c>
      <c r="N84" s="32"/>
      <c r="O84" s="32"/>
      <c r="P84" s="32"/>
      <c r="Q84" s="32"/>
      <c r="R84" s="32"/>
      <c r="S84" s="32"/>
      <c r="T84" s="32"/>
      <c r="U84" s="32"/>
      <c r="V84" s="32" t="str">
        <f>IF(Country_Data[[#This Row],[10 year $ yield]]="","",Country_Data[[#This Row],[10 year $ yield]]-VLOOKUP("United States",Country_Data[],15,FALSE))</f>
        <v/>
      </c>
      <c r="W84" s="32"/>
      <c r="X84" s="25"/>
    </row>
    <row r="85" spans="2:24" x14ac:dyDescent="0.25">
      <c r="B85" s="5" t="s">
        <v>129</v>
      </c>
      <c r="C85" s="5"/>
      <c r="D85" s="25" t="str">
        <f>IFERROR(Country_Data[[#This Row],[StD of equity market]]/Country_Data[[#This Row],[StD for bond]]*VLOOKUP(Country_Data[[#This Row],[Moody''s]],Rating_to_spread_Moody[],3,FALSE),"")</f>
        <v/>
      </c>
      <c r="E85" s="36" t="str">
        <f>IF(Country_Data[[#This Row],[10 year $ yield]]="","",IFERROR(Country_Data[[#This Row],[Default spread on $ bonds]]*Country_Data[[#This Row],[StD of equity market]]/Country_Data[[#This Row],[StD for bond]],"Error"))</f>
        <v/>
      </c>
      <c r="F85" s="36" t="str">
        <f>IFERROR(Country_Data[[#This Row],[10 year yield]]-VLOOKUP(Country_Data[[#This Row],[Moody''s local]],Rating_to_spread_Moody[],3,FALSE),"")</f>
        <v/>
      </c>
      <c r="G85" s="36"/>
      <c r="H85" t="str">
        <f>IFERROR(VLOOKUP(Country_Data[[#This Row],[Entity]],Ratings_Raw_SP[],2,FALSE),"")</f>
        <v>A-</v>
      </c>
      <c r="I85" t="str">
        <f>IFERROR(VLOOKUP(Country_Data[[#This Row],[Entity]],Ratings_Raw_Fitch[],2,FALSE),"-")</f>
        <v>A-</v>
      </c>
      <c r="J85" t="str">
        <f>IFERROR(VLOOKUP(Country_Data[[#This Row],[Entity]],Ratings_Raw_Moodys[],2,FALSE),"-")</f>
        <v>A3</v>
      </c>
      <c r="L85" s="3" t="s">
        <v>4</v>
      </c>
      <c r="M85" s="3" t="s">
        <v>9</v>
      </c>
      <c r="N85" s="32"/>
      <c r="O85" s="32"/>
      <c r="P85" s="32"/>
      <c r="Q85" s="32"/>
      <c r="R85" s="32"/>
      <c r="S85" s="32"/>
      <c r="T85" s="32"/>
      <c r="U85" s="32"/>
      <c r="V85" s="32" t="str">
        <f>IF(Country_Data[[#This Row],[10 year $ yield]]="","",Country_Data[[#This Row],[10 year $ yield]]-VLOOKUP("United States",Country_Data[],15,FALSE))</f>
        <v/>
      </c>
      <c r="W85" s="32"/>
      <c r="X85" s="25"/>
    </row>
    <row r="86" spans="2:24" x14ac:dyDescent="0.25">
      <c r="B86" s="4" t="s">
        <v>130</v>
      </c>
      <c r="C86" s="4"/>
      <c r="D86" s="33" t="str">
        <f>IFERROR(Country_Data[[#This Row],[StD of equity market]]/Country_Data[[#This Row],[StD for bond]]*VLOOKUP(Country_Data[[#This Row],[Moody''s]],Rating_to_spread_Moody[],3,FALSE),"")</f>
        <v/>
      </c>
      <c r="E86" s="35" t="str">
        <f>IF(Country_Data[[#This Row],[10 year $ yield]]="","",IFERROR(Country_Data[[#This Row],[Default spread on $ bonds]]*Country_Data[[#This Row],[StD of equity market]]/Country_Data[[#This Row],[StD for bond]],"Error"))</f>
        <v/>
      </c>
      <c r="F86" s="35" t="str">
        <f>IFERROR(Country_Data[[#This Row],[10 year yield]]-VLOOKUP(Country_Data[[#This Row],[Moody''s local]],Rating_to_spread_Moody[],3,FALSE),"")</f>
        <v/>
      </c>
      <c r="G86" s="35"/>
      <c r="H86" t="str">
        <f>IFERROR(VLOOKUP(Country_Data[[#This Row],[Entity]],Ratings_Raw_SP[],2,FALSE),"")</f>
        <v>BBB+</v>
      </c>
      <c r="I86" t="str">
        <f>IFERROR(VLOOKUP(Country_Data[[#This Row],[Entity]],Ratings_Raw_Fitch[],2,FALSE),"-")</f>
        <v>A+</v>
      </c>
      <c r="J86" t="str">
        <f>IFERROR(VLOOKUP(Country_Data[[#This Row],[Entity]],Ratings_Raw_Moodys[],2,FALSE),"-")</f>
        <v>A1</v>
      </c>
      <c r="L86" s="3" t="s">
        <v>13</v>
      </c>
      <c r="M86" s="3" t="s">
        <v>13</v>
      </c>
      <c r="N86" s="32"/>
      <c r="O86" s="32"/>
      <c r="P86" s="32"/>
      <c r="Q86" s="32"/>
      <c r="R86" s="32"/>
      <c r="S86" s="32"/>
      <c r="T86" s="32"/>
      <c r="U86" s="32"/>
      <c r="V86" s="32" t="str">
        <f>IF(Country_Data[[#This Row],[10 year $ yield]]="","",Country_Data[[#This Row],[10 year $ yield]]-VLOOKUP("United States",Country_Data[],15,FALSE))</f>
        <v/>
      </c>
      <c r="W86" s="32"/>
      <c r="X86" s="25"/>
    </row>
    <row r="87" spans="2:24" x14ac:dyDescent="0.25">
      <c r="B87" s="5" t="s">
        <v>131</v>
      </c>
      <c r="C87" s="5"/>
      <c r="D87" s="25" t="str">
        <f>IFERROR(Country_Data[[#This Row],[StD of equity market]]/Country_Data[[#This Row],[StD for bond]]*VLOOKUP(Country_Data[[#This Row],[Moody''s]],Rating_to_spread_Moody[],3,FALSE),"")</f>
        <v/>
      </c>
      <c r="E87" s="36" t="str">
        <f>IF(Country_Data[[#This Row],[10 year $ yield]]="","",IFERROR(Country_Data[[#This Row],[Default spread on $ bonds]]*Country_Data[[#This Row],[StD of equity market]]/Country_Data[[#This Row],[StD for bond]],"Error"))</f>
        <v/>
      </c>
      <c r="F87" s="36" t="str">
        <f>IFERROR(Country_Data[[#This Row],[10 year yield]]-VLOOKUP(Country_Data[[#This Row],[Moody''s local]],Rating_to_spread_Moody[],3,FALSE),"")</f>
        <v/>
      </c>
      <c r="G87" s="36"/>
      <c r="H87" t="str">
        <f>IFERROR(VLOOKUP(Country_Data[[#This Row],[Entity]],Ratings_Raw_SP[],2,FALSE),"")</f>
        <v>AAA</v>
      </c>
      <c r="I87" t="str">
        <f>IFERROR(VLOOKUP(Country_Data[[#This Row],[Entity]],Ratings_Raw_Fitch[],2,FALSE),"-")</f>
        <v>BBB+</v>
      </c>
      <c r="J87" t="str">
        <f>IFERROR(VLOOKUP(Country_Data[[#This Row],[Entity]],Ratings_Raw_Moodys[],2,FALSE),"-")</f>
        <v>A3</v>
      </c>
      <c r="L87" s="3" t="s">
        <v>4</v>
      </c>
      <c r="M87" s="3" t="s">
        <v>13</v>
      </c>
      <c r="N87" s="32"/>
      <c r="O87" s="32"/>
      <c r="P87" s="32"/>
      <c r="Q87" s="32"/>
      <c r="R87" s="32"/>
      <c r="S87" s="32"/>
      <c r="T87" s="32"/>
      <c r="U87" s="32"/>
      <c r="V87" s="32" t="str">
        <f>IF(Country_Data[[#This Row],[10 year $ yield]]="","",Country_Data[[#This Row],[10 year $ yield]]-VLOOKUP("United States",Country_Data[],15,FALSE))</f>
        <v/>
      </c>
      <c r="W87" s="32"/>
      <c r="X87" s="25"/>
    </row>
    <row r="88" spans="2:24" x14ac:dyDescent="0.25">
      <c r="B88" s="4" t="s">
        <v>132</v>
      </c>
      <c r="C88" s="4"/>
      <c r="D88" s="33" t="str">
        <f>IFERROR(Country_Data[[#This Row],[StD of equity market]]/Country_Data[[#This Row],[StD for bond]]*VLOOKUP(Country_Data[[#This Row],[Moody''s]],Rating_to_spread_Moody[],3,FALSE),"")</f>
        <v/>
      </c>
      <c r="E88" s="35" t="str">
        <f>IF(Country_Data[[#This Row],[10 year $ yield]]="","",IFERROR(Country_Data[[#This Row],[Default spread on $ bonds]]*Country_Data[[#This Row],[StD of equity market]]/Country_Data[[#This Row],[StD for bond]],"Error"))</f>
        <v/>
      </c>
      <c r="F88" s="35" t="str">
        <f>IFERROR(Country_Data[[#This Row],[10 year yield]]-VLOOKUP(Country_Data[[#This Row],[Moody''s local]],Rating_to_spread_Moody[],3,FALSE),"")</f>
        <v/>
      </c>
      <c r="G88" s="35"/>
      <c r="H88" t="str">
        <f>IFERROR(VLOOKUP(Country_Data[[#This Row],[Entity]],Ratings_Raw_SP[],2,FALSE),"")</f>
        <v>BB-</v>
      </c>
      <c r="I88" t="str">
        <f>IFERROR(VLOOKUP(Country_Data[[#This Row],[Entity]],Ratings_Raw_Fitch[],2,FALSE),"-")</f>
        <v>B+</v>
      </c>
      <c r="J88" t="str">
        <f>IFERROR(VLOOKUP(Country_Data[[#This Row],[Entity]],Ratings_Raw_Moodys[],2,FALSE),"-")</f>
        <v>B1</v>
      </c>
      <c r="L88" s="3" t="s">
        <v>20</v>
      </c>
      <c r="M88" s="3" t="s">
        <v>20</v>
      </c>
      <c r="N88" s="32"/>
      <c r="O88" s="32"/>
      <c r="P88" s="32"/>
      <c r="Q88" s="32"/>
      <c r="R88" s="32"/>
      <c r="S88" s="32"/>
      <c r="T88" s="32"/>
      <c r="U88" s="32"/>
      <c r="V88" s="32" t="str">
        <f>IF(Country_Data[[#This Row],[10 year $ yield]]="","",Country_Data[[#This Row],[10 year $ yield]]-VLOOKUP("United States",Country_Data[],15,FALSE))</f>
        <v/>
      </c>
      <c r="W88" s="32"/>
      <c r="X88" s="25"/>
    </row>
    <row r="89" spans="2:24" x14ac:dyDescent="0.25">
      <c r="B89" s="5" t="s">
        <v>133</v>
      </c>
      <c r="C89" s="5"/>
      <c r="D89" s="25" t="str">
        <f>IFERROR(Country_Data[[#This Row],[StD of equity market]]/Country_Data[[#This Row],[StD for bond]]*VLOOKUP(Country_Data[[#This Row],[Moody''s]],Rating_to_spread_Moody[],3,FALSE),"")</f>
        <v/>
      </c>
      <c r="E89" s="36" t="str">
        <f>IF(Country_Data[[#This Row],[10 year $ yield]]="","",IFERROR(Country_Data[[#This Row],[Default spread on $ bonds]]*Country_Data[[#This Row],[StD of equity market]]/Country_Data[[#This Row],[StD for bond]],"Error"))</f>
        <v/>
      </c>
      <c r="F89" s="36" t="str">
        <f>IFERROR(Country_Data[[#This Row],[10 year yield]]-VLOOKUP(Country_Data[[#This Row],[Moody''s local]],Rating_to_spread_Moody[],3,FALSE),"")</f>
        <v/>
      </c>
      <c r="G89" s="36"/>
      <c r="H89" t="str">
        <f>IFERROR(VLOOKUP(Country_Data[[#This Row],[Entity]],Ratings_Raw_SP[],2,FALSE),"")</f>
        <v>BB-</v>
      </c>
      <c r="I89" t="str">
        <f>IFERROR(VLOOKUP(Country_Data[[#This Row],[Entity]],Ratings_Raw_Fitch[],2,FALSE),"-")</f>
        <v>-</v>
      </c>
      <c r="J89" t="str">
        <f>IFERROR(VLOOKUP(Country_Data[[#This Row],[Entity]],Ratings_Raw_Moodys[],2,FALSE),"-")</f>
        <v>Ba3</v>
      </c>
      <c r="L89" s="3" t="s">
        <v>8</v>
      </c>
      <c r="M89" s="3" t="s">
        <v>8</v>
      </c>
      <c r="N89" s="32"/>
      <c r="O89" s="32"/>
      <c r="P89" s="32"/>
      <c r="Q89" s="32"/>
      <c r="R89" s="32"/>
      <c r="S89" s="32"/>
      <c r="T89" s="32"/>
      <c r="U89" s="32"/>
      <c r="V89" s="32" t="str">
        <f>IF(Country_Data[[#This Row],[10 year $ yield]]="","",Country_Data[[#This Row],[10 year $ yield]]-VLOOKUP("United States",Country_Data[],15,FALSE))</f>
        <v/>
      </c>
      <c r="W89" s="32"/>
      <c r="X89" s="25"/>
    </row>
    <row r="90" spans="2:24" x14ac:dyDescent="0.25">
      <c r="B90" s="4" t="s">
        <v>134</v>
      </c>
      <c r="C90" s="4"/>
      <c r="D90" s="33" t="str">
        <f>IFERROR(Country_Data[[#This Row],[StD of equity market]]/Country_Data[[#This Row],[StD for bond]]*VLOOKUP(Country_Data[[#This Row],[Moody''s]],Rating_to_spread_Moody[],3,FALSE),"")</f>
        <v/>
      </c>
      <c r="E90" s="35" t="str">
        <f>IF(Country_Data[[#This Row],[10 year $ yield]]="","",IFERROR(Country_Data[[#This Row],[Default spread on $ bonds]]*Country_Data[[#This Row],[StD of equity market]]/Country_Data[[#This Row],[StD for bond]],"Error"))</f>
        <v/>
      </c>
      <c r="F90" s="35" t="str">
        <f>IFERROR(Country_Data[[#This Row],[10 year yield]]-VLOOKUP(Country_Data[[#This Row],[Moody''s local]],Rating_to_spread_Moody[],3,FALSE),"")</f>
        <v/>
      </c>
      <c r="G90" s="35"/>
      <c r="H90" t="str">
        <f>IFERROR(VLOOKUP(Country_Data[[#This Row],[Entity]],Ratings_Raw_SP[],2,FALSE),"")</f>
        <v>BBB-</v>
      </c>
      <c r="I90" t="str">
        <f>IFERROR(VLOOKUP(Country_Data[[#This Row],[Entity]],Ratings_Raw_Fitch[],2,FALSE),"-")</f>
        <v>-</v>
      </c>
      <c r="J90" t="str">
        <f>IFERROR(VLOOKUP(Country_Data[[#This Row],[Entity]],Ratings_Raw_Moodys[],2,FALSE),"-")</f>
        <v>-</v>
      </c>
      <c r="L90" s="3" t="s">
        <v>14</v>
      </c>
      <c r="M90" s="3" t="s">
        <v>14</v>
      </c>
      <c r="N90" s="32"/>
      <c r="O90" s="32"/>
      <c r="P90" s="32"/>
      <c r="Q90" s="32"/>
      <c r="R90" s="32"/>
      <c r="S90" s="32"/>
      <c r="T90" s="32"/>
      <c r="U90" s="32"/>
      <c r="V90" s="32" t="str">
        <f>IF(Country_Data[[#This Row],[10 year $ yield]]="","",Country_Data[[#This Row],[10 year $ yield]]-VLOOKUP("United States",Country_Data[],15,FALSE))</f>
        <v/>
      </c>
      <c r="W90" s="32"/>
      <c r="X90" s="25"/>
    </row>
    <row r="91" spans="2:24" x14ac:dyDescent="0.25">
      <c r="B91" s="5" t="s">
        <v>135</v>
      </c>
      <c r="C91" s="5"/>
      <c r="D91" s="25" t="str">
        <f>IFERROR(Country_Data[[#This Row],[StD of equity market]]/Country_Data[[#This Row],[StD for bond]]*VLOOKUP(Country_Data[[#This Row],[Moody''s]],Rating_to_spread_Moody[],3,FALSE),"")</f>
        <v/>
      </c>
      <c r="E91" s="36" t="str">
        <f>IF(Country_Data[[#This Row],[10 year $ yield]]="","",IFERROR(Country_Data[[#This Row],[Default spread on $ bonds]]*Country_Data[[#This Row],[StD of equity market]]/Country_Data[[#This Row],[StD for bond]],"Error"))</f>
        <v/>
      </c>
      <c r="F91" s="36" t="str">
        <f>IFERROR(Country_Data[[#This Row],[10 year yield]]-VLOOKUP(Country_Data[[#This Row],[Moody''s local]],Rating_to_spread_Moody[],3,FALSE),"")</f>
        <v/>
      </c>
      <c r="G91" s="36"/>
      <c r="H91" t="str">
        <f>IFERROR(VLOOKUP(Country_Data[[#This Row],[Entity]],Ratings_Raw_SP[],2,FALSE),"")</f>
        <v>BBB-</v>
      </c>
      <c r="I91" t="str">
        <f>IFERROR(VLOOKUP(Country_Data[[#This Row],[Entity]],Ratings_Raw_Fitch[],2,FALSE),"-")</f>
        <v>BBB-</v>
      </c>
      <c r="J91" t="str">
        <f>IFERROR(VLOOKUP(Country_Data[[#This Row],[Entity]],Ratings_Raw_Moodys[],2,FALSE),"-")</f>
        <v>Ba1</v>
      </c>
      <c r="L91" s="3" t="s">
        <v>14</v>
      </c>
      <c r="M91" s="3" t="s">
        <v>14</v>
      </c>
      <c r="N91" s="32"/>
      <c r="O91" s="32"/>
      <c r="P91" s="32"/>
      <c r="Q91" s="32"/>
      <c r="R91" s="32"/>
      <c r="S91" s="32"/>
      <c r="T91" s="32"/>
      <c r="U91" s="32"/>
      <c r="V91" s="32" t="str">
        <f>IF(Country_Data[[#This Row],[10 year $ yield]]="","",Country_Data[[#This Row],[10 year $ yield]]-VLOOKUP("United States",Country_Data[],15,FALSE))</f>
        <v/>
      </c>
      <c r="W91" s="32"/>
      <c r="X91" s="25"/>
    </row>
    <row r="92" spans="2:24" x14ac:dyDescent="0.25">
      <c r="B92" s="4" t="s">
        <v>136</v>
      </c>
      <c r="C92" s="4"/>
      <c r="D92" s="33" t="str">
        <f>IFERROR(Country_Data[[#This Row],[StD of equity market]]/Country_Data[[#This Row],[StD for bond]]*VLOOKUP(Country_Data[[#This Row],[Moody''s]],Rating_to_spread_Moody[],3,FALSE),"")</f>
        <v/>
      </c>
      <c r="E92" s="35" t="str">
        <f>IF(Country_Data[[#This Row],[10 year $ yield]]="","",IFERROR(Country_Data[[#This Row],[Default spread on $ bonds]]*Country_Data[[#This Row],[StD of equity market]]/Country_Data[[#This Row],[StD for bond]],"Error"))</f>
        <v/>
      </c>
      <c r="F92" s="35" t="str">
        <f>IFERROR(Country_Data[[#This Row],[10 year yield]]-VLOOKUP(Country_Data[[#This Row],[Moody''s local]],Rating_to_spread_Moody[],3,FALSE),"")</f>
        <v/>
      </c>
      <c r="G92" s="35"/>
      <c r="H92" t="str">
        <f>IFERROR(VLOOKUP(Country_Data[[#This Row],[Entity]],Ratings_Raw_SP[],2,FALSE),"")</f>
        <v>B+</v>
      </c>
      <c r="I92" t="str">
        <f>IFERROR(VLOOKUP(Country_Data[[#This Row],[Entity]],Ratings_Raw_Fitch[],2,FALSE),"-")</f>
        <v>B</v>
      </c>
      <c r="J92" t="str">
        <f>IFERROR(VLOOKUP(Country_Data[[#This Row],[Entity]],Ratings_Raw_Moodys[],2,FALSE),"-")</f>
        <v>-</v>
      </c>
      <c r="L92" s="3" t="s">
        <v>7</v>
      </c>
      <c r="M92" s="3" t="s">
        <v>7</v>
      </c>
      <c r="N92" s="32"/>
      <c r="O92" s="32"/>
      <c r="P92" s="32"/>
      <c r="Q92" s="32"/>
      <c r="R92" s="32"/>
      <c r="S92" s="32"/>
      <c r="T92" s="32"/>
      <c r="U92" s="32"/>
      <c r="V92" s="32" t="str">
        <f>IF(Country_Data[[#This Row],[10 year $ yield]]="","",Country_Data[[#This Row],[10 year $ yield]]-VLOOKUP("United States",Country_Data[],15,FALSE))</f>
        <v/>
      </c>
      <c r="W92" s="32"/>
      <c r="X92" s="25"/>
    </row>
    <row r="93" spans="2:24" x14ac:dyDescent="0.25">
      <c r="B93" s="5" t="s">
        <v>137</v>
      </c>
      <c r="C93" s="5"/>
      <c r="D93" s="25" t="str">
        <f>IFERROR(Country_Data[[#This Row],[StD of equity market]]/Country_Data[[#This Row],[StD for bond]]*VLOOKUP(Country_Data[[#This Row],[Moody''s]],Rating_to_spread_Moody[],3,FALSE),"")</f>
        <v/>
      </c>
      <c r="E93" s="36" t="str">
        <f>IF(Country_Data[[#This Row],[10 year $ yield]]="","",IFERROR(Country_Data[[#This Row],[Default spread on $ bonds]]*Country_Data[[#This Row],[StD of equity market]]/Country_Data[[#This Row],[StD for bond]],"Error"))</f>
        <v/>
      </c>
      <c r="F93" s="36" t="str">
        <f>IFERROR(Country_Data[[#This Row],[10 year yield]]-VLOOKUP(Country_Data[[#This Row],[Moody''s local]],Rating_to_spread_Moody[],3,FALSE),"")</f>
        <v/>
      </c>
      <c r="G93" s="36"/>
      <c r="H93" t="str">
        <f>IFERROR(VLOOKUP(Country_Data[[#This Row],[Entity]],Ratings_Raw_SP[],2,FALSE),"")</f>
        <v>AA+</v>
      </c>
      <c r="I93" t="str">
        <f>IFERROR(VLOOKUP(Country_Data[[#This Row],[Entity]],Ratings_Raw_Fitch[],2,FALSE),"-")</f>
        <v>AAA</v>
      </c>
      <c r="J93" t="str">
        <f>IFERROR(VLOOKUP(Country_Data[[#This Row],[Entity]],Ratings_Raw_Moodys[],2,FALSE),"-")</f>
        <v>Aaa</v>
      </c>
      <c r="L93" s="3" t="s">
        <v>6</v>
      </c>
      <c r="M93" s="3" t="s">
        <v>6</v>
      </c>
      <c r="N93" s="32"/>
      <c r="O93" s="32"/>
      <c r="P93" s="32"/>
      <c r="Q93" s="32"/>
      <c r="R93" s="32"/>
      <c r="S93" s="32"/>
      <c r="T93" s="32"/>
      <c r="U93" s="32"/>
      <c r="V93" s="32" t="str">
        <f>IF(Country_Data[[#This Row],[10 year $ yield]]="","",Country_Data[[#This Row],[10 year $ yield]]-VLOOKUP("United States",Country_Data[],15,FALSE))</f>
        <v/>
      </c>
      <c r="W93" s="32"/>
      <c r="X93" s="25"/>
    </row>
    <row r="94" spans="2:24" x14ac:dyDescent="0.25">
      <c r="B94" s="4" t="s">
        <v>138</v>
      </c>
      <c r="C94" s="4"/>
      <c r="D94" s="33" t="str">
        <f>IFERROR(Country_Data[[#This Row],[StD of equity market]]/Country_Data[[#This Row],[StD for bond]]*VLOOKUP(Country_Data[[#This Row],[Moody''s]],Rating_to_spread_Moody[],3,FALSE),"")</f>
        <v/>
      </c>
      <c r="E94" s="35" t="str">
        <f>IF(Country_Data[[#This Row],[10 year $ yield]]="","",IFERROR(Country_Data[[#This Row],[Default spread on $ bonds]]*Country_Data[[#This Row],[StD of equity market]]/Country_Data[[#This Row],[StD for bond]],"Error"))</f>
        <v/>
      </c>
      <c r="F94" s="35" t="str">
        <f>IFERROR(Country_Data[[#This Row],[10 year yield]]-VLOOKUP(Country_Data[[#This Row],[Moody''s local]],Rating_to_spread_Moody[],3,FALSE),"")</f>
        <v/>
      </c>
      <c r="G94" s="35"/>
      <c r="H94" t="str">
        <f>IFERROR(VLOOKUP(Country_Data[[#This Row],[Entity]],Ratings_Raw_SP[],2,FALSE),"")</f>
        <v>AA</v>
      </c>
      <c r="I94" t="str">
        <f>IFERROR(VLOOKUP(Country_Data[[#This Row],[Entity]],Ratings_Raw_Fitch[],2,FALSE),"-")</f>
        <v>AA</v>
      </c>
      <c r="J94" t="str">
        <f>IFERROR(VLOOKUP(Country_Data[[#This Row],[Entity]],Ratings_Raw_Moodys[],2,FALSE),"-")</f>
        <v>Aaa</v>
      </c>
      <c r="L94" s="3" t="s">
        <v>6</v>
      </c>
      <c r="M94" s="3" t="s">
        <v>5</v>
      </c>
      <c r="N94" s="32"/>
      <c r="O94" s="32"/>
      <c r="P94" s="32"/>
      <c r="Q94" s="32"/>
      <c r="R94" s="32"/>
      <c r="S94" s="32"/>
      <c r="T94" s="32"/>
      <c r="U94" s="32"/>
      <c r="V94" s="32" t="str">
        <f>IF(Country_Data[[#This Row],[10 year $ yield]]="","",Country_Data[[#This Row],[10 year $ yield]]-VLOOKUP("United States",Country_Data[],15,FALSE))</f>
        <v/>
      </c>
      <c r="W94" s="32"/>
      <c r="X94" s="25"/>
    </row>
    <row r="95" spans="2:24" x14ac:dyDescent="0.25">
      <c r="B95" s="5" t="s">
        <v>139</v>
      </c>
      <c r="C95" s="5"/>
      <c r="D95" s="25" t="str">
        <f>IFERROR(Country_Data[[#This Row],[StD of equity market]]/Country_Data[[#This Row],[StD for bond]]*VLOOKUP(Country_Data[[#This Row],[Moody''s]],Rating_to_spread_Moody[],3,FALSE),"")</f>
        <v/>
      </c>
      <c r="E95" s="36" t="str">
        <f>IF(Country_Data[[#This Row],[10 year $ yield]]="","",IFERROR(Country_Data[[#This Row],[Default spread on $ bonds]]*Country_Data[[#This Row],[StD of equity market]]/Country_Data[[#This Row],[StD for bond]],"Error"))</f>
        <v/>
      </c>
      <c r="F95" s="36" t="str">
        <f>IFERROR(Country_Data[[#This Row],[10 year yield]]-VLOOKUP(Country_Data[[#This Row],[Moody''s local]],Rating_to_spread_Moody[],3,FALSE),"")</f>
        <v/>
      </c>
      <c r="G95" s="36"/>
      <c r="H95" t="str">
        <f>IFERROR(VLOOKUP(Country_Data[[#This Row],[Entity]],Ratings_Raw_SP[],2,FALSE),"")</f>
        <v>BB-</v>
      </c>
      <c r="I95" t="str">
        <f>IFERROR(VLOOKUP(Country_Data[[#This Row],[Entity]],Ratings_Raw_Fitch[],2,FALSE),"-")</f>
        <v>BB-</v>
      </c>
      <c r="J95" t="str">
        <f>IFERROR(VLOOKUP(Country_Data[[#This Row],[Entity]],Ratings_Raw_Moodys[],2,FALSE),"-")</f>
        <v>-</v>
      </c>
      <c r="L95" s="3" t="s">
        <v>8</v>
      </c>
      <c r="M95" s="3" t="s">
        <v>8</v>
      </c>
      <c r="N95" s="32"/>
      <c r="O95" s="32"/>
      <c r="P95" s="32"/>
      <c r="Q95" s="32"/>
      <c r="R95" s="32"/>
      <c r="S95" s="32"/>
      <c r="T95" s="32"/>
      <c r="U95" s="32"/>
      <c r="V95" s="32" t="str">
        <f>IF(Country_Data[[#This Row],[10 year $ yield]]="","",Country_Data[[#This Row],[10 year $ yield]]-VLOOKUP("United States",Country_Data[],15,FALSE))</f>
        <v/>
      </c>
      <c r="W95" s="32"/>
      <c r="X95" s="25"/>
    </row>
    <row r="96" spans="2:24" x14ac:dyDescent="0.25">
      <c r="B96" s="4" t="s">
        <v>140</v>
      </c>
      <c r="C96" s="4"/>
      <c r="D96" s="33" t="str">
        <f>IFERROR(Country_Data[[#This Row],[StD of equity market]]/Country_Data[[#This Row],[StD for bond]]*VLOOKUP(Country_Data[[#This Row],[Moody''s]],Rating_to_spread_Moody[],3,FALSE),"")</f>
        <v/>
      </c>
      <c r="E96" s="35" t="str">
        <f>IF(Country_Data[[#This Row],[10 year $ yield]]="","",IFERROR(Country_Data[[#This Row],[Default spread on $ bonds]]*Country_Data[[#This Row],[StD of equity market]]/Country_Data[[#This Row],[StD for bond]],"Error"))</f>
        <v/>
      </c>
      <c r="F96" s="35" t="str">
        <f>IFERROR(Country_Data[[#This Row],[10 year yield]]-VLOOKUP(Country_Data[[#This Row],[Moody''s local]],Rating_to_spread_Moody[],3,FALSE),"")</f>
        <v/>
      </c>
      <c r="G96" s="35"/>
      <c r="H96" t="str">
        <f>IFERROR(VLOOKUP(Country_Data[[#This Row],[Entity]],Ratings_Raw_SP[],2,FALSE),"")</f>
        <v>AAA</v>
      </c>
      <c r="I96" t="str">
        <f>IFERROR(VLOOKUP(Country_Data[[#This Row],[Entity]],Ratings_Raw_Fitch[],2,FALSE),"-")</f>
        <v>AAA</v>
      </c>
      <c r="J96" t="str">
        <f>IFERROR(VLOOKUP(Country_Data[[#This Row],[Entity]],Ratings_Raw_Moodys[],2,FALSE),"-")</f>
        <v>Aaa</v>
      </c>
      <c r="L96" s="3" t="s">
        <v>10</v>
      </c>
      <c r="M96" s="3" t="s">
        <v>10</v>
      </c>
      <c r="N96" s="32"/>
      <c r="O96" s="32"/>
      <c r="P96" s="32"/>
      <c r="Q96" s="32"/>
      <c r="R96" s="32"/>
      <c r="S96" s="32"/>
      <c r="T96" s="32"/>
      <c r="U96" s="32"/>
      <c r="V96" s="32" t="str">
        <f>IF(Country_Data[[#This Row],[10 year $ yield]]="","",Country_Data[[#This Row],[10 year $ yield]]-VLOOKUP("United States",Country_Data[],15,FALSE))</f>
        <v/>
      </c>
      <c r="W96" s="32"/>
      <c r="X96" s="25"/>
    </row>
    <row r="97" spans="2:24" x14ac:dyDescent="0.25">
      <c r="B97" s="5" t="s">
        <v>141</v>
      </c>
      <c r="C97" s="5"/>
      <c r="D97" s="25" t="str">
        <f>IFERROR(Country_Data[[#This Row],[StD of equity market]]/Country_Data[[#This Row],[StD for bond]]*VLOOKUP(Country_Data[[#This Row],[Moody''s]],Rating_to_spread_Moody[],3,FALSE),"")</f>
        <v/>
      </c>
      <c r="E97" s="36" t="str">
        <f>IF(Country_Data[[#This Row],[10 year $ yield]]="","",IFERROR(Country_Data[[#This Row],[Default spread on $ bonds]]*Country_Data[[#This Row],[StD of equity market]]/Country_Data[[#This Row],[StD for bond]],"Error"))</f>
        <v/>
      </c>
      <c r="F97" s="36" t="str">
        <f>IFERROR(Country_Data[[#This Row],[10 year yield]]-VLOOKUP(Country_Data[[#This Row],[Moody''s local]],Rating_to_spread_Moody[],3,FALSE),"")</f>
        <v/>
      </c>
      <c r="G97" s="36"/>
      <c r="H97" t="str">
        <f>IFERROR(VLOOKUP(Country_Data[[#This Row],[Entity]],Ratings_Raw_SP[],2,FALSE),"")</f>
        <v>A</v>
      </c>
      <c r="I97" t="str">
        <f>IFERROR(VLOOKUP(Country_Data[[#This Row],[Entity]],Ratings_Raw_Fitch[],2,FALSE),"-")</f>
        <v>-</v>
      </c>
      <c r="J97" t="str">
        <f>IFERROR(VLOOKUP(Country_Data[[#This Row],[Entity]],Ratings_Raw_Moodys[],2,FALSE),"-")</f>
        <v>A1</v>
      </c>
      <c r="L97" s="3" t="s">
        <v>4</v>
      </c>
      <c r="M97" s="3" t="s">
        <v>4</v>
      </c>
      <c r="N97" s="32"/>
      <c r="O97" s="32"/>
      <c r="P97" s="32"/>
      <c r="Q97" s="32"/>
      <c r="R97" s="32"/>
      <c r="S97" s="32"/>
      <c r="T97" s="32"/>
      <c r="U97" s="32"/>
      <c r="V97" s="32" t="str">
        <f>IF(Country_Data[[#This Row],[10 year $ yield]]="","",Country_Data[[#This Row],[10 year $ yield]]-VLOOKUP("United States",Country_Data[],15,FALSE))</f>
        <v/>
      </c>
      <c r="W97" s="32"/>
      <c r="X97" s="25"/>
    </row>
    <row r="98" spans="2:24" x14ac:dyDescent="0.25">
      <c r="B98" s="4" t="s">
        <v>142</v>
      </c>
      <c r="C98" s="4"/>
      <c r="D98" s="33" t="str">
        <f>IFERROR(Country_Data[[#This Row],[StD of equity market]]/Country_Data[[#This Row],[StD for bond]]*VLOOKUP(Country_Data[[#This Row],[Moody''s]],Rating_to_spread_Moody[],3,FALSE),"")</f>
        <v/>
      </c>
      <c r="E98" s="35" t="str">
        <f>IF(Country_Data[[#This Row],[10 year $ yield]]="","",IFERROR(Country_Data[[#This Row],[Default spread on $ bonds]]*Country_Data[[#This Row],[StD of equity market]]/Country_Data[[#This Row],[StD for bond]],"Error"))</f>
        <v/>
      </c>
      <c r="F98" s="35" t="str">
        <f>IFERROR(Country_Data[[#This Row],[10 year yield]]-VLOOKUP(Country_Data[[#This Row],[Moody''s local]],Rating_to_spread_Moody[],3,FALSE),"")</f>
        <v/>
      </c>
      <c r="G98" s="35"/>
      <c r="H98" t="str">
        <f>IFERROR(VLOOKUP(Country_Data[[#This Row],[Entity]],Ratings_Raw_SP[],2,FALSE),"")</f>
        <v>B-</v>
      </c>
      <c r="I98" t="str">
        <f>IFERROR(VLOOKUP(Country_Data[[#This Row],[Entity]],Ratings_Raw_Fitch[],2,FALSE),"-")</f>
        <v>-</v>
      </c>
      <c r="J98" t="str">
        <f>IFERROR(VLOOKUP(Country_Data[[#This Row],[Entity]],Ratings_Raw_Moodys[],2,FALSE),"-")</f>
        <v>Caa1</v>
      </c>
      <c r="L98" s="3" t="s">
        <v>16</v>
      </c>
      <c r="M98" s="3" t="s">
        <v>16</v>
      </c>
      <c r="N98" s="32"/>
      <c r="O98" s="32"/>
      <c r="P98" s="32"/>
      <c r="Q98" s="32"/>
      <c r="R98" s="32"/>
      <c r="S98" s="32"/>
      <c r="T98" s="32"/>
      <c r="U98" s="32"/>
      <c r="V98" s="32" t="str">
        <f>IF(Country_Data[[#This Row],[10 year $ yield]]="","",Country_Data[[#This Row],[10 year $ yield]]-VLOOKUP("United States",Country_Data[],15,FALSE))</f>
        <v/>
      </c>
      <c r="W98" s="32"/>
      <c r="X98" s="25"/>
    </row>
    <row r="99" spans="2:24" x14ac:dyDescent="0.25">
      <c r="B99" s="5" t="s">
        <v>143</v>
      </c>
      <c r="C99" s="5"/>
      <c r="D99" s="25" t="str">
        <f>IFERROR(Country_Data[[#This Row],[StD of equity market]]/Country_Data[[#This Row],[StD for bond]]*VLOOKUP(Country_Data[[#This Row],[Moody''s]],Rating_to_spread_Moody[],3,FALSE),"")</f>
        <v/>
      </c>
      <c r="E99" s="36" t="str">
        <f>IF(Country_Data[[#This Row],[10 year $ yield]]="","",IFERROR(Country_Data[[#This Row],[Default spread on $ bonds]]*Country_Data[[#This Row],[StD of equity market]]/Country_Data[[#This Row],[StD for bond]],"Error"))</f>
        <v/>
      </c>
      <c r="F99" s="36" t="str">
        <f>IFERROR(Country_Data[[#This Row],[10 year yield]]-VLOOKUP(Country_Data[[#This Row],[Moody''s local]],Rating_to_spread_Moody[],3,FALSE),"")</f>
        <v/>
      </c>
      <c r="G99" s="36"/>
      <c r="H99" t="str">
        <f>IFERROR(VLOOKUP(Country_Data[[#This Row],[Entity]],Ratings_Raw_SP[],2,FALSE),"")</f>
        <v>BBB</v>
      </c>
      <c r="I99" t="str">
        <f>IFERROR(VLOOKUP(Country_Data[[#This Row],[Entity]],Ratings_Raw_Fitch[],2,FALSE),"-")</f>
        <v>BBB</v>
      </c>
      <c r="J99" t="str">
        <f>IFERROR(VLOOKUP(Country_Data[[#This Row],[Entity]],Ratings_Raw_Moodys[],2,FALSE),"-")</f>
        <v>Baa2</v>
      </c>
      <c r="L99" s="3" t="s">
        <v>15</v>
      </c>
      <c r="M99" s="3" t="s">
        <v>15</v>
      </c>
      <c r="N99" s="32"/>
      <c r="O99" s="32"/>
      <c r="P99" s="32"/>
      <c r="Q99" s="32"/>
      <c r="R99" s="32"/>
      <c r="S99" s="32"/>
      <c r="T99" s="32"/>
      <c r="U99" s="32"/>
      <c r="V99" s="32" t="str">
        <f>IF(Country_Data[[#This Row],[10 year $ yield]]="","",Country_Data[[#This Row],[10 year $ yield]]-VLOOKUP("United States",Country_Data[],15,FALSE))</f>
        <v/>
      </c>
      <c r="W99" s="32"/>
      <c r="X99" s="25"/>
    </row>
    <row r="100" spans="2:24" x14ac:dyDescent="0.25">
      <c r="B100" s="4" t="s">
        <v>144</v>
      </c>
      <c r="C100" s="4"/>
      <c r="D100" s="33" t="str">
        <f>IFERROR(Country_Data[[#This Row],[StD of equity market]]/Country_Data[[#This Row],[StD for bond]]*VLOOKUP(Country_Data[[#This Row],[Moody''s]],Rating_to_spread_Moody[],3,FALSE),"")</f>
        <v/>
      </c>
      <c r="E100" s="35" t="str">
        <f>IF(Country_Data[[#This Row],[10 year $ yield]]="","",IFERROR(Country_Data[[#This Row],[Default spread on $ bonds]]*Country_Data[[#This Row],[StD of equity market]]/Country_Data[[#This Row],[StD for bond]],"Error"))</f>
        <v/>
      </c>
      <c r="F100" s="35" t="str">
        <f>IFERROR(Country_Data[[#This Row],[10 year yield]]-VLOOKUP(Country_Data[[#This Row],[Moody''s local]],Rating_to_spread_Moody[],3,FALSE),"")</f>
        <v/>
      </c>
      <c r="G100" s="35"/>
      <c r="H100" t="str">
        <f>IFERROR(VLOOKUP(Country_Data[[#This Row],[Entity]],Ratings_Raw_SP[],2,FALSE),"")</f>
        <v>B+</v>
      </c>
      <c r="I100" t="str">
        <f>IFERROR(VLOOKUP(Country_Data[[#This Row],[Entity]],Ratings_Raw_Fitch[],2,FALSE),"-")</f>
        <v>-</v>
      </c>
      <c r="J100" t="str">
        <f>IFERROR(VLOOKUP(Country_Data[[#This Row],[Entity]],Ratings_Raw_Moodys[],2,FALSE),"-")</f>
        <v>B1</v>
      </c>
      <c r="L100" s="3" t="s">
        <v>20</v>
      </c>
      <c r="M100" s="3" t="s">
        <v>20</v>
      </c>
      <c r="N100" s="32"/>
      <c r="O100" s="32"/>
      <c r="P100" s="32"/>
      <c r="Q100" s="32"/>
      <c r="R100" s="32"/>
      <c r="S100" s="32"/>
      <c r="T100" s="32"/>
      <c r="U100" s="32"/>
      <c r="V100" s="32" t="str">
        <f>IF(Country_Data[[#This Row],[10 year $ yield]]="","",Country_Data[[#This Row],[10 year $ yield]]-VLOOKUP("United States",Country_Data[],15,FALSE))</f>
        <v/>
      </c>
      <c r="W100" s="32"/>
      <c r="X100" s="25"/>
    </row>
    <row r="101" spans="2:24" x14ac:dyDescent="0.25">
      <c r="B101" s="5" t="s">
        <v>145</v>
      </c>
      <c r="C101" s="5"/>
      <c r="D101" s="25" t="str">
        <f>IFERROR(Country_Data[[#This Row],[StD of equity market]]/Country_Data[[#This Row],[StD for bond]]*VLOOKUP(Country_Data[[#This Row],[Moody''s]],Rating_to_spread_Moody[],3,FALSE),"")</f>
        <v/>
      </c>
      <c r="E101" s="36" t="str">
        <f>IF(Country_Data[[#This Row],[10 year $ yield]]="","",IFERROR(Country_Data[[#This Row],[Default spread on $ bonds]]*Country_Data[[#This Row],[StD of equity market]]/Country_Data[[#This Row],[StD for bond]],"Error"))</f>
        <v/>
      </c>
      <c r="F101" s="36" t="str">
        <f>IFERROR(Country_Data[[#This Row],[10 year yield]]-VLOOKUP(Country_Data[[#This Row],[Moody''s local]],Rating_to_spread_Moody[],3,FALSE),"")</f>
        <v/>
      </c>
      <c r="G101" s="36"/>
      <c r="H101" t="str">
        <f>IFERROR(VLOOKUP(Country_Data[[#This Row],[Entity]],Ratings_Raw_SP[],2,FALSE),"")</f>
        <v>BB-</v>
      </c>
      <c r="I101" t="str">
        <f>IFERROR(VLOOKUP(Country_Data[[#This Row],[Entity]],Ratings_Raw_Fitch[],2,FALSE),"-")</f>
        <v>-</v>
      </c>
      <c r="J101" t="str">
        <f>IFERROR(VLOOKUP(Country_Data[[#This Row],[Entity]],Ratings_Raw_Moodys[],2,FALSE),"-")</f>
        <v>B1</v>
      </c>
      <c r="L101" s="3" t="s">
        <v>18</v>
      </c>
      <c r="M101" s="3" t="s">
        <v>18</v>
      </c>
      <c r="N101" s="32"/>
      <c r="O101" s="32"/>
      <c r="P101" s="32"/>
      <c r="Q101" s="32"/>
      <c r="R101" s="32"/>
      <c r="S101" s="32"/>
      <c r="T101" s="32"/>
      <c r="U101" s="32"/>
      <c r="V101" s="32" t="str">
        <f>IF(Country_Data[[#This Row],[10 year $ yield]]="","",Country_Data[[#This Row],[10 year $ yield]]-VLOOKUP("United States",Country_Data[],15,FALSE))</f>
        <v/>
      </c>
      <c r="W101" s="32"/>
      <c r="X101" s="25"/>
    </row>
    <row r="102" spans="2:24" x14ac:dyDescent="0.25">
      <c r="B102" s="4" t="s">
        <v>146</v>
      </c>
      <c r="C102" s="4"/>
      <c r="D102" s="33" t="str">
        <f>IFERROR(Country_Data[[#This Row],[StD of equity market]]/Country_Data[[#This Row],[StD for bond]]*VLOOKUP(Country_Data[[#This Row],[Moody''s]],Rating_to_spread_Moody[],3,FALSE),"")</f>
        <v/>
      </c>
      <c r="E102" s="35" t="str">
        <f>IF(Country_Data[[#This Row],[10 year $ yield]]="","",IFERROR(Country_Data[[#This Row],[Default spread on $ bonds]]*Country_Data[[#This Row],[StD of equity market]]/Country_Data[[#This Row],[StD for bond]],"Error"))</f>
        <v/>
      </c>
      <c r="F102" s="35" t="str">
        <f>IFERROR(Country_Data[[#This Row],[10 year yield]]-VLOOKUP(Country_Data[[#This Row],[Moody''s local]],Rating_to_spread_Moody[],3,FALSE),"")</f>
        <v/>
      </c>
      <c r="G102" s="35"/>
      <c r="H102" t="str">
        <f>IFERROR(VLOOKUP(Country_Data[[#This Row],[Entity]],Ratings_Raw_SP[],2,FALSE),"")</f>
        <v>BBB+</v>
      </c>
      <c r="I102" t="str">
        <f>IFERROR(VLOOKUP(Country_Data[[#This Row],[Entity]],Ratings_Raw_Fitch[],2,FALSE),"-")</f>
        <v>BBB+</v>
      </c>
      <c r="J102" t="str">
        <f>IFERROR(VLOOKUP(Country_Data[[#This Row],[Entity]],Ratings_Raw_Moodys[],2,FALSE),"-")</f>
        <v>A3</v>
      </c>
      <c r="L102" s="3" t="s">
        <v>9</v>
      </c>
      <c r="M102" s="3" t="s">
        <v>13</v>
      </c>
      <c r="N102" s="32"/>
      <c r="O102" s="32"/>
      <c r="P102" s="32"/>
      <c r="Q102" s="32"/>
      <c r="R102" s="32"/>
      <c r="S102" s="32"/>
      <c r="T102" s="32"/>
      <c r="U102" s="32"/>
      <c r="V102" s="32" t="str">
        <f>IF(Country_Data[[#This Row],[10 year $ yield]]="","",Country_Data[[#This Row],[10 year $ yield]]-VLOOKUP("United States",Country_Data[],15,FALSE))</f>
        <v/>
      </c>
      <c r="W102" s="32"/>
      <c r="X102" s="25"/>
    </row>
    <row r="103" spans="2:24" x14ac:dyDescent="0.25">
      <c r="B103" s="5" t="s">
        <v>147</v>
      </c>
      <c r="C103" s="5"/>
      <c r="D103" s="25" t="str">
        <f>IFERROR(Country_Data[[#This Row],[StD of equity market]]/Country_Data[[#This Row],[StD for bond]]*VLOOKUP(Country_Data[[#This Row],[Moody''s]],Rating_to_spread_Moody[],3,FALSE),"")</f>
        <v/>
      </c>
      <c r="E103" s="36" t="str">
        <f>IF(Country_Data[[#This Row],[10 year $ yield]]="","",IFERROR(Country_Data[[#This Row],[Default spread on $ bonds]]*Country_Data[[#This Row],[StD of equity market]]/Country_Data[[#This Row],[StD for bond]],"Error"))</f>
        <v/>
      </c>
      <c r="F103" s="36" t="str">
        <f>IFERROR(Country_Data[[#This Row],[10 year yield]]-VLOOKUP(Country_Data[[#This Row],[Moody''s local]],Rating_to_spread_Moody[],3,FALSE),"")</f>
        <v/>
      </c>
      <c r="G103" s="36"/>
      <c r="H103" t="str">
        <f>IFERROR(VLOOKUP(Country_Data[[#This Row],[Entity]],Ratings_Raw_SP[],2,FALSE),"")</f>
        <v>BBB</v>
      </c>
      <c r="I103" t="str">
        <f>IFERROR(VLOOKUP(Country_Data[[#This Row],[Entity]],Ratings_Raw_Fitch[],2,FALSE),"-")</f>
        <v>BBB-</v>
      </c>
      <c r="J103" t="str">
        <f>IFERROR(VLOOKUP(Country_Data[[#This Row],[Entity]],Ratings_Raw_Moodys[],2,FALSE),"-")</f>
        <v>Baa3</v>
      </c>
      <c r="L103" s="3" t="s">
        <v>15</v>
      </c>
      <c r="M103" s="3" t="s">
        <v>15</v>
      </c>
      <c r="N103" s="32"/>
      <c r="O103" s="32"/>
      <c r="P103" s="32"/>
      <c r="Q103" s="32"/>
      <c r="R103" s="32"/>
      <c r="S103" s="32"/>
      <c r="T103" s="32"/>
      <c r="U103" s="32"/>
      <c r="V103" s="32" t="str">
        <f>IF(Country_Data[[#This Row],[10 year $ yield]]="","",Country_Data[[#This Row],[10 year $ yield]]-VLOOKUP("United States",Country_Data[],15,FALSE))</f>
        <v/>
      </c>
      <c r="W103" s="32"/>
      <c r="X103" s="25"/>
    </row>
    <row r="104" spans="2:24" x14ac:dyDescent="0.25">
      <c r="B104" s="4" t="s">
        <v>148</v>
      </c>
      <c r="C104" s="4"/>
      <c r="D104" s="33" t="str">
        <f>IFERROR(Country_Data[[#This Row],[StD of equity market]]/Country_Data[[#This Row],[StD for bond]]*VLOOKUP(Country_Data[[#This Row],[Moody''s]],Rating_to_spread_Moody[],3,FALSE),"")</f>
        <v/>
      </c>
      <c r="E104" s="35" t="str">
        <f>IF(Country_Data[[#This Row],[10 year $ yield]]="","",IFERROR(Country_Data[[#This Row],[Default spread on $ bonds]]*Country_Data[[#This Row],[StD of equity market]]/Country_Data[[#This Row],[StD for bond]],"Error"))</f>
        <v/>
      </c>
      <c r="F104" s="35" t="str">
        <f>IFERROR(Country_Data[[#This Row],[10 year yield]]-VLOOKUP(Country_Data[[#This Row],[Moody''s local]],Rating_to_spread_Moody[],3,FALSE),"")</f>
        <v/>
      </c>
      <c r="G104" s="35"/>
      <c r="H104" t="str">
        <f>IFERROR(VLOOKUP(Country_Data[[#This Row],[Entity]],Ratings_Raw_SP[],2,FALSE),"")</f>
        <v>A-</v>
      </c>
      <c r="I104" t="str">
        <f>IFERROR(VLOOKUP(Country_Data[[#This Row],[Entity]],Ratings_Raw_Fitch[],2,FALSE),"-")</f>
        <v>A-</v>
      </c>
      <c r="J104" t="str">
        <f>IFERROR(VLOOKUP(Country_Data[[#This Row],[Entity]],Ratings_Raw_Moodys[],2,FALSE),"-")</f>
        <v>A2</v>
      </c>
      <c r="L104" s="3" t="s">
        <v>4</v>
      </c>
      <c r="M104" s="3" t="s">
        <v>9</v>
      </c>
      <c r="N104" s="32"/>
      <c r="O104" s="32"/>
      <c r="P104" s="32"/>
      <c r="Q104" s="32"/>
      <c r="R104" s="32"/>
      <c r="S104" s="32"/>
      <c r="T104" s="32"/>
      <c r="U104" s="32"/>
      <c r="V104" s="32" t="str">
        <f>IF(Country_Data[[#This Row],[10 year $ yield]]="","",Country_Data[[#This Row],[10 year $ yield]]-VLOOKUP("United States",Country_Data[],15,FALSE))</f>
        <v/>
      </c>
      <c r="W104" s="32"/>
      <c r="X104" s="25"/>
    </row>
    <row r="105" spans="2:24" x14ac:dyDescent="0.25">
      <c r="B105" s="5" t="s">
        <v>149</v>
      </c>
      <c r="C105" s="5"/>
      <c r="D105" s="25" t="str">
        <f>IFERROR(Country_Data[[#This Row],[StD of equity market]]/Country_Data[[#This Row],[StD for bond]]*VLOOKUP(Country_Data[[#This Row],[Moody''s]],Rating_to_spread_Moody[],3,FALSE),"")</f>
        <v/>
      </c>
      <c r="E105" s="36" t="str">
        <f>IF(Country_Data[[#This Row],[10 year $ yield]]="","",IFERROR(Country_Data[[#This Row],[Default spread on $ bonds]]*Country_Data[[#This Row],[StD of equity market]]/Country_Data[[#This Row],[StD for bond]],"Error"))</f>
        <v/>
      </c>
      <c r="F105" s="36" t="str">
        <f>IFERROR(Country_Data[[#This Row],[10 year yield]]-VLOOKUP(Country_Data[[#This Row],[Moody''s local]],Rating_to_spread_Moody[],3,FALSE),"")</f>
        <v/>
      </c>
      <c r="G105" s="36"/>
      <c r="H105" t="str">
        <f>IFERROR(VLOOKUP(Country_Data[[#This Row],[Entity]],Ratings_Raw_SP[],2,FALSE),"")</f>
        <v>BB</v>
      </c>
      <c r="I105" t="str">
        <f>IFERROR(VLOOKUP(Country_Data[[#This Row],[Entity]],Ratings_Raw_Fitch[],2,FALSE),"-")</f>
        <v>BB+</v>
      </c>
      <c r="J105" t="str">
        <f>IFERROR(VLOOKUP(Country_Data[[#This Row],[Entity]],Ratings_Raw_Moodys[],2,FALSE),"-")</f>
        <v>Ba2</v>
      </c>
      <c r="L105" s="3" t="s">
        <v>18</v>
      </c>
      <c r="M105" s="3" t="s">
        <v>18</v>
      </c>
      <c r="N105" s="32"/>
      <c r="O105" s="32"/>
      <c r="P105" s="32"/>
      <c r="Q105" s="32"/>
      <c r="R105" s="32"/>
      <c r="S105" s="32"/>
      <c r="T105" s="32"/>
      <c r="U105" s="32"/>
      <c r="V105" s="32" t="str">
        <f>IF(Country_Data[[#This Row],[10 year $ yield]]="","",Country_Data[[#This Row],[10 year $ yield]]-VLOOKUP("United States",Country_Data[],15,FALSE))</f>
        <v/>
      </c>
      <c r="W105" s="32"/>
      <c r="X105" s="25"/>
    </row>
    <row r="106" spans="2:24" x14ac:dyDescent="0.25">
      <c r="B106" s="4" t="s">
        <v>150</v>
      </c>
      <c r="C106" s="4"/>
      <c r="D106" s="33" t="str">
        <f>IFERROR(Country_Data[[#This Row],[StD of equity market]]/Country_Data[[#This Row],[StD for bond]]*VLOOKUP(Country_Data[[#This Row],[Moody''s]],Rating_to_spread_Moody[],3,FALSE),"")</f>
        <v/>
      </c>
      <c r="E106" s="35" t="str">
        <f>IF(Country_Data[[#This Row],[10 year $ yield]]="","",IFERROR(Country_Data[[#This Row],[Default spread on $ bonds]]*Country_Data[[#This Row],[StD of equity market]]/Country_Data[[#This Row],[StD for bond]],"Error"))</f>
        <v/>
      </c>
      <c r="F106" s="35" t="str">
        <f>IFERROR(Country_Data[[#This Row],[10 year yield]]-VLOOKUP(Country_Data[[#This Row],[Moody''s local]],Rating_to_spread_Moody[],3,FALSE),"")</f>
        <v/>
      </c>
      <c r="G106" s="35"/>
      <c r="H106" t="str">
        <f>IFERROR(VLOOKUP(Country_Data[[#This Row],[Entity]],Ratings_Raw_SP[],2,FALSE),"")</f>
        <v>AA</v>
      </c>
      <c r="I106" t="str">
        <f>IFERROR(VLOOKUP(Country_Data[[#This Row],[Entity]],Ratings_Raw_Fitch[],2,FALSE),"-")</f>
        <v>-</v>
      </c>
      <c r="J106" t="str">
        <f>IFERROR(VLOOKUP(Country_Data[[#This Row],[Entity]],Ratings_Raw_Moodys[],2,FALSE),"-")</f>
        <v>Aa2</v>
      </c>
      <c r="L106" s="3" t="s">
        <v>5</v>
      </c>
      <c r="M106" s="3" t="s">
        <v>5</v>
      </c>
      <c r="N106" s="32"/>
      <c r="O106" s="32"/>
      <c r="P106" s="32"/>
      <c r="Q106" s="32"/>
      <c r="R106" s="32"/>
      <c r="S106" s="32"/>
      <c r="T106" s="32"/>
      <c r="U106" s="32"/>
      <c r="V106" s="32" t="str">
        <f>IF(Country_Data[[#This Row],[10 year $ yield]]="","",Country_Data[[#This Row],[10 year $ yield]]-VLOOKUP("United States",Country_Data[],15,FALSE))</f>
        <v/>
      </c>
      <c r="W106" s="32"/>
      <c r="X106" s="25"/>
    </row>
    <row r="107" spans="2:24" x14ac:dyDescent="0.25">
      <c r="B107" s="5" t="s">
        <v>151</v>
      </c>
      <c r="C107" s="5"/>
      <c r="D107" s="25" t="str">
        <f>IFERROR(Country_Data[[#This Row],[StD of equity market]]/Country_Data[[#This Row],[StD for bond]]*VLOOKUP(Country_Data[[#This Row],[Moody''s]],Rating_to_spread_Moody[],3,FALSE),"")</f>
        <v/>
      </c>
      <c r="E107" s="36" t="str">
        <f>IF(Country_Data[[#This Row],[10 year $ yield]]="","",IFERROR(Country_Data[[#This Row],[Default spread on $ bonds]]*Country_Data[[#This Row],[StD of equity market]]/Country_Data[[#This Row],[StD for bond]],"Error"))</f>
        <v/>
      </c>
      <c r="F107" s="36" t="str">
        <f>IFERROR(Country_Data[[#This Row],[10 year yield]]-VLOOKUP(Country_Data[[#This Row],[Moody''s local]],Rating_to_spread_Moody[],3,FALSE),"")</f>
        <v/>
      </c>
      <c r="G107" s="36"/>
      <c r="H107" t="str">
        <f>IFERROR(VLOOKUP(Country_Data[[#This Row],[Entity]],Ratings_Raw_SP[],2,FALSE),"")</f>
        <v>A</v>
      </c>
      <c r="I107" t="str">
        <f>IFERROR(VLOOKUP(Country_Data[[#This Row],[Entity]],Ratings_Raw_Fitch[],2,FALSE),"-")</f>
        <v>A</v>
      </c>
      <c r="J107" t="str">
        <f>IFERROR(VLOOKUP(Country_Data[[#This Row],[Entity]],Ratings_Raw_Moodys[],2,FALSE),"-")</f>
        <v>-</v>
      </c>
      <c r="L107" s="3" t="s">
        <v>4</v>
      </c>
      <c r="M107" s="3" t="s">
        <v>4</v>
      </c>
      <c r="N107" s="32"/>
      <c r="O107" s="32"/>
      <c r="P107" s="32"/>
      <c r="Q107" s="32"/>
      <c r="R107" s="32"/>
      <c r="S107" s="32"/>
      <c r="T107" s="32"/>
      <c r="U107" s="32"/>
      <c r="V107" s="32" t="str">
        <f>IF(Country_Data[[#This Row],[10 year $ yield]]="","",Country_Data[[#This Row],[10 year $ yield]]-VLOOKUP("United States",Country_Data[],15,FALSE))</f>
        <v/>
      </c>
      <c r="W107" s="32"/>
      <c r="X107" s="25"/>
    </row>
    <row r="108" spans="2:24" x14ac:dyDescent="0.25">
      <c r="B108" s="4" t="s">
        <v>152</v>
      </c>
      <c r="C108" s="4"/>
      <c r="D108" s="33" t="str">
        <f>IFERROR(Country_Data[[#This Row],[StD of equity market]]/Country_Data[[#This Row],[StD for bond]]*VLOOKUP(Country_Data[[#This Row],[Moody''s]],Rating_to_spread_Moody[],3,FALSE),"")</f>
        <v/>
      </c>
      <c r="E108" s="35" t="str">
        <f>IF(Country_Data[[#This Row],[10 year $ yield]]="","",IFERROR(Country_Data[[#This Row],[Default spread on $ bonds]]*Country_Data[[#This Row],[StD of equity market]]/Country_Data[[#This Row],[StD for bond]],"Error"))</f>
        <v/>
      </c>
      <c r="F108" s="35" t="str">
        <f>IFERROR(Country_Data[[#This Row],[10 year yield]]-VLOOKUP(Country_Data[[#This Row],[Moody''s local]],Rating_to_spread_Moody[],3,FALSE),"")</f>
        <v/>
      </c>
      <c r="G108" s="35"/>
      <c r="H108" t="str">
        <f>IFERROR(VLOOKUP(Country_Data[[#This Row],[Entity]],Ratings_Raw_SP[],2,FALSE),"")</f>
        <v>BBB-</v>
      </c>
      <c r="I108" t="str">
        <f>IFERROR(VLOOKUP(Country_Data[[#This Row],[Entity]],Ratings_Raw_Fitch[],2,FALSE),"-")</f>
        <v>BBB-</v>
      </c>
      <c r="J108" t="str">
        <f>IFERROR(VLOOKUP(Country_Data[[#This Row],[Entity]],Ratings_Raw_Moodys[],2,FALSE),"-")</f>
        <v>Baa3</v>
      </c>
      <c r="L108" s="3" t="s">
        <v>14</v>
      </c>
      <c r="M108" s="3" t="s">
        <v>14</v>
      </c>
      <c r="N108" s="32"/>
      <c r="O108" s="32"/>
      <c r="P108" s="32"/>
      <c r="Q108" s="32"/>
      <c r="R108" s="32"/>
      <c r="S108" s="32"/>
      <c r="T108" s="32"/>
      <c r="U108" s="32"/>
      <c r="V108" s="32" t="str">
        <f>IF(Country_Data[[#This Row],[10 year $ yield]]="","",Country_Data[[#This Row],[10 year $ yield]]-VLOOKUP("United States",Country_Data[],15,FALSE))</f>
        <v/>
      </c>
      <c r="W108" s="32"/>
      <c r="X108" s="25"/>
    </row>
    <row r="109" spans="2:24" x14ac:dyDescent="0.25">
      <c r="B109" s="5" t="s">
        <v>153</v>
      </c>
      <c r="C109" s="5"/>
      <c r="D109" s="25" t="str">
        <f>IFERROR(Country_Data[[#This Row],[StD of equity market]]/Country_Data[[#This Row],[StD for bond]]*VLOOKUP(Country_Data[[#This Row],[Moody''s]],Rating_to_spread_Moody[],3,FALSE),"")</f>
        <v/>
      </c>
      <c r="E109" s="36" t="str">
        <f>IF(Country_Data[[#This Row],[10 year $ yield]]="","",IFERROR(Country_Data[[#This Row],[Default spread on $ bonds]]*Country_Data[[#This Row],[StD of equity market]]/Country_Data[[#This Row],[StD for bond]],"Error"))</f>
        <v/>
      </c>
      <c r="F109" s="36" t="str">
        <f>IFERROR(Country_Data[[#This Row],[10 year yield]]-VLOOKUP(Country_Data[[#This Row],[Moody''s local]],Rating_to_spread_Moody[],3,FALSE),"")</f>
        <v/>
      </c>
      <c r="G109" s="36"/>
      <c r="H109" t="str">
        <f>IFERROR(VLOOKUP(Country_Data[[#This Row],[Entity]],Ratings_Raw_SP[],2,FALSE),"")</f>
        <v>BBB-</v>
      </c>
      <c r="I109" t="str">
        <f>IFERROR(VLOOKUP(Country_Data[[#This Row],[Entity]],Ratings_Raw_Fitch[],2,FALSE),"-")</f>
        <v>BBB</v>
      </c>
      <c r="J109" t="str">
        <f>IFERROR(VLOOKUP(Country_Data[[#This Row],[Entity]],Ratings_Raw_Moodys[],2,FALSE),"-")</f>
        <v>Baaa1</v>
      </c>
      <c r="L109" s="3" t="s">
        <v>15</v>
      </c>
      <c r="M109" s="3" t="s">
        <v>14</v>
      </c>
      <c r="N109" s="32"/>
      <c r="O109" s="32"/>
      <c r="P109" s="32"/>
      <c r="Q109" s="32"/>
      <c r="R109" s="32"/>
      <c r="S109" s="32"/>
      <c r="T109" s="32"/>
      <c r="U109" s="32"/>
      <c r="V109" s="32" t="str">
        <f>IF(Country_Data[[#This Row],[10 year $ yield]]="","",Country_Data[[#This Row],[10 year $ yield]]-VLOOKUP("United States",Country_Data[],15,FALSE))</f>
        <v/>
      </c>
      <c r="W109" s="32"/>
      <c r="X109" s="25"/>
    </row>
    <row r="110" spans="2:24" x14ac:dyDescent="0.25">
      <c r="B110" s="4" t="s">
        <v>154</v>
      </c>
      <c r="C110" s="4"/>
      <c r="D110" s="33" t="str">
        <f>IFERROR(Country_Data[[#This Row],[StD of equity market]]/Country_Data[[#This Row],[StD for bond]]*VLOOKUP(Country_Data[[#This Row],[Moody''s]],Rating_to_spread_Moody[],3,FALSE),"")</f>
        <v/>
      </c>
      <c r="E110" s="35" t="str">
        <f>IF(Country_Data[[#This Row],[10 year $ yield]]="","",IFERROR(Country_Data[[#This Row],[Default spread on $ bonds]]*Country_Data[[#This Row],[StD of equity market]]/Country_Data[[#This Row],[StD for bond]],"Error"))</f>
        <v/>
      </c>
      <c r="F110" s="35" t="str">
        <f>IFERROR(Country_Data[[#This Row],[10 year yield]]-VLOOKUP(Country_Data[[#This Row],[Moody''s local]],Rating_to_spread_Moody[],3,FALSE),"")</f>
        <v/>
      </c>
      <c r="G110" s="35"/>
      <c r="H110" t="str">
        <f>IFERROR(VLOOKUP(Country_Data[[#This Row],[Entity]],Ratings_Raw_SP[],2,FALSE),"")</f>
        <v>B</v>
      </c>
      <c r="I110" t="str">
        <f>IFERROR(VLOOKUP(Country_Data[[#This Row],[Entity]],Ratings_Raw_Fitch[],2,FALSE),"-")</f>
        <v>B</v>
      </c>
      <c r="J110" t="str">
        <f>IFERROR(VLOOKUP(Country_Data[[#This Row],[Entity]],Ratings_Raw_Moodys[],2,FALSE),"-")</f>
        <v>-</v>
      </c>
      <c r="L110" s="3" t="s">
        <v>7</v>
      </c>
      <c r="M110" s="3" t="s">
        <v>7</v>
      </c>
      <c r="N110" s="32"/>
      <c r="O110" s="32"/>
      <c r="P110" s="32"/>
      <c r="Q110" s="32"/>
      <c r="R110" s="32"/>
      <c r="S110" s="32"/>
      <c r="T110" s="32"/>
      <c r="U110" s="32"/>
      <c r="V110" s="32" t="str">
        <f>IF(Country_Data[[#This Row],[10 year $ yield]]="","",Country_Data[[#This Row],[10 year $ yield]]-VLOOKUP("United States",Country_Data[],15,FALSE))</f>
        <v/>
      </c>
      <c r="W110" s="32"/>
      <c r="X110" s="25"/>
    </row>
    <row r="111" spans="2:24" x14ac:dyDescent="0.25">
      <c r="B111" s="5" t="s">
        <v>155</v>
      </c>
      <c r="C111" s="5"/>
      <c r="D111" s="25" t="str">
        <f>IFERROR(Country_Data[[#This Row],[StD of equity market]]/Country_Data[[#This Row],[StD for bond]]*VLOOKUP(Country_Data[[#This Row],[Moody''s]],Rating_to_spread_Moody[],3,FALSE),"")</f>
        <v/>
      </c>
      <c r="E111" s="36" t="str">
        <f>IF(Country_Data[[#This Row],[10 year $ yield]]="","",IFERROR(Country_Data[[#This Row],[Default spread on $ bonds]]*Country_Data[[#This Row],[StD of equity market]]/Country_Data[[#This Row],[StD for bond]],"Error"))</f>
        <v/>
      </c>
      <c r="F111" s="36" t="str">
        <f>IFERROR(Country_Data[[#This Row],[10 year yield]]-VLOOKUP(Country_Data[[#This Row],[Moody''s local]],Rating_to_spread_Moody[],3,FALSE),"")</f>
        <v/>
      </c>
      <c r="G111" s="36"/>
      <c r="H111" t="str">
        <f>IFERROR(VLOOKUP(Country_Data[[#This Row],[Entity]],Ratings_Raw_SP[],2,FALSE),"")</f>
        <v>AA-</v>
      </c>
      <c r="I111" t="str">
        <f>IFERROR(VLOOKUP(Country_Data[[#This Row],[Entity]],Ratings_Raw_Fitch[],2,FALSE),"-")</f>
        <v>AA</v>
      </c>
      <c r="J111" t="str">
        <f>IFERROR(VLOOKUP(Country_Data[[#This Row],[Entity]],Ratings_Raw_Moodys[],2,FALSE),"-")</f>
        <v>Aa3</v>
      </c>
      <c r="L111" s="3" t="s">
        <v>17</v>
      </c>
      <c r="M111" s="3" t="s">
        <v>17</v>
      </c>
      <c r="N111" s="32"/>
      <c r="O111" s="32"/>
      <c r="P111" s="32"/>
      <c r="Q111" s="32"/>
      <c r="R111" s="32"/>
      <c r="S111" s="32"/>
      <c r="T111" s="32"/>
      <c r="U111" s="32"/>
      <c r="V111" s="32" t="str">
        <f>IF(Country_Data[[#This Row],[10 year $ yield]]="","",Country_Data[[#This Row],[10 year $ yield]]-VLOOKUP("United States",Country_Data[],15,FALSE))</f>
        <v/>
      </c>
      <c r="W111" s="32"/>
      <c r="X111" s="25"/>
    </row>
    <row r="112" spans="2:24" x14ac:dyDescent="0.25">
      <c r="B112" s="4" t="s">
        <v>156</v>
      </c>
      <c r="C112" s="4"/>
      <c r="D112" s="33" t="str">
        <f>IFERROR(Country_Data[[#This Row],[StD of equity market]]/Country_Data[[#This Row],[StD for bond]]*VLOOKUP(Country_Data[[#This Row],[Moody''s]],Rating_to_spread_Moody[],3,FALSE),"")</f>
        <v/>
      </c>
      <c r="E112" s="35" t="str">
        <f>IF(Country_Data[[#This Row],[10 year $ yield]]="","",IFERROR(Country_Data[[#This Row],[Default spread on $ bonds]]*Country_Data[[#This Row],[StD of equity market]]/Country_Data[[#This Row],[StD for bond]],"Error"))</f>
        <v/>
      </c>
      <c r="F112" s="35" t="str">
        <f>IFERROR(Country_Data[[#This Row],[10 year yield]]-VLOOKUP(Country_Data[[#This Row],[Moody''s local]],Rating_to_spread_Moody[],3,FALSE),"")</f>
        <v/>
      </c>
      <c r="G112" s="35"/>
      <c r="H112" t="str">
        <f>IFERROR(VLOOKUP(Country_Data[[#This Row],[Entity]],Ratings_Raw_SP[],2,FALSE),"")</f>
        <v>B+</v>
      </c>
      <c r="I112" t="str">
        <f>IFERROR(VLOOKUP(Country_Data[[#This Row],[Entity]],Ratings_Raw_Fitch[],2,FALSE),"-")</f>
        <v>-</v>
      </c>
      <c r="J112" t="str">
        <f>IFERROR(VLOOKUP(Country_Data[[#This Row],[Entity]],Ratings_Raw_Moodys[],2,FALSE),"-")</f>
        <v>B1</v>
      </c>
      <c r="L112" s="3" t="s">
        <v>20</v>
      </c>
      <c r="M112" s="3" t="s">
        <v>20</v>
      </c>
      <c r="N112" s="32"/>
      <c r="O112" s="32"/>
      <c r="P112" s="32"/>
      <c r="Q112" s="32"/>
      <c r="R112" s="32"/>
      <c r="S112" s="32"/>
      <c r="T112" s="32"/>
      <c r="U112" s="32"/>
      <c r="V112" s="32" t="str">
        <f>IF(Country_Data[[#This Row],[10 year $ yield]]="","",Country_Data[[#This Row],[10 year $ yield]]-VLOOKUP("United States",Country_Data[],15,FALSE))</f>
        <v/>
      </c>
      <c r="W112" s="32"/>
      <c r="X112" s="25"/>
    </row>
    <row r="113" spans="2:24" x14ac:dyDescent="0.25">
      <c r="B113" s="5" t="s">
        <v>157</v>
      </c>
      <c r="C113" s="5"/>
      <c r="D113" s="25" t="str">
        <f>IFERROR(Country_Data[[#This Row],[StD of equity market]]/Country_Data[[#This Row],[StD for bond]]*VLOOKUP(Country_Data[[#This Row],[Moody''s]],Rating_to_spread_Moody[],3,FALSE),"")</f>
        <v/>
      </c>
      <c r="E113" s="36" t="str">
        <f>IF(Country_Data[[#This Row],[10 year $ yield]]="","",IFERROR(Country_Data[[#This Row],[Default spread on $ bonds]]*Country_Data[[#This Row],[StD of equity market]]/Country_Data[[#This Row],[StD for bond]],"Error"))</f>
        <v/>
      </c>
      <c r="F113" s="36" t="str">
        <f>IFERROR(Country_Data[[#This Row],[10 year yield]]-VLOOKUP(Country_Data[[#This Row],[Moody''s local]],Rating_to_spread_Moody[],3,FALSE),"")</f>
        <v/>
      </c>
      <c r="G113" s="36"/>
      <c r="H113" t="str">
        <f>IFERROR(VLOOKUP(Country_Data[[#This Row],[Entity]],Ratings_Raw_SP[],2,FALSE),"")</f>
        <v>BB-</v>
      </c>
      <c r="I113" t="str">
        <f>IFERROR(VLOOKUP(Country_Data[[#This Row],[Entity]],Ratings_Raw_Fitch[],2,FALSE),"-")</f>
        <v>B+</v>
      </c>
      <c r="J113" t="str">
        <f>IFERROR(VLOOKUP(Country_Data[[#This Row],[Entity]],Ratings_Raw_Moodys[],2,FALSE),"-")</f>
        <v>B1</v>
      </c>
      <c r="L113" s="3" t="s">
        <v>8</v>
      </c>
      <c r="M113" s="3" t="s">
        <v>8</v>
      </c>
      <c r="N113" s="32"/>
      <c r="O113" s="32"/>
      <c r="P113" s="32"/>
      <c r="Q113" s="32"/>
      <c r="R113" s="32"/>
      <c r="S113" s="32"/>
      <c r="T113" s="32"/>
      <c r="U113" s="32"/>
      <c r="V113" s="32" t="str">
        <f>IF(Country_Data[[#This Row],[10 year $ yield]]="","",Country_Data[[#This Row],[10 year $ yield]]-VLOOKUP("United States",Country_Data[],15,FALSE))</f>
        <v/>
      </c>
      <c r="W113" s="32"/>
      <c r="X113" s="25"/>
    </row>
    <row r="114" spans="2:24" x14ac:dyDescent="0.25">
      <c r="B114" s="4" t="s">
        <v>158</v>
      </c>
      <c r="C114" s="4"/>
      <c r="D114" s="33" t="str">
        <f>IFERROR(Country_Data[[#This Row],[StD of equity market]]/Country_Data[[#This Row],[StD for bond]]*VLOOKUP(Country_Data[[#This Row],[Moody''s]],Rating_to_spread_Moody[],3,FALSE),"")</f>
        <v/>
      </c>
      <c r="E114" s="35" t="str">
        <f>IF(Country_Data[[#This Row],[10 year $ yield]]="","",IFERROR(Country_Data[[#This Row],[Default spread on $ bonds]]*Country_Data[[#This Row],[StD of equity market]]/Country_Data[[#This Row],[StD for bond]],"Error"))</f>
        <v/>
      </c>
      <c r="F114" s="35">
        <f>IFERROR(Country_Data[[#This Row],[10 year yield]]-VLOOKUP(Country_Data[[#This Row],[Moody''s local]],Rating_to_spread_Moody[],3,FALSE),"")</f>
        <v>2.2800000000000001E-2</v>
      </c>
      <c r="G114" s="35"/>
      <c r="H114" t="str">
        <f>IFERROR(VLOOKUP(Country_Data[[#This Row],[Entity]],Ratings_Raw_SP[],2,FALSE),"")</f>
        <v>AAA</v>
      </c>
      <c r="I114" t="str">
        <f>IFERROR(VLOOKUP(Country_Data[[#This Row],[Entity]],Ratings_Raw_Fitch[],2,FALSE),"-")</f>
        <v>AAA</v>
      </c>
      <c r="J114" t="str">
        <f>IFERROR(VLOOKUP(Country_Data[[#This Row],[Entity]],Ratings_Raw_Moodys[],2,FALSE),"-")</f>
        <v>Aaa</v>
      </c>
      <c r="K114" t="s">
        <v>31</v>
      </c>
      <c r="L114" s="3" t="s">
        <v>10</v>
      </c>
      <c r="M114" s="3" t="s">
        <v>10</v>
      </c>
      <c r="N114" s="32">
        <v>3.3999999999999998E-3</v>
      </c>
      <c r="O114" s="32">
        <v>5.1000000000000004E-3</v>
      </c>
      <c r="P114" s="32">
        <v>1.2999999999999999E-2</v>
      </c>
      <c r="Q114" s="32">
        <v>2.2800000000000001E-2</v>
      </c>
      <c r="R114" s="32">
        <v>2.6499999999999999E-2</v>
      </c>
      <c r="S114" s="32">
        <v>2.7400000000000001E-2</v>
      </c>
      <c r="T114" s="32">
        <v>2.8500000000000001E-2</v>
      </c>
      <c r="U114" s="32"/>
      <c r="V114" s="32" t="str">
        <f>IF(Country_Data[[#This Row],[10 year $ yield]]="","",Country_Data[[#This Row],[10 year $ yield]]-VLOOKUP("United States",Country_Data[],15,FALSE))</f>
        <v/>
      </c>
      <c r="W114" s="32" t="s">
        <v>234</v>
      </c>
      <c r="X114" s="25"/>
    </row>
    <row r="115" spans="2:24" x14ac:dyDescent="0.25">
      <c r="B115" s="5" t="s">
        <v>159</v>
      </c>
      <c r="C115" s="5"/>
      <c r="D115" s="25" t="str">
        <f>IFERROR(Country_Data[[#This Row],[StD of equity market]]/Country_Data[[#This Row],[StD for bond]]*VLOOKUP(Country_Data[[#This Row],[Moody''s]],Rating_to_spread_Moody[],3,FALSE),"")</f>
        <v/>
      </c>
      <c r="E115" s="36" t="str">
        <f>IF(Country_Data[[#This Row],[10 year $ yield]]="","",IFERROR(Country_Data[[#This Row],[Default spread on $ bonds]]*Country_Data[[#This Row],[StD of equity market]]/Country_Data[[#This Row],[StD for bond]],"Error"))</f>
        <v/>
      </c>
      <c r="F115" s="36" t="str">
        <f>IFERROR(Country_Data[[#This Row],[10 year yield]]-VLOOKUP(Country_Data[[#This Row],[Moody''s local]],Rating_to_spread_Moody[],3,FALSE),"")</f>
        <v/>
      </c>
      <c r="G115" s="36"/>
      <c r="H115" t="str">
        <f>IFERROR(VLOOKUP(Country_Data[[#This Row],[Entity]],Ratings_Raw_SP[],2,FALSE),"")</f>
        <v>A</v>
      </c>
      <c r="I115" t="str">
        <f>IFERROR(VLOOKUP(Country_Data[[#This Row],[Entity]],Ratings_Raw_Fitch[],2,FALSE),"-")</f>
        <v>A+</v>
      </c>
      <c r="J115" t="str">
        <f>IFERROR(VLOOKUP(Country_Data[[#This Row],[Entity]],Ratings_Raw_Moodys[],2,FALSE),"-")</f>
        <v>A1</v>
      </c>
      <c r="L115" s="3" t="s">
        <v>4</v>
      </c>
      <c r="M115" s="3" t="s">
        <v>4</v>
      </c>
      <c r="N115" s="32"/>
      <c r="O115" s="32"/>
      <c r="P115" s="32"/>
      <c r="Q115" s="32"/>
      <c r="R115" s="32"/>
      <c r="S115" s="32"/>
      <c r="T115" s="32"/>
      <c r="U115" s="32"/>
      <c r="V115" s="32" t="str">
        <f>IF(Country_Data[[#This Row],[10 year $ yield]]="","",Country_Data[[#This Row],[10 year $ yield]]-VLOOKUP("United States",Country_Data[],15,FALSE))</f>
        <v/>
      </c>
      <c r="W115" s="32"/>
      <c r="X115" s="25"/>
    </row>
    <row r="116" spans="2:24" x14ac:dyDescent="0.25">
      <c r="B116" s="4" t="s">
        <v>160</v>
      </c>
      <c r="C116" s="4"/>
      <c r="D116" s="33" t="str">
        <f>IFERROR(Country_Data[[#This Row],[StD of equity market]]/Country_Data[[#This Row],[StD for bond]]*VLOOKUP(Country_Data[[#This Row],[Moody''s]],Rating_to_spread_Moody[],3,FALSE),"")</f>
        <v/>
      </c>
      <c r="E116" s="35" t="str">
        <f>IF(Country_Data[[#This Row],[10 year $ yield]]="","",IFERROR(Country_Data[[#This Row],[Default spread on $ bonds]]*Country_Data[[#This Row],[StD of equity market]]/Country_Data[[#This Row],[StD for bond]],"Error"))</f>
        <v/>
      </c>
      <c r="F116" s="35" t="str">
        <f>IFERROR(Country_Data[[#This Row],[10 year yield]]-VLOOKUP(Country_Data[[#This Row],[Moody''s local]],Rating_to_spread_Moody[],3,FALSE),"")</f>
        <v/>
      </c>
      <c r="G116" s="35"/>
      <c r="H116" t="str">
        <f>IFERROR(VLOOKUP(Country_Data[[#This Row],[Entity]],Ratings_Raw_SP[],2,FALSE),"")</f>
        <v>A-</v>
      </c>
      <c r="I116" t="str">
        <f>IFERROR(VLOOKUP(Country_Data[[#This Row],[Entity]],Ratings_Raw_Fitch[],2,FALSE),"-")</f>
        <v>BBB+</v>
      </c>
      <c r="J116" t="str">
        <f>IFERROR(VLOOKUP(Country_Data[[#This Row],[Entity]],Ratings_Raw_Moodys[],2,FALSE),"-")</f>
        <v>Ba1</v>
      </c>
      <c r="L116" s="3" t="s">
        <v>9</v>
      </c>
      <c r="M116" s="3" t="s">
        <v>9</v>
      </c>
      <c r="N116" s="32"/>
      <c r="O116" s="32"/>
      <c r="P116" s="32"/>
      <c r="Q116" s="32"/>
      <c r="R116" s="32"/>
      <c r="S116" s="32"/>
      <c r="T116" s="32"/>
      <c r="U116" s="32"/>
      <c r="V116" s="32" t="str">
        <f>IF(Country_Data[[#This Row],[10 year $ yield]]="","",Country_Data[[#This Row],[10 year $ yield]]-VLOOKUP("United States",Country_Data[],15,FALSE))</f>
        <v/>
      </c>
      <c r="W116" s="32"/>
      <c r="X116" s="25"/>
    </row>
    <row r="117" spans="2:24" x14ac:dyDescent="0.25">
      <c r="B117" s="5" t="s">
        <v>161</v>
      </c>
      <c r="C117" s="5"/>
      <c r="D117" s="25" t="str">
        <f>IFERROR(Country_Data[[#This Row],[StD of equity market]]/Country_Data[[#This Row],[StD for bond]]*VLOOKUP(Country_Data[[#This Row],[Moody''s]],Rating_to_spread_Moody[],3,FALSE),"")</f>
        <v/>
      </c>
      <c r="E117" s="36" t="str">
        <f>IF(Country_Data[[#This Row],[10 year $ yield]]="","",IFERROR(Country_Data[[#This Row],[Default spread on $ bonds]]*Country_Data[[#This Row],[StD of equity market]]/Country_Data[[#This Row],[StD for bond]],"Error"))</f>
        <v/>
      </c>
      <c r="F117" s="36" t="str">
        <f>IFERROR(Country_Data[[#This Row],[10 year yield]]-VLOOKUP(Country_Data[[#This Row],[Moody''s local]],Rating_to_spread_Moody[],3,FALSE),"")</f>
        <v/>
      </c>
      <c r="G117" s="36"/>
      <c r="H117" t="str">
        <f>IFERROR(VLOOKUP(Country_Data[[#This Row],[Entity]],Ratings_Raw_SP[],2,FALSE),"")</f>
        <v>BBB-</v>
      </c>
      <c r="I117" t="str">
        <f>IFERROR(VLOOKUP(Country_Data[[#This Row],[Entity]],Ratings_Raw_Fitch[],2,FALSE),"-")</f>
        <v>BBB</v>
      </c>
      <c r="J117" t="str">
        <f>IFERROR(VLOOKUP(Country_Data[[#This Row],[Entity]],Ratings_Raw_Moodys[],2,FALSE),"-")</f>
        <v>Baaa1</v>
      </c>
      <c r="L117" s="3" t="s">
        <v>13</v>
      </c>
      <c r="M117" s="3" t="s">
        <v>14</v>
      </c>
      <c r="N117" s="32"/>
      <c r="O117" s="32"/>
      <c r="P117" s="32"/>
      <c r="Q117" s="32"/>
      <c r="R117" s="32"/>
      <c r="S117" s="32"/>
      <c r="T117" s="32"/>
      <c r="U117" s="32"/>
      <c r="V117" s="32" t="str">
        <f>IF(Country_Data[[#This Row],[10 year $ yield]]="","",Country_Data[[#This Row],[10 year $ yield]]-VLOOKUP("United States",Country_Data[],15,FALSE))</f>
        <v/>
      </c>
      <c r="W117" s="32"/>
      <c r="X117" s="25"/>
    </row>
    <row r="118" spans="2:24" x14ac:dyDescent="0.25">
      <c r="B118" s="4" t="s">
        <v>162</v>
      </c>
      <c r="C118" s="4"/>
      <c r="D118" s="33" t="str">
        <f>IFERROR(Country_Data[[#This Row],[StD of equity market]]/Country_Data[[#This Row],[StD for bond]]*VLOOKUP(Country_Data[[#This Row],[Moody''s]],Rating_to_spread_Moody[],3,FALSE),"")</f>
        <v/>
      </c>
      <c r="E118" s="35" t="str">
        <f>IF(Country_Data[[#This Row],[10 year $ yield]]="","",IFERROR(Country_Data[[#This Row],[Default spread on $ bonds]]*Country_Data[[#This Row],[StD of equity market]]/Country_Data[[#This Row],[StD for bond]],"Error"))</f>
        <v/>
      </c>
      <c r="F118" s="35" t="str">
        <f>IFERROR(Country_Data[[#This Row],[10 year yield]]-VLOOKUP(Country_Data[[#This Row],[Moody''s local]],Rating_to_spread_Moody[],3,FALSE),"")</f>
        <v/>
      </c>
      <c r="G118" s="35"/>
      <c r="H118" t="str">
        <f>IFERROR(VLOOKUP(Country_Data[[#This Row],[Entity]],Ratings_Raw_SP[],2,FALSE),"")</f>
        <v>A+</v>
      </c>
      <c r="I118" t="str">
        <f>IFERROR(VLOOKUP(Country_Data[[#This Row],[Entity]],Ratings_Raw_Fitch[],2,FALSE),"-")</f>
        <v>AA-</v>
      </c>
      <c r="J118" t="str">
        <f>IFERROR(VLOOKUP(Country_Data[[#This Row],[Entity]],Ratings_Raw_Moodys[],2,FALSE),"-")</f>
        <v>Aa3</v>
      </c>
      <c r="L118" s="3"/>
      <c r="M118" s="3"/>
      <c r="N118" s="32"/>
      <c r="O118" s="32"/>
      <c r="P118" s="32"/>
      <c r="Q118" s="32"/>
      <c r="R118" s="32"/>
      <c r="S118" s="32"/>
      <c r="T118" s="32"/>
      <c r="U118" s="32"/>
      <c r="V118" s="32" t="str">
        <f>IF(Country_Data[[#This Row],[10 year $ yield]]="","",Country_Data[[#This Row],[10 year $ yield]]-VLOOKUP("United States",Country_Data[],15,FALSE))</f>
        <v/>
      </c>
      <c r="W118" s="32"/>
      <c r="X118" s="25"/>
    </row>
    <row r="119" spans="2:24" x14ac:dyDescent="0.25">
      <c r="B119" s="5" t="s">
        <v>163</v>
      </c>
      <c r="C119" s="5"/>
      <c r="D119" s="25" t="str">
        <f>IFERROR(Country_Data[[#This Row],[StD of equity market]]/Country_Data[[#This Row],[StD for bond]]*VLOOKUP(Country_Data[[#This Row],[Moody''s]],Rating_to_spread_Moody[],3,FALSE),"")</f>
        <v/>
      </c>
      <c r="E119" s="36" t="str">
        <f>IF(Country_Data[[#This Row],[10 year $ yield]]="","",IFERROR(Country_Data[[#This Row],[Default spread on $ bonds]]*Country_Data[[#This Row],[StD of equity market]]/Country_Data[[#This Row],[StD for bond]],"Error"))</f>
        <v/>
      </c>
      <c r="F119" s="36" t="str">
        <f>IFERROR(Country_Data[[#This Row],[10 year yield]]-VLOOKUP(Country_Data[[#This Row],[Moody''s local]],Rating_to_spread_Moody[],3,FALSE),"")</f>
        <v/>
      </c>
      <c r="G119" s="36"/>
      <c r="H119" t="str">
        <f>IFERROR(VLOOKUP(Country_Data[[#This Row],[Entity]],Ratings_Raw_SP[],2,FALSE),"")</f>
        <v>BBB</v>
      </c>
      <c r="I119" t="str">
        <f>IFERROR(VLOOKUP(Country_Data[[#This Row],[Entity]],Ratings_Raw_Fitch[],2,FALSE),"-")</f>
        <v>BBB+</v>
      </c>
      <c r="J119" t="str">
        <f>IFERROR(VLOOKUP(Country_Data[[#This Row],[Entity]],Ratings_Raw_Moodys[],2,FALSE),"-")</f>
        <v>Baa2</v>
      </c>
      <c r="L119" s="3" t="s">
        <v>15</v>
      </c>
      <c r="M119" s="3" t="s">
        <v>15</v>
      </c>
      <c r="N119" s="32"/>
      <c r="O119" s="32"/>
      <c r="P119" s="32"/>
      <c r="Q119" s="32"/>
      <c r="R119" s="32"/>
      <c r="S119" s="32"/>
      <c r="T119" s="32"/>
      <c r="U119" s="32"/>
      <c r="V119" s="32" t="str">
        <f>IF(Country_Data[[#This Row],[10 year $ yield]]="","",Country_Data[[#This Row],[10 year $ yield]]-VLOOKUP("United States",Country_Data[],15,FALSE))</f>
        <v/>
      </c>
      <c r="W119" s="32"/>
      <c r="X119" s="25"/>
    </row>
    <row r="120" spans="2:24" x14ac:dyDescent="0.25">
      <c r="B120" s="4" t="s">
        <v>164</v>
      </c>
      <c r="C120" s="4"/>
      <c r="D120" s="33" t="str">
        <f>IFERROR(Country_Data[[#This Row],[StD of equity market]]/Country_Data[[#This Row],[StD for bond]]*VLOOKUP(Country_Data[[#This Row],[Moody''s]],Rating_to_spread_Moody[],3,FALSE),"")</f>
        <v/>
      </c>
      <c r="E120" s="35" t="str">
        <f>IF(Country_Data[[#This Row],[10 year $ yield]]="","",IFERROR(Country_Data[[#This Row],[Default spread on $ bonds]]*Country_Data[[#This Row],[StD of equity market]]/Country_Data[[#This Row],[StD for bond]],"Error"))</f>
        <v/>
      </c>
      <c r="F120" s="35" t="str">
        <f>IFERROR(Country_Data[[#This Row],[10 year yield]]-VLOOKUP(Country_Data[[#This Row],[Moody''s local]],Rating_to_spread_Moody[],3,FALSE),"")</f>
        <v/>
      </c>
      <c r="G120" s="35"/>
      <c r="H120" t="str">
        <f>IFERROR(VLOOKUP(Country_Data[[#This Row],[Entity]],Ratings_Raw_SP[],2,FALSE),"")</f>
        <v>B+</v>
      </c>
      <c r="I120" t="str">
        <f>IFERROR(VLOOKUP(Country_Data[[#This Row],[Entity]],Ratings_Raw_Fitch[],2,FALSE),"-")</f>
        <v>BB-</v>
      </c>
      <c r="J120" t="str">
        <f>IFERROR(VLOOKUP(Country_Data[[#This Row],[Entity]],Ratings_Raw_Moodys[],2,FALSE),"-")</f>
        <v>B1</v>
      </c>
      <c r="L120" s="3" t="s">
        <v>20</v>
      </c>
      <c r="M120" s="3" t="s">
        <v>20</v>
      </c>
      <c r="N120" s="32"/>
      <c r="O120" s="32"/>
      <c r="P120" s="32"/>
      <c r="Q120" s="32"/>
      <c r="R120" s="32"/>
      <c r="S120" s="32"/>
      <c r="T120" s="32"/>
      <c r="U120" s="32"/>
      <c r="V120" s="32" t="str">
        <f>IF(Country_Data[[#This Row],[10 year $ yield]]="","",Country_Data[[#This Row],[10 year $ yield]]-VLOOKUP("United States",Country_Data[],15,FALSE))</f>
        <v/>
      </c>
      <c r="W120" s="32"/>
      <c r="X120" s="25"/>
    </row>
    <row r="121" spans="2:24" x14ac:dyDescent="0.25">
      <c r="B121" s="5" t="s">
        <v>165</v>
      </c>
      <c r="C121" s="5"/>
      <c r="D121" s="25" t="str">
        <f>IFERROR(Country_Data[[#This Row],[StD of equity market]]/Country_Data[[#This Row],[StD for bond]]*VLOOKUP(Country_Data[[#This Row],[Moody''s]],Rating_to_spread_Moody[],3,FALSE),"")</f>
        <v/>
      </c>
      <c r="E121" s="36" t="str">
        <f>IF(Country_Data[[#This Row],[10 year $ yield]]="","",IFERROR(Country_Data[[#This Row],[Default spread on $ bonds]]*Country_Data[[#This Row],[StD of equity market]]/Country_Data[[#This Row],[StD for bond]],"Error"))</f>
        <v/>
      </c>
      <c r="F121" s="36" t="str">
        <f>IFERROR(Country_Data[[#This Row],[10 year yield]]-VLOOKUP(Country_Data[[#This Row],[Moody''s local]],Rating_to_spread_Moody[],3,FALSE),"")</f>
        <v/>
      </c>
      <c r="G121" s="36"/>
      <c r="H121" t="str">
        <f>IFERROR(VLOOKUP(Country_Data[[#This Row],[Entity]],Ratings_Raw_SP[],2,FALSE),"")</f>
        <v>BB-</v>
      </c>
      <c r="I121" t="str">
        <f>IFERROR(VLOOKUP(Country_Data[[#This Row],[Entity]],Ratings_Raw_Fitch[],2,FALSE),"-")</f>
        <v>BB-</v>
      </c>
      <c r="J121" t="str">
        <f>IFERROR(VLOOKUP(Country_Data[[#This Row],[Entity]],Ratings_Raw_Moodys[],2,FALSE),"-")</f>
        <v>B1</v>
      </c>
      <c r="L121" s="3" t="s">
        <v>8</v>
      </c>
      <c r="M121" s="3" t="s">
        <v>8</v>
      </c>
      <c r="N121" s="32"/>
      <c r="O121" s="32"/>
      <c r="P121" s="32"/>
      <c r="Q121" s="32"/>
      <c r="R121" s="32"/>
      <c r="S121" s="32"/>
      <c r="T121" s="32"/>
      <c r="U121" s="32"/>
      <c r="V121" s="32" t="str">
        <f>IF(Country_Data[[#This Row],[10 year $ yield]]="","",Country_Data[[#This Row],[10 year $ yield]]-VLOOKUP("United States",Country_Data[],15,FALSE))</f>
        <v/>
      </c>
      <c r="W121" s="32"/>
      <c r="X121" s="25"/>
    </row>
    <row r="122" spans="2:24" x14ac:dyDescent="0.25">
      <c r="B122" s="4" t="s">
        <v>166</v>
      </c>
      <c r="C122" s="4"/>
      <c r="D122" s="33" t="str">
        <f>IFERROR(Country_Data[[#This Row],[StD of equity market]]/Country_Data[[#This Row],[StD for bond]]*VLOOKUP(Country_Data[[#This Row],[Moody''s]],Rating_to_spread_Moody[],3,FALSE),"")</f>
        <v/>
      </c>
      <c r="E122" s="35" t="str">
        <f>IF(Country_Data[[#This Row],[10 year $ yield]]="","",IFERROR(Country_Data[[#This Row],[Default spread on $ bonds]]*Country_Data[[#This Row],[StD of equity market]]/Country_Data[[#This Row],[StD for bond]],"Error"))</f>
        <v/>
      </c>
      <c r="F122" s="35" t="str">
        <f>IFERROR(Country_Data[[#This Row],[10 year yield]]-VLOOKUP(Country_Data[[#This Row],[Moody''s local]],Rating_to_spread_Moody[],3,FALSE),"")</f>
        <v/>
      </c>
      <c r="G122" s="35"/>
      <c r="H122" t="str">
        <f>IFERROR(VLOOKUP(Country_Data[[#This Row],[Entity]],Ratings_Raw_SP[],2,FALSE),"")</f>
        <v>AAA</v>
      </c>
      <c r="I122" t="str">
        <f>IFERROR(VLOOKUP(Country_Data[[#This Row],[Entity]],Ratings_Raw_Fitch[],2,FALSE),"-")</f>
        <v>AAA</v>
      </c>
      <c r="J122" t="str">
        <f>IFERROR(VLOOKUP(Country_Data[[#This Row],[Entity]],Ratings_Raw_Moodys[],2,FALSE),"-")</f>
        <v>Aaa</v>
      </c>
      <c r="L122" s="3" t="s">
        <v>10</v>
      </c>
      <c r="M122" s="3" t="s">
        <v>10</v>
      </c>
      <c r="N122" s="32"/>
      <c r="O122" s="32"/>
      <c r="P122" s="32"/>
      <c r="Q122" s="32"/>
      <c r="R122" s="32"/>
      <c r="S122" s="32"/>
      <c r="T122" s="32"/>
      <c r="U122" s="32"/>
      <c r="V122" s="32" t="str">
        <f>IF(Country_Data[[#This Row],[10 year $ yield]]="","",Country_Data[[#This Row],[10 year $ yield]]-VLOOKUP("United States",Country_Data[],15,FALSE))</f>
        <v/>
      </c>
      <c r="W122" s="32"/>
      <c r="X122" s="25"/>
    </row>
    <row r="123" spans="2:24" x14ac:dyDescent="0.25">
      <c r="B123" s="5" t="s">
        <v>236</v>
      </c>
      <c r="C123" s="5"/>
      <c r="D123" s="25" t="str">
        <f>IFERROR(Country_Data[[#This Row],[StD of equity market]]/Country_Data[[#This Row],[StD for bond]]*VLOOKUP(Country_Data[[#This Row],[Moody''s]],Rating_to_spread_Moody[],3,FALSE),"")</f>
        <v/>
      </c>
      <c r="E123" s="36" t="str">
        <f>IF(Country_Data[[#This Row],[10 year $ yield]]="","",IFERROR(Country_Data[[#This Row],[Default spread on $ bonds]]*Country_Data[[#This Row],[StD of equity market]]/Country_Data[[#This Row],[StD for bond]],"Error"))</f>
        <v/>
      </c>
      <c r="F123" s="36" t="str">
        <f>IFERROR(Country_Data[[#This Row],[10 year yield]]-VLOOKUP(Country_Data[[#This Row],[Moody''s local]],Rating_to_spread_Moody[],3,FALSE),"")</f>
        <v/>
      </c>
      <c r="G123" s="36"/>
      <c r="H123" t="str">
        <f>IFERROR(VLOOKUP(Country_Data[[#This Row],[Entity]],Ratings_Raw_SP[],2,FALSE),"")</f>
        <v>AAA</v>
      </c>
      <c r="I123" t="str">
        <f>IFERROR(VLOOKUP(Country_Data[[#This Row],[Entity]],Ratings_Raw_Fitch[],2,FALSE),"-")</f>
        <v>AAA</v>
      </c>
      <c r="J123" t="str">
        <f>IFERROR(VLOOKUP(Country_Data[[#This Row],[Entity]],Ratings_Raw_Moodys[],2,FALSE),"-")</f>
        <v>Aaa</v>
      </c>
      <c r="L123" s="3" t="s">
        <v>10</v>
      </c>
      <c r="M123" s="3" t="s">
        <v>10</v>
      </c>
      <c r="N123" s="32"/>
      <c r="O123" s="32"/>
      <c r="P123" s="32"/>
      <c r="Q123" s="32"/>
      <c r="R123" s="32"/>
      <c r="S123" s="32"/>
      <c r="T123" s="32"/>
      <c r="U123" s="32"/>
      <c r="V123" s="32" t="str">
        <f>IF(Country_Data[[#This Row],[10 year $ yield]]="","",Country_Data[[#This Row],[10 year $ yield]]-VLOOKUP("United States",Country_Data[],15,FALSE))</f>
        <v/>
      </c>
      <c r="W123" s="32"/>
      <c r="X123" s="25"/>
    </row>
    <row r="124" spans="2:24" x14ac:dyDescent="0.25">
      <c r="B124" s="4" t="s">
        <v>167</v>
      </c>
      <c r="C124" s="4"/>
      <c r="D124" s="33" t="str">
        <f>IFERROR(Country_Data[[#This Row],[StD of equity market]]/Country_Data[[#This Row],[StD for bond]]*VLOOKUP(Country_Data[[#This Row],[Moody''s]],Rating_to_spread_Moody[],3,FALSE),"")</f>
        <v/>
      </c>
      <c r="E124" s="35" t="str">
        <f>IF(Country_Data[[#This Row],[10 year $ yield]]="","",IFERROR(Country_Data[[#This Row],[Default spread on $ bonds]]*Country_Data[[#This Row],[StD of equity market]]/Country_Data[[#This Row],[StD for bond]],"Error"))</f>
        <v/>
      </c>
      <c r="F124" s="35" t="str">
        <f>IFERROR(Country_Data[[#This Row],[10 year yield]]-VLOOKUP(Country_Data[[#This Row],[Moody''s local]],Rating_to_spread_Moody[],3,FALSE),"")</f>
        <v/>
      </c>
      <c r="G124" s="35"/>
      <c r="H124" t="str">
        <f>IFERROR(VLOOKUP(Country_Data[[#This Row],[Entity]],Ratings_Raw_SP[],2,FALSE),"")</f>
        <v>AA-</v>
      </c>
      <c r="I124" t="str">
        <f>IFERROR(VLOOKUP(Country_Data[[#This Row],[Entity]],Ratings_Raw_Fitch[],2,FALSE),"-")</f>
        <v>A+</v>
      </c>
      <c r="J124" t="str">
        <f>IFERROR(VLOOKUP(Country_Data[[#This Row],[Entity]],Ratings_Raw_Moodys[],2,FALSE),"-")</f>
        <v>Aa3</v>
      </c>
      <c r="L124" s="3" t="s">
        <v>17</v>
      </c>
      <c r="M124" s="3" t="s">
        <v>17</v>
      </c>
      <c r="N124" s="32"/>
      <c r="O124" s="32"/>
      <c r="P124" s="32"/>
      <c r="Q124" s="32"/>
      <c r="R124" s="32"/>
      <c r="S124" s="32"/>
      <c r="T124" s="32"/>
      <c r="U124" s="32"/>
      <c r="V124" s="32" t="str">
        <f>IF(Country_Data[[#This Row],[10 year $ yield]]="","",Country_Data[[#This Row],[10 year $ yield]]-VLOOKUP("United States",Country_Data[],15,FALSE))</f>
        <v/>
      </c>
      <c r="W124" s="32"/>
      <c r="X124" s="25"/>
    </row>
    <row r="125" spans="2:24" x14ac:dyDescent="0.25">
      <c r="B125" s="5" t="s">
        <v>168</v>
      </c>
      <c r="C125" s="5"/>
      <c r="D125" s="25" t="str">
        <f>IFERROR(Country_Data[[#This Row],[StD of equity market]]/Country_Data[[#This Row],[StD for bond]]*VLOOKUP(Country_Data[[#This Row],[Moody''s]],Rating_to_spread_Moody[],3,FALSE),"")</f>
        <v/>
      </c>
      <c r="E125" s="36" t="str">
        <f>IF(Country_Data[[#This Row],[10 year $ yield]]="","",IFERROR(Country_Data[[#This Row],[Default spread on $ bonds]]*Country_Data[[#This Row],[StD of equity market]]/Country_Data[[#This Row],[StD for bond]],"Error"))</f>
        <v/>
      </c>
      <c r="F125" s="36" t="str">
        <f>IFERROR(Country_Data[[#This Row],[10 year yield]]-VLOOKUP(Country_Data[[#This Row],[Moody''s local]],Rating_to_spread_Moody[],3,FALSE),"")</f>
        <v/>
      </c>
      <c r="G125" s="36"/>
      <c r="H125" t="str">
        <f>IFERROR(VLOOKUP(Country_Data[[#This Row],[Entity]],Ratings_Raw_SP[],2,FALSE),"")</f>
        <v>BBB+</v>
      </c>
      <c r="I125" t="str">
        <f>IFERROR(VLOOKUP(Country_Data[[#This Row],[Entity]],Ratings_Raw_Fitch[],2,FALSE),"-")</f>
        <v>BBB+</v>
      </c>
      <c r="J125" t="str">
        <f>IFERROR(VLOOKUP(Country_Data[[#This Row],[Entity]],Ratings_Raw_Moodys[],2,FALSE),"-")</f>
        <v>Baaa1</v>
      </c>
      <c r="L125" s="3" t="s">
        <v>9</v>
      </c>
      <c r="M125" s="3" t="s">
        <v>13</v>
      </c>
      <c r="N125" s="32"/>
      <c r="O125" s="32"/>
      <c r="P125" s="32"/>
      <c r="Q125" s="32"/>
      <c r="R125" s="32"/>
      <c r="S125" s="32"/>
      <c r="T125" s="32"/>
      <c r="U125" s="32"/>
      <c r="V125" s="32" t="str">
        <f>IF(Country_Data[[#This Row],[10 year $ yield]]="","",Country_Data[[#This Row],[10 year $ yield]]-VLOOKUP("United States",Country_Data[],15,FALSE))</f>
        <v/>
      </c>
      <c r="W125" s="32"/>
      <c r="X125" s="25"/>
    </row>
    <row r="126" spans="2:24" x14ac:dyDescent="0.25">
      <c r="B126" s="4" t="s">
        <v>169</v>
      </c>
      <c r="C126" s="4"/>
      <c r="D126" s="33" t="str">
        <f>IFERROR(Country_Data[[#This Row],[StD of equity market]]/Country_Data[[#This Row],[StD for bond]]*VLOOKUP(Country_Data[[#This Row],[Moody''s]],Rating_to_spread_Moody[],3,FALSE),"")</f>
        <v/>
      </c>
      <c r="E126" s="35" t="str">
        <f>IF(Country_Data[[#This Row],[10 year $ yield]]="","",IFERROR(Country_Data[[#This Row],[Default spread on $ bonds]]*Country_Data[[#This Row],[StD of equity market]]/Country_Data[[#This Row],[StD for bond]],"Error"))</f>
        <v/>
      </c>
      <c r="F126" s="35" t="str">
        <f>IFERROR(Country_Data[[#This Row],[10 year yield]]-VLOOKUP(Country_Data[[#This Row],[Moody''s local]],Rating_to_spread_Moody[],3,FALSE),"")</f>
        <v/>
      </c>
      <c r="G126" s="35"/>
      <c r="H126" t="str">
        <f>IFERROR(VLOOKUP(Country_Data[[#This Row],[Entity]],Ratings_Raw_SP[],2,FALSE),"")</f>
        <v>A</v>
      </c>
      <c r="I126" t="str">
        <f>IFERROR(VLOOKUP(Country_Data[[#This Row],[Entity]],Ratings_Raw_Fitch[],2,FALSE),"-")</f>
        <v>-</v>
      </c>
      <c r="J126" t="str">
        <f>IFERROR(VLOOKUP(Country_Data[[#This Row],[Entity]],Ratings_Raw_Moodys[],2,FALSE),"-")</f>
        <v>Baaa1</v>
      </c>
      <c r="L126" s="3" t="s">
        <v>4</v>
      </c>
      <c r="M126" s="3" t="s">
        <v>4</v>
      </c>
      <c r="N126" s="32"/>
      <c r="O126" s="32"/>
      <c r="P126" s="32"/>
      <c r="Q126" s="32"/>
      <c r="R126" s="32"/>
      <c r="S126" s="32"/>
      <c r="T126" s="32"/>
      <c r="U126" s="32"/>
      <c r="V126" s="32" t="str">
        <f>IF(Country_Data[[#This Row],[10 year $ yield]]="","",Country_Data[[#This Row],[10 year $ yield]]-VLOOKUP("United States",Country_Data[],15,FALSE))</f>
        <v/>
      </c>
      <c r="W126" s="32"/>
      <c r="X126" s="25"/>
    </row>
    <row r="127" spans="2:24" x14ac:dyDescent="0.25">
      <c r="B127" s="5" t="s">
        <v>170</v>
      </c>
      <c r="C127" s="5"/>
      <c r="D127" s="25" t="str">
        <f>IFERROR(Country_Data[[#This Row],[StD of equity market]]/Country_Data[[#This Row],[StD for bond]]*VLOOKUP(Country_Data[[#This Row],[Moody''s]],Rating_to_spread_Moody[],3,FALSE),"")</f>
        <v/>
      </c>
      <c r="E127" s="36" t="str">
        <f>IF(Country_Data[[#This Row],[10 year $ yield]]="","",IFERROR(Country_Data[[#This Row],[Default spread on $ bonds]]*Country_Data[[#This Row],[StD of equity market]]/Country_Data[[#This Row],[StD for bond]],"Error"))</f>
        <v/>
      </c>
      <c r="F127" s="36" t="str">
        <f>IFERROR(Country_Data[[#This Row],[10 year yield]]-VLOOKUP(Country_Data[[#This Row],[Moody''s local]],Rating_to_spread_Moody[],3,FALSE),"")</f>
        <v/>
      </c>
      <c r="G127" s="36"/>
      <c r="H127" t="str">
        <f>IFERROR(VLOOKUP(Country_Data[[#This Row],[Entity]],Ratings_Raw_SP[],2,FALSE),"")</f>
        <v>BB-</v>
      </c>
      <c r="I127" t="str">
        <f>IFERROR(VLOOKUP(Country_Data[[#This Row],[Entity]],Ratings_Raw_Fitch[],2,FALSE),"-")</f>
        <v>BB-</v>
      </c>
      <c r="J127" t="str">
        <f>IFERROR(VLOOKUP(Country_Data[[#This Row],[Entity]],Ratings_Raw_Moodys[],2,FALSE),"-")</f>
        <v>Baa3</v>
      </c>
      <c r="L127" s="3"/>
      <c r="M127" s="3"/>
      <c r="N127" s="32"/>
      <c r="O127" s="32"/>
      <c r="P127" s="32"/>
      <c r="Q127" s="32"/>
      <c r="R127" s="32"/>
      <c r="S127" s="32"/>
      <c r="T127" s="32"/>
      <c r="U127" s="32"/>
      <c r="V127" s="32" t="str">
        <f>IF(Country_Data[[#This Row],[10 year $ yield]]="","",Country_Data[[#This Row],[10 year $ yield]]-VLOOKUP("United States",Country_Data[],15,FALSE))</f>
        <v/>
      </c>
      <c r="W127" s="32"/>
      <c r="X127" s="25"/>
    </row>
    <row r="128" spans="2:24" x14ac:dyDescent="0.25">
      <c r="B128" s="4" t="s">
        <v>171</v>
      </c>
      <c r="C128" s="4"/>
      <c r="D128" s="33" t="str">
        <f>IFERROR(Country_Data[[#This Row],[StD of equity market]]/Country_Data[[#This Row],[StD for bond]]*VLOOKUP(Country_Data[[#This Row],[Moody''s]],Rating_to_spread_Moody[],3,FALSE),"")</f>
        <v/>
      </c>
      <c r="E128" s="35" t="str">
        <f>IF(Country_Data[[#This Row],[10 year $ yield]]="","",IFERROR(Country_Data[[#This Row],[Default spread on $ bonds]]*Country_Data[[#This Row],[StD of equity market]]/Country_Data[[#This Row],[StD for bond]],"Error"))</f>
        <v/>
      </c>
      <c r="F128" s="35" t="str">
        <f>IFERROR(Country_Data[[#This Row],[10 year yield]]-VLOOKUP(Country_Data[[#This Row],[Moody''s local]],Rating_to_spread_Moody[],3,FALSE),"")</f>
        <v/>
      </c>
      <c r="G128" s="35"/>
      <c r="H128" t="str">
        <f>IFERROR(VLOOKUP(Country_Data[[#This Row],[Entity]],Ratings_Raw_SP[],2,FALSE),"")</f>
        <v>BB+</v>
      </c>
      <c r="I128" t="str">
        <f>IFERROR(VLOOKUP(Country_Data[[#This Row],[Entity]],Ratings_Raw_Fitch[],2,FALSE),"-")</f>
        <v>BBB-</v>
      </c>
      <c r="J128" t="str">
        <f>IFERROR(VLOOKUP(Country_Data[[#This Row],[Entity]],Ratings_Raw_Moodys[],2,FALSE),"-")</f>
        <v>Baa3</v>
      </c>
      <c r="L128" s="3" t="s">
        <v>15</v>
      </c>
      <c r="M128" s="3" t="s">
        <v>28</v>
      </c>
      <c r="N128" s="32"/>
      <c r="O128" s="32"/>
      <c r="P128" s="32"/>
      <c r="Q128" s="32"/>
      <c r="R128" s="32"/>
      <c r="S128" s="32"/>
      <c r="T128" s="32"/>
      <c r="U128" s="32"/>
      <c r="V128" s="32" t="str">
        <f>IF(Country_Data[[#This Row],[10 year $ yield]]="","",Country_Data[[#This Row],[10 year $ yield]]-VLOOKUP("United States",Country_Data[],15,FALSE))</f>
        <v/>
      </c>
      <c r="W128" s="32"/>
      <c r="X128" s="25"/>
    </row>
    <row r="129" spans="2:24" x14ac:dyDescent="0.25">
      <c r="B129" s="5" t="s">
        <v>172</v>
      </c>
      <c r="C129" s="5"/>
      <c r="D129" s="25" t="str">
        <f>IFERROR(Country_Data[[#This Row],[StD of equity market]]/Country_Data[[#This Row],[StD for bond]]*VLOOKUP(Country_Data[[#This Row],[Moody''s]],Rating_to_spread_Moody[],3,FALSE),"")</f>
        <v/>
      </c>
      <c r="E129" s="36" t="str">
        <f>IF(Country_Data[[#This Row],[10 year $ yield]]="","",IFERROR(Country_Data[[#This Row],[Default spread on $ bonds]]*Country_Data[[#This Row],[StD of equity market]]/Country_Data[[#This Row],[StD for bond]],"Error"))</f>
        <v/>
      </c>
      <c r="F129" s="36" t="str">
        <f>IFERROR(Country_Data[[#This Row],[10 year yield]]-VLOOKUP(Country_Data[[#This Row],[Moody''s local]],Rating_to_spread_Moody[],3,FALSE),"")</f>
        <v/>
      </c>
      <c r="G129" s="36"/>
      <c r="H129" t="str">
        <f>IFERROR(VLOOKUP(Country_Data[[#This Row],[Entity]],Ratings_Raw_SP[],2,FALSE),"")</f>
        <v>B+</v>
      </c>
      <c r="I129" t="str">
        <f>IFERROR(VLOOKUP(Country_Data[[#This Row],[Entity]],Ratings_Raw_Fitch[],2,FALSE),"-")</f>
        <v>B</v>
      </c>
      <c r="J129" t="str">
        <f>IFERROR(VLOOKUP(Country_Data[[#This Row],[Entity]],Ratings_Raw_Moodys[],2,FALSE),"-")</f>
        <v>-</v>
      </c>
      <c r="L129" s="3" t="s">
        <v>7</v>
      </c>
      <c r="M129" s="3" t="s">
        <v>7</v>
      </c>
      <c r="N129" s="32"/>
      <c r="O129" s="32"/>
      <c r="P129" s="32"/>
      <c r="Q129" s="32"/>
      <c r="R129" s="32"/>
      <c r="S129" s="32"/>
      <c r="T129" s="32"/>
      <c r="U129" s="32"/>
      <c r="V129" s="32" t="str">
        <f>IF(Country_Data[[#This Row],[10 year $ yield]]="","",Country_Data[[#This Row],[10 year $ yield]]-VLOOKUP("United States",Country_Data[],15,FALSE))</f>
        <v/>
      </c>
      <c r="W129" s="32"/>
      <c r="X129" s="25"/>
    </row>
    <row r="130" spans="2:24" x14ac:dyDescent="0.25">
      <c r="B130" s="4" t="s">
        <v>173</v>
      </c>
      <c r="C130" s="4"/>
      <c r="D130" s="33" t="str">
        <f>IFERROR(Country_Data[[#This Row],[StD of equity market]]/Country_Data[[#This Row],[StD for bond]]*VLOOKUP(Country_Data[[#This Row],[Moody''s]],Rating_to_spread_Moody[],3,FALSE),"")</f>
        <v/>
      </c>
      <c r="E130" s="35" t="str">
        <f>IF(Country_Data[[#This Row],[10 year $ yield]]="","",IFERROR(Country_Data[[#This Row],[Default spread on $ bonds]]*Country_Data[[#This Row],[StD of equity market]]/Country_Data[[#This Row],[StD for bond]],"Error"))</f>
        <v/>
      </c>
      <c r="F130" s="35" t="str">
        <f>IFERROR(Country_Data[[#This Row],[10 year yield]]-VLOOKUP(Country_Data[[#This Row],[Moody''s local]],Rating_to_spread_Moody[],3,FALSE),"")</f>
        <v/>
      </c>
      <c r="G130" s="35"/>
      <c r="H130" t="str">
        <f>IFERROR(VLOOKUP(Country_Data[[#This Row],[Entity]],Ratings_Raw_SP[],2,FALSE),"")</f>
        <v>CCC+</v>
      </c>
      <c r="I130" t="str">
        <f>IFERROR(VLOOKUP(Country_Data[[#This Row],[Entity]],Ratings_Raw_Fitch[],2,FALSE),"-")</f>
        <v>CCC</v>
      </c>
      <c r="J130" t="str">
        <f>IFERROR(VLOOKUP(Country_Data[[#This Row],[Entity]],Ratings_Raw_Moodys[],2,FALSE),"-")</f>
        <v>Caa1</v>
      </c>
      <c r="L130" s="3" t="s">
        <v>16</v>
      </c>
      <c r="M130" s="3" t="s">
        <v>29</v>
      </c>
      <c r="N130" s="32"/>
      <c r="O130" s="32"/>
      <c r="P130" s="32"/>
      <c r="Q130" s="32"/>
      <c r="R130" s="32"/>
      <c r="S130" s="32"/>
      <c r="T130" s="32"/>
      <c r="U130" s="32"/>
      <c r="V130" s="32" t="str">
        <f>IF(Country_Data[[#This Row],[10 year $ yield]]="","",Country_Data[[#This Row],[10 year $ yield]]-VLOOKUP("United States",Country_Data[],15,FALSE))</f>
        <v/>
      </c>
      <c r="W130" s="32"/>
      <c r="X130" s="25"/>
    </row>
    <row r="131" spans="2:24" x14ac:dyDescent="0.25">
      <c r="B131" s="5" t="s">
        <v>174</v>
      </c>
      <c r="C131" s="5"/>
      <c r="D131" s="25" t="str">
        <f>IFERROR(Country_Data[[#This Row],[StD of equity market]]/Country_Data[[#This Row],[StD for bond]]*VLOOKUP(Country_Data[[#This Row],[Moody''s]],Rating_to_spread_Moody[],3,FALSE),"")</f>
        <v/>
      </c>
      <c r="E131" s="36" t="str">
        <f>IF(Country_Data[[#This Row],[10 year $ yield]]="","",IFERROR(Country_Data[[#This Row],[Default spread on $ bonds]]*Country_Data[[#This Row],[StD of equity market]]/Country_Data[[#This Row],[StD for bond]],"Error"))</f>
        <v/>
      </c>
      <c r="F131" s="36" t="str">
        <f>IFERROR(Country_Data[[#This Row],[10 year yield]]-VLOOKUP(Country_Data[[#This Row],[Moody''s local]],Rating_to_spread_Moody[],3,FALSE),"")</f>
        <v/>
      </c>
      <c r="G131" s="36"/>
      <c r="H131" t="str">
        <f>IFERROR(VLOOKUP(Country_Data[[#This Row],[Entity]],Ratings_Raw_SP[],2,FALSE),"")</f>
        <v>AAA</v>
      </c>
      <c r="I131" t="str">
        <f>IFERROR(VLOOKUP(Country_Data[[#This Row],[Entity]],Ratings_Raw_Fitch[],2,FALSE),"-")</f>
        <v>AA+</v>
      </c>
      <c r="J131" t="str">
        <f>IFERROR(VLOOKUP(Country_Data[[#This Row],[Entity]],Ratings_Raw_Moodys[],2,FALSE),"-")</f>
        <v>Aa1</v>
      </c>
      <c r="L131" s="3" t="s">
        <v>10</v>
      </c>
      <c r="M131" s="3" t="s">
        <v>10</v>
      </c>
      <c r="N131" s="32"/>
      <c r="O131" s="32"/>
      <c r="P131" s="32"/>
      <c r="Q131" s="32">
        <v>2.3699999999999999E-2</v>
      </c>
      <c r="R131" s="32"/>
      <c r="S131" s="32"/>
      <c r="T131" s="32"/>
      <c r="U131" s="32"/>
      <c r="V131" s="32" t="str">
        <f>IF(Country_Data[[#This Row],[10 year $ yield]]="","",Country_Data[[#This Row],[10 year $ yield]]-VLOOKUP("United States",Country_Data[],15,FALSE))</f>
        <v/>
      </c>
      <c r="W131" s="32"/>
      <c r="X131" s="25"/>
    </row>
    <row r="132" spans="2:24" x14ac:dyDescent="0.25">
      <c r="B132" s="4" t="s">
        <v>239</v>
      </c>
      <c r="C132" s="4"/>
      <c r="D132" s="33" t="str">
        <f>IFERROR(Country_Data[[#This Row],[StD of equity market]]/Country_Data[[#This Row],[StD for bond]]*VLOOKUP(Country_Data[[#This Row],[Moody''s]],Rating_to_spread_Moody[],3,FALSE),"")</f>
        <v/>
      </c>
      <c r="E132" s="35" t="str">
        <f>IF(Country_Data[[#This Row],[10 year $ yield]]="","",IFERROR(Country_Data[[#This Row],[Default spread on $ bonds]]*Country_Data[[#This Row],[StD of equity market]]/Country_Data[[#This Row],[StD for bond]],"Error"))</f>
        <v>Error</v>
      </c>
      <c r="F132" s="35">
        <f>IFERROR(Country_Data[[#This Row],[10 year yield]]-VLOOKUP(Country_Data[[#This Row],[Moody''s local]],Rating_to_spread_Moody[],3,FALSE),"")</f>
        <v>2.3400000000000001E-2</v>
      </c>
      <c r="G132" s="35"/>
      <c r="H132" t="str">
        <f>IFERROR(VLOOKUP(Country_Data[[#This Row],[Entity]],Ratings_Raw_SP[],2,FALSE),"")</f>
        <v/>
      </c>
      <c r="I132" t="str">
        <f>IFERROR(VLOOKUP(Country_Data[[#This Row],[Entity]],Ratings_Raw_Fitch[],2,FALSE),"-")</f>
        <v>-</v>
      </c>
      <c r="J132" t="str">
        <f>IFERROR(VLOOKUP(Country_Data[[#This Row],[Entity]],Ratings_Raw_Moodys[],2,FALSE),"-")</f>
        <v>-</v>
      </c>
      <c r="K132" t="s">
        <v>31</v>
      </c>
      <c r="L132" s="3" t="s">
        <v>6</v>
      </c>
      <c r="M132" s="3" t="s">
        <v>6</v>
      </c>
      <c r="N132" s="32">
        <v>1.1000000000000001E-3</v>
      </c>
      <c r="O132" s="32">
        <v>5.0000000000000001E-3</v>
      </c>
      <c r="P132" s="32">
        <v>1.6299999999999999E-2</v>
      </c>
      <c r="Q132" s="32">
        <v>2.3400000000000001E-2</v>
      </c>
      <c r="R132" s="32"/>
      <c r="S132" s="32">
        <v>2.8199999999999999E-2</v>
      </c>
      <c r="T132" s="32">
        <v>3.0800000000000001E-2</v>
      </c>
      <c r="U132" s="32">
        <v>2.3400000000000001E-2</v>
      </c>
      <c r="V132" s="32">
        <f>IF(Country_Data[[#This Row],[10 year $ yield]]="","",Country_Data[[#This Row],[10 year $ yield]]-VLOOKUP("United States",Country_Data[],15,FALSE))</f>
        <v>7.1000000000000021E-3</v>
      </c>
      <c r="W132" s="32"/>
      <c r="X132" s="25"/>
    </row>
    <row r="133" spans="2:24" x14ac:dyDescent="0.25">
      <c r="B133" s="5" t="s">
        <v>176</v>
      </c>
      <c r="C133" s="5"/>
      <c r="D133" s="25" t="str">
        <f>IFERROR(Country_Data[[#This Row],[StD of equity market]]/Country_Data[[#This Row],[StD for bond]]*VLOOKUP(Country_Data[[#This Row],[Moody''s]],Rating_to_spread_Moody[],3,FALSE),"")</f>
        <v/>
      </c>
      <c r="E133" s="36" t="str">
        <f>IF(Country_Data[[#This Row],[10 year $ yield]]="","",IFERROR(Country_Data[[#This Row],[Default spread on $ bonds]]*Country_Data[[#This Row],[StD of equity market]]/Country_Data[[#This Row],[StD for bond]],"Error"))</f>
        <v/>
      </c>
      <c r="F133" s="36" t="str">
        <f>IFERROR(Country_Data[[#This Row],[10 year yield]]-VLOOKUP(Country_Data[[#This Row],[Moody''s local]],Rating_to_spread_Moody[],3,FALSE),"")</f>
        <v/>
      </c>
      <c r="G133" s="36"/>
      <c r="H133" t="str">
        <f>IFERROR(VLOOKUP(Country_Data[[#This Row],[Entity]],Ratings_Raw_SP[],2,FALSE),"")</f>
        <v>BBB-</v>
      </c>
      <c r="I133" t="str">
        <f>IFERROR(VLOOKUP(Country_Data[[#This Row],[Entity]],Ratings_Raw_Fitch[],2,FALSE),"-")</f>
        <v>BBB-</v>
      </c>
      <c r="J133" t="str">
        <f>IFERROR(VLOOKUP(Country_Data[[#This Row],[Entity]],Ratings_Raw_Moodys[],2,FALSE),"-")</f>
        <v>Baa2</v>
      </c>
      <c r="L133" s="3" t="s">
        <v>14</v>
      </c>
      <c r="M133" s="3" t="s">
        <v>14</v>
      </c>
      <c r="N133" s="32"/>
      <c r="O133" s="32"/>
      <c r="P133" s="32"/>
      <c r="Q133" s="32"/>
      <c r="R133" s="32"/>
      <c r="S133" s="32"/>
      <c r="T133" s="32"/>
      <c r="U133" s="32"/>
      <c r="V133" s="32" t="str">
        <f>IF(Country_Data[[#This Row],[10 year $ yield]]="","",Country_Data[[#This Row],[10 year $ yield]]-VLOOKUP("United States",Country_Data[],15,FALSE))</f>
        <v/>
      </c>
      <c r="W133" s="32"/>
      <c r="X133" s="25"/>
    </row>
    <row r="134" spans="2:24" x14ac:dyDescent="0.25">
      <c r="B134" s="4" t="s">
        <v>177</v>
      </c>
      <c r="C134" s="4"/>
      <c r="D134" s="33" t="str">
        <f>IFERROR(Country_Data[[#This Row],[StD of equity market]]/Country_Data[[#This Row],[StD for bond]]*VLOOKUP(Country_Data[[#This Row],[Moody''s]],Rating_to_spread_Moody[],3,FALSE),"")</f>
        <v/>
      </c>
      <c r="E134" s="35" t="str">
        <f>IF(Country_Data[[#This Row],[10 year $ yield]]="","",IFERROR(Country_Data[[#This Row],[Default spread on $ bonds]]*Country_Data[[#This Row],[StD of equity market]]/Country_Data[[#This Row],[StD for bond]],"Error"))</f>
        <v/>
      </c>
      <c r="F134" s="35" t="str">
        <f>IFERROR(Country_Data[[#This Row],[10 year yield]]-VLOOKUP(Country_Data[[#This Row],[Moody''s local]],Rating_to_spread_Moody[],3,FALSE),"")</f>
        <v/>
      </c>
      <c r="G134" s="35"/>
      <c r="H134" t="str">
        <f>IFERROR(VLOOKUP(Country_Data[[#This Row],[Entity]],Ratings_Raw_SP[],2,FALSE),"")</f>
        <v>B</v>
      </c>
      <c r="I134" t="str">
        <f>IFERROR(VLOOKUP(Country_Data[[#This Row],[Entity]],Ratings_Raw_Fitch[],2,FALSE),"-")</f>
        <v>B+</v>
      </c>
      <c r="J134" t="str">
        <f>IFERROR(VLOOKUP(Country_Data[[#This Row],[Entity]],Ratings_Raw_Moodys[],2,FALSE),"-")</f>
        <v>B2</v>
      </c>
      <c r="L134" s="3"/>
      <c r="M134" s="3"/>
      <c r="N134" s="32"/>
      <c r="O134" s="32"/>
      <c r="P134" s="32"/>
      <c r="Q134" s="32"/>
      <c r="R134" s="32"/>
      <c r="S134" s="32"/>
      <c r="T134" s="32"/>
      <c r="U134" s="32"/>
      <c r="V134" s="32" t="str">
        <f>IF(Country_Data[[#This Row],[10 year $ yield]]="","",Country_Data[[#This Row],[10 year $ yield]]-VLOOKUP("United States",Country_Data[],15,FALSE))</f>
        <v/>
      </c>
      <c r="W134" s="32"/>
      <c r="X134" s="25"/>
    </row>
    <row r="135" spans="2:24" x14ac:dyDescent="0.25">
      <c r="B135" s="5" t="s">
        <v>178</v>
      </c>
      <c r="C135" s="5"/>
      <c r="D135" s="25" t="str">
        <f>IFERROR(Country_Data[[#This Row],[StD of equity market]]/Country_Data[[#This Row],[StD for bond]]*VLOOKUP(Country_Data[[#This Row],[Moody''s]],Rating_to_spread_Moody[],3,FALSE),"")</f>
        <v/>
      </c>
      <c r="E135" s="36" t="str">
        <f>IF(Country_Data[[#This Row],[10 year $ yield]]="","",IFERROR(Country_Data[[#This Row],[Default spread on $ bonds]]*Country_Data[[#This Row],[StD of equity market]]/Country_Data[[#This Row],[StD for bond]],"Error"))</f>
        <v/>
      </c>
      <c r="F135" s="36" t="str">
        <f>IFERROR(Country_Data[[#This Row],[10 year yield]]-VLOOKUP(Country_Data[[#This Row],[Moody''s local]],Rating_to_spread_Moody[],3,FALSE),"")</f>
        <v/>
      </c>
      <c r="G135" s="36"/>
      <c r="H135" t="str">
        <f>IFERROR(VLOOKUP(Country_Data[[#This Row],[Entity]],Ratings_Raw_SP[],2,FALSE),"")</f>
        <v>BB-</v>
      </c>
      <c r="I135" t="str">
        <f>IFERROR(VLOOKUP(Country_Data[[#This Row],[Entity]],Ratings_Raw_Fitch[],2,FALSE),"-")</f>
        <v>B+</v>
      </c>
      <c r="J135" t="str">
        <f>IFERROR(VLOOKUP(Country_Data[[#This Row],[Entity]],Ratings_Raw_Moodys[],2,FALSE),"-")</f>
        <v>B1</v>
      </c>
      <c r="L135" s="3" t="s">
        <v>8</v>
      </c>
      <c r="M135" s="3" t="s">
        <v>8</v>
      </c>
      <c r="N135" s="32"/>
      <c r="O135" s="32"/>
      <c r="P135" s="32"/>
      <c r="Q135" s="32"/>
      <c r="R135" s="32"/>
      <c r="S135" s="32"/>
      <c r="T135" s="32"/>
      <c r="U135" s="32"/>
      <c r="V135" s="32" t="str">
        <f>IF(Country_Data[[#This Row],[10 year $ yield]]="","",Country_Data[[#This Row],[10 year $ yield]]-VLOOKUP("United States",Country_Data[],15,FALSE))</f>
        <v/>
      </c>
      <c r="W135" s="32"/>
      <c r="X135" s="25"/>
    </row>
    <row r="136" spans="2:24" ht="15.75" thickBot="1" x14ac:dyDescent="0.3">
      <c r="B136" s="6" t="s">
        <v>179</v>
      </c>
      <c r="C136" s="8"/>
      <c r="D136" s="34" t="str">
        <f>IFERROR(Country_Data[[#This Row],[StD of equity market]]/Country_Data[[#This Row],[StD for bond]]*VLOOKUP(Country_Data[[#This Row],[Moody''s]],Rating_to_spread_Moody[],3,FALSE),"")</f>
        <v/>
      </c>
      <c r="E136" s="37" t="str">
        <f>IF(Country_Data[[#This Row],[10 year $ yield]]="","",IFERROR(Country_Data[[#This Row],[Default spread on $ bonds]]*Country_Data[[#This Row],[StD of equity market]]/Country_Data[[#This Row],[StD for bond]],"Error"))</f>
        <v/>
      </c>
      <c r="F136" s="37" t="str">
        <f>IFERROR(Country_Data[[#This Row],[10 year yield]]-VLOOKUP(Country_Data[[#This Row],[Moody''s local]],Rating_to_spread_Moody[],3,FALSE),"")</f>
        <v/>
      </c>
      <c r="G136" s="37"/>
      <c r="H136" t="str">
        <f>IFERROR(VLOOKUP(Country_Data[[#This Row],[Entity]],Ratings_Raw_SP[],2,FALSE),"")</f>
        <v>B+</v>
      </c>
      <c r="I136" t="str">
        <f>IFERROR(VLOOKUP(Country_Data[[#This Row],[Entity]],Ratings_Raw_Fitch[],2,FALSE),"-")</f>
        <v>B+</v>
      </c>
      <c r="J136" t="str">
        <f>IFERROR(VLOOKUP(Country_Data[[#This Row],[Entity]],Ratings_Raw_Moodys[],2,FALSE),"-")</f>
        <v>-</v>
      </c>
      <c r="L136" s="3" t="s">
        <v>20</v>
      </c>
      <c r="M136" s="3" t="s">
        <v>20</v>
      </c>
      <c r="N136" s="32"/>
      <c r="O136" s="32"/>
      <c r="P136" s="32"/>
      <c r="Q136" s="32"/>
      <c r="R136" s="32"/>
      <c r="S136" s="32"/>
      <c r="T136" s="32"/>
      <c r="U136" s="32"/>
      <c r="V136" s="32" t="str">
        <f>IF(Country_Data[[#This Row],[10 year $ yield]]="","",Country_Data[[#This Row],[10 year $ yield]]-VLOOKUP("United States",Country_Data[],15,FALSE))</f>
        <v/>
      </c>
      <c r="W136" s="32"/>
      <c r="X136" s="25"/>
    </row>
    <row r="137" spans="2:24" x14ac:dyDescent="0.25">
      <c r="E137" s="9"/>
    </row>
    <row r="270" ht="30.75" customHeight="1" x14ac:dyDescent="0.25"/>
  </sheetData>
  <mergeCells count="1">
    <mergeCell ref="B2:B4"/>
  </mergeCells>
  <dataValidations count="2">
    <dataValidation type="list" allowBlank="1" showInputMessage="1" showErrorMessage="1" sqref="C101:C122">
      <mc:AlternateContent xmlns:x12ac="http://schemas.microsoft.com/office/spreadsheetml/2011/1/ac" xmlns:mc="http://schemas.openxmlformats.org/markup-compatibility/2006">
        <mc:Choice Requires="x12ac">
          <x12ac:list>"""=Regions"""</x12ac:list>
        </mc:Choice>
        <mc:Fallback>
          <formula1>"""=Regions"""</formula1>
        </mc:Fallback>
      </mc:AlternateContent>
    </dataValidation>
    <dataValidation type="list" allowBlank="1" showInputMessage="1" showErrorMessage="1" sqref="C123:C136">
      <formula1>Data_Validation_Regions</formula1>
    </dataValidation>
  </dataValidations>
  <hyperlinks>
    <hyperlink ref="D3" location="Summary!B3" display="Summary"/>
    <hyperlink ref="F3" location="Investments!B3" display="Investments"/>
    <hyperlink ref="G3" location="'Country &amp; region data'!B3" display="Country &amp; region"/>
    <hyperlink ref="E3" location="'Models &amp; inputs'!B3" display="Models &amp;  inputs"/>
  </hyperlinks>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7"/>
  <dimension ref="B1:N137"/>
  <sheetViews>
    <sheetView showGridLines="0" workbookViewId="0">
      <pane xSplit="1" ySplit="8" topLeftCell="B9" activePane="bottomRight" state="frozen"/>
      <selection pane="topRight" activeCell="B1" sqref="B1"/>
      <selection pane="bottomLeft" activeCell="A9" sqref="A9"/>
      <selection pane="bottomRight" activeCell="J10" sqref="J10"/>
    </sheetView>
  </sheetViews>
  <sheetFormatPr defaultRowHeight="15" x14ac:dyDescent="0.25"/>
  <cols>
    <col min="1" max="1" width="2.28515625" customWidth="1"/>
    <col min="2" max="2" width="22.85546875" bestFit="1" customWidth="1"/>
    <col min="3" max="3" width="9.42578125" bestFit="1" customWidth="1"/>
    <col min="4" max="9" width="23.5703125" customWidth="1"/>
    <col min="10" max="10" width="9.42578125" customWidth="1"/>
    <col min="11" max="11" width="13.28515625" bestFit="1" customWidth="1"/>
    <col min="12" max="13" width="16.42578125" customWidth="1"/>
    <col min="14" max="15" width="13.85546875" customWidth="1"/>
    <col min="17" max="22" width="11" customWidth="1"/>
  </cols>
  <sheetData>
    <row r="1" spans="2:14" ht="4.5" customHeight="1" x14ac:dyDescent="0.25">
      <c r="B1" s="1"/>
    </row>
    <row r="2" spans="2:14" s="2" customFormat="1" ht="9.75" customHeight="1" x14ac:dyDescent="0.25">
      <c r="B2" s="53" t="s">
        <v>224</v>
      </c>
    </row>
    <row r="3" spans="2:14" s="2" customFormat="1" ht="57" customHeight="1" thickBot="1" x14ac:dyDescent="0.95">
      <c r="B3" s="53"/>
      <c r="C3" s="27"/>
      <c r="D3" s="29" t="s">
        <v>221</v>
      </c>
      <c r="E3" s="29" t="s">
        <v>262</v>
      </c>
      <c r="F3" s="30" t="s">
        <v>222</v>
      </c>
      <c r="G3" s="30" t="s">
        <v>223</v>
      </c>
      <c r="H3" s="28"/>
      <c r="I3" s="26"/>
      <c r="J3" s="26"/>
      <c r="K3" s="26"/>
      <c r="L3" s="26"/>
      <c r="M3" s="26"/>
      <c r="N3" s="26"/>
    </row>
    <row r="4" spans="2:14" s="2" customFormat="1" ht="9.75" customHeight="1" thickTop="1" x14ac:dyDescent="0.25">
      <c r="B4" s="53"/>
    </row>
    <row r="5" spans="2:14" ht="7.5" customHeight="1" x14ac:dyDescent="0.25">
      <c r="B5" s="1"/>
    </row>
    <row r="7" spans="2:14" x14ac:dyDescent="0.25">
      <c r="B7" s="60" t="s">
        <v>0</v>
      </c>
      <c r="C7" s="60"/>
      <c r="D7" s="60"/>
      <c r="F7" s="60" t="s">
        <v>2</v>
      </c>
      <c r="G7" s="60"/>
      <c r="H7" s="60"/>
      <c r="J7" s="60" t="s">
        <v>1</v>
      </c>
      <c r="K7" s="60"/>
      <c r="L7" s="60"/>
    </row>
    <row r="8" spans="2:14" x14ac:dyDescent="0.25">
      <c r="B8" t="s">
        <v>3</v>
      </c>
      <c r="C8" t="s">
        <v>50</v>
      </c>
      <c r="D8" t="s">
        <v>196</v>
      </c>
      <c r="F8" t="s">
        <v>3</v>
      </c>
      <c r="G8" t="s">
        <v>50</v>
      </c>
      <c r="H8" t="s">
        <v>196</v>
      </c>
      <c r="J8" t="s">
        <v>3</v>
      </c>
      <c r="K8" t="s">
        <v>50</v>
      </c>
      <c r="L8" t="s">
        <v>30</v>
      </c>
    </row>
    <row r="9" spans="2:14" x14ac:dyDescent="0.25">
      <c r="B9" t="s">
        <v>236</v>
      </c>
      <c r="C9" t="s">
        <v>10</v>
      </c>
      <c r="D9" s="7">
        <v>40876</v>
      </c>
      <c r="F9" t="s">
        <v>236</v>
      </c>
      <c r="G9" t="s">
        <v>10</v>
      </c>
      <c r="H9" s="7">
        <v>40868</v>
      </c>
      <c r="J9" t="s">
        <v>236</v>
      </c>
      <c r="K9" t="s">
        <v>31</v>
      </c>
      <c r="L9" s="7">
        <v>40760</v>
      </c>
    </row>
    <row r="10" spans="2:14" x14ac:dyDescent="0.25">
      <c r="B10" t="s">
        <v>52</v>
      </c>
      <c r="C10" t="s">
        <v>5</v>
      </c>
      <c r="D10" s="7">
        <v>40959</v>
      </c>
      <c r="F10" t="s">
        <v>180</v>
      </c>
      <c r="G10" t="s">
        <v>5</v>
      </c>
      <c r="H10" s="7">
        <v>40868</v>
      </c>
      <c r="J10" t="s">
        <v>53</v>
      </c>
      <c r="K10" t="s">
        <v>44</v>
      </c>
      <c r="L10" s="7">
        <v>40760</v>
      </c>
    </row>
    <row r="11" spans="2:14" x14ac:dyDescent="0.25">
      <c r="B11" t="s">
        <v>53</v>
      </c>
      <c r="C11" t="s">
        <v>20</v>
      </c>
      <c r="D11" s="7">
        <v>40959</v>
      </c>
      <c r="F11" t="s">
        <v>55</v>
      </c>
      <c r="G11" t="s">
        <v>8</v>
      </c>
      <c r="H11" s="7">
        <v>40868</v>
      </c>
      <c r="J11" t="s">
        <v>55</v>
      </c>
      <c r="K11" t="s">
        <v>43</v>
      </c>
      <c r="L11" s="7">
        <v>40760</v>
      </c>
    </row>
    <row r="12" spans="2:14" x14ac:dyDescent="0.25">
      <c r="B12" t="s">
        <v>54</v>
      </c>
      <c r="C12" t="s">
        <v>9</v>
      </c>
      <c r="D12" s="7">
        <v>40959</v>
      </c>
      <c r="F12" t="s">
        <v>56</v>
      </c>
      <c r="G12" t="s">
        <v>203</v>
      </c>
      <c r="H12" s="7">
        <v>41851</v>
      </c>
      <c r="J12" t="s">
        <v>56</v>
      </c>
      <c r="K12" t="s">
        <v>47</v>
      </c>
      <c r="L12" s="7">
        <v>41851</v>
      </c>
    </row>
    <row r="13" spans="2:14" x14ac:dyDescent="0.25">
      <c r="B13" t="s">
        <v>55</v>
      </c>
      <c r="C13" t="s">
        <v>8</v>
      </c>
      <c r="D13" s="7">
        <v>40959</v>
      </c>
      <c r="F13" t="s">
        <v>181</v>
      </c>
      <c r="G13" t="s">
        <v>8</v>
      </c>
      <c r="H13" s="7">
        <v>40868</v>
      </c>
      <c r="J13" t="s">
        <v>181</v>
      </c>
      <c r="K13" t="s">
        <v>42</v>
      </c>
      <c r="L13" s="7">
        <v>40868</v>
      </c>
    </row>
    <row r="14" spans="2:14" x14ac:dyDescent="0.25">
      <c r="B14" t="s">
        <v>56</v>
      </c>
      <c r="C14" t="s">
        <v>12</v>
      </c>
      <c r="D14" s="7">
        <v>41807</v>
      </c>
      <c r="F14" t="s">
        <v>57</v>
      </c>
      <c r="G14" t="s">
        <v>15</v>
      </c>
      <c r="H14" s="7">
        <v>40868</v>
      </c>
      <c r="J14" t="s">
        <v>58</v>
      </c>
      <c r="K14" t="s">
        <v>31</v>
      </c>
      <c r="L14" s="7">
        <v>40760</v>
      </c>
    </row>
    <row r="15" spans="2:14" x14ac:dyDescent="0.25">
      <c r="B15" t="s">
        <v>57</v>
      </c>
      <c r="C15" t="s">
        <v>9</v>
      </c>
      <c r="D15" s="7">
        <v>40959</v>
      </c>
      <c r="F15" t="s">
        <v>58</v>
      </c>
      <c r="G15" t="s">
        <v>10</v>
      </c>
      <c r="H15" s="7">
        <v>40876</v>
      </c>
      <c r="J15" t="s">
        <v>59</v>
      </c>
      <c r="K15" t="s">
        <v>31</v>
      </c>
      <c r="L15" s="7">
        <v>40952</v>
      </c>
    </row>
    <row r="16" spans="2:14" x14ac:dyDescent="0.25">
      <c r="B16" t="s">
        <v>58</v>
      </c>
      <c r="C16" t="s">
        <v>10</v>
      </c>
      <c r="D16" s="7">
        <v>40959</v>
      </c>
      <c r="F16" t="s">
        <v>59</v>
      </c>
      <c r="G16" t="s">
        <v>10</v>
      </c>
      <c r="H16" s="7">
        <v>40868</v>
      </c>
      <c r="J16" t="s">
        <v>60</v>
      </c>
      <c r="K16" t="s">
        <v>40</v>
      </c>
      <c r="L16" s="7">
        <v>41018</v>
      </c>
    </row>
    <row r="17" spans="2:12" x14ac:dyDescent="0.25">
      <c r="B17" t="s">
        <v>59</v>
      </c>
      <c r="C17" t="s">
        <v>6</v>
      </c>
      <c r="D17" s="7">
        <v>40959</v>
      </c>
      <c r="F17" t="s">
        <v>60</v>
      </c>
      <c r="G17" t="s">
        <v>14</v>
      </c>
      <c r="H17" s="7">
        <v>40868</v>
      </c>
      <c r="J17" t="s">
        <v>61</v>
      </c>
      <c r="K17" t="s">
        <v>36</v>
      </c>
      <c r="L17" s="7">
        <v>40760</v>
      </c>
    </row>
    <row r="18" spans="2:12" x14ac:dyDescent="0.25">
      <c r="B18" t="s">
        <v>60</v>
      </c>
      <c r="C18" t="s">
        <v>14</v>
      </c>
      <c r="D18" s="7">
        <v>40959</v>
      </c>
      <c r="F18" t="s">
        <v>62</v>
      </c>
      <c r="G18" t="s">
        <v>15</v>
      </c>
      <c r="H18" s="7">
        <v>40868</v>
      </c>
      <c r="J18" t="s">
        <v>62</v>
      </c>
      <c r="K18" t="s">
        <v>204</v>
      </c>
      <c r="L18" s="7">
        <v>40760</v>
      </c>
    </row>
    <row r="19" spans="2:12" x14ac:dyDescent="0.25">
      <c r="B19" t="s">
        <v>61</v>
      </c>
      <c r="C19" t="s">
        <v>15</v>
      </c>
      <c r="D19" s="7">
        <v>40959</v>
      </c>
      <c r="F19" t="s">
        <v>66</v>
      </c>
      <c r="G19" t="s">
        <v>5</v>
      </c>
      <c r="H19" s="7">
        <v>41298</v>
      </c>
      <c r="J19" t="s">
        <v>63</v>
      </c>
      <c r="K19" t="s">
        <v>43</v>
      </c>
      <c r="L19" s="7">
        <v>40760</v>
      </c>
    </row>
    <row r="20" spans="2:12" x14ac:dyDescent="0.25">
      <c r="B20" t="s">
        <v>62</v>
      </c>
      <c r="C20" t="s">
        <v>15</v>
      </c>
      <c r="D20" s="7">
        <v>40959</v>
      </c>
      <c r="F20" t="s">
        <v>68</v>
      </c>
      <c r="G20" t="s">
        <v>7</v>
      </c>
      <c r="H20" s="7">
        <v>40868</v>
      </c>
      <c r="J20" t="s">
        <v>64</v>
      </c>
      <c r="K20" t="s">
        <v>40</v>
      </c>
      <c r="L20" s="7">
        <v>40760</v>
      </c>
    </row>
    <row r="21" spans="2:12" x14ac:dyDescent="0.25">
      <c r="B21" t="s">
        <v>63</v>
      </c>
      <c r="C21" t="s">
        <v>8</v>
      </c>
      <c r="D21" s="7">
        <v>40959</v>
      </c>
      <c r="F21" t="s">
        <v>69</v>
      </c>
      <c r="G21" t="s">
        <v>6</v>
      </c>
      <c r="H21" s="7">
        <v>40868</v>
      </c>
      <c r="J21" t="s">
        <v>65</v>
      </c>
      <c r="K21" t="s">
        <v>46</v>
      </c>
      <c r="L21" s="7">
        <v>40760</v>
      </c>
    </row>
    <row r="22" spans="2:12" x14ac:dyDescent="0.25">
      <c r="B22" t="s">
        <v>64</v>
      </c>
      <c r="C22" t="s">
        <v>28</v>
      </c>
      <c r="D22" s="7">
        <v>40959</v>
      </c>
      <c r="F22" t="s">
        <v>70</v>
      </c>
      <c r="G22" t="s">
        <v>8</v>
      </c>
      <c r="H22" s="7">
        <v>40868</v>
      </c>
      <c r="J22" t="s">
        <v>66</v>
      </c>
      <c r="K22" t="s">
        <v>34</v>
      </c>
      <c r="L22" s="7">
        <v>40893</v>
      </c>
    </row>
    <row r="23" spans="2:12" x14ac:dyDescent="0.25">
      <c r="B23" t="s">
        <v>65</v>
      </c>
      <c r="C23" t="s">
        <v>16</v>
      </c>
      <c r="D23" s="7">
        <v>41381</v>
      </c>
      <c r="F23" t="s">
        <v>73</v>
      </c>
      <c r="G23" t="s">
        <v>15</v>
      </c>
      <c r="H23" s="7">
        <v>40868</v>
      </c>
      <c r="J23" t="s">
        <v>67</v>
      </c>
      <c r="K23" t="s">
        <v>46</v>
      </c>
      <c r="L23" s="7">
        <v>40760</v>
      </c>
    </row>
    <row r="24" spans="2:12" x14ac:dyDescent="0.25">
      <c r="B24" t="s">
        <v>66</v>
      </c>
      <c r="C24" t="s">
        <v>5</v>
      </c>
      <c r="D24" s="7">
        <v>40959</v>
      </c>
      <c r="F24" t="s">
        <v>74</v>
      </c>
      <c r="G24" t="s">
        <v>14</v>
      </c>
      <c r="H24" s="7">
        <v>40868</v>
      </c>
      <c r="J24" t="s">
        <v>69</v>
      </c>
      <c r="K24" t="s">
        <v>33</v>
      </c>
      <c r="L24" s="7">
        <v>40760</v>
      </c>
    </row>
    <row r="25" spans="2:12" x14ac:dyDescent="0.25">
      <c r="B25" t="s">
        <v>67</v>
      </c>
      <c r="C25" t="s">
        <v>16</v>
      </c>
      <c r="D25" s="7">
        <v>40959</v>
      </c>
      <c r="F25" t="s">
        <v>77</v>
      </c>
      <c r="G25" t="s">
        <v>7</v>
      </c>
      <c r="H25" s="7">
        <v>40868</v>
      </c>
      <c r="J25" t="s">
        <v>70</v>
      </c>
      <c r="K25" t="s">
        <v>43</v>
      </c>
      <c r="L25" s="7">
        <v>40760</v>
      </c>
    </row>
    <row r="26" spans="2:12" x14ac:dyDescent="0.25">
      <c r="B26" t="s">
        <v>68</v>
      </c>
      <c r="C26" t="s">
        <v>7</v>
      </c>
      <c r="D26" s="7">
        <v>40959</v>
      </c>
      <c r="F26" t="s">
        <v>78</v>
      </c>
      <c r="G26" t="s">
        <v>10</v>
      </c>
      <c r="H26" s="7">
        <v>40868</v>
      </c>
      <c r="J26" t="s">
        <v>71</v>
      </c>
      <c r="K26" t="s">
        <v>46</v>
      </c>
      <c r="L26" s="7">
        <v>41002</v>
      </c>
    </row>
    <row r="27" spans="2:12" x14ac:dyDescent="0.25">
      <c r="B27" t="s">
        <v>69</v>
      </c>
      <c r="C27" t="s">
        <v>17</v>
      </c>
      <c r="D27" s="7">
        <v>40959</v>
      </c>
      <c r="F27" t="s">
        <v>79</v>
      </c>
      <c r="G27" t="s">
        <v>20</v>
      </c>
      <c r="H27" s="7">
        <v>40868</v>
      </c>
      <c r="J27" t="s">
        <v>72</v>
      </c>
      <c r="K27" t="s">
        <v>36</v>
      </c>
      <c r="L27" s="7">
        <v>40760</v>
      </c>
    </row>
    <row r="28" spans="2:12" x14ac:dyDescent="0.25">
      <c r="B28" t="s">
        <v>70</v>
      </c>
      <c r="C28" t="s">
        <v>8</v>
      </c>
      <c r="D28" s="7">
        <v>40959</v>
      </c>
      <c r="F28" t="s">
        <v>80</v>
      </c>
      <c r="G28" t="s">
        <v>19</v>
      </c>
      <c r="H28" s="7">
        <v>40868</v>
      </c>
      <c r="J28" t="s">
        <v>73</v>
      </c>
      <c r="K28" t="s">
        <v>39</v>
      </c>
      <c r="L28" s="7">
        <v>40760</v>
      </c>
    </row>
    <row r="29" spans="2:12" x14ac:dyDescent="0.25">
      <c r="B29" t="s">
        <v>71</v>
      </c>
      <c r="C29" t="s">
        <v>7</v>
      </c>
      <c r="D29" s="7">
        <v>40959</v>
      </c>
      <c r="F29" t="s">
        <v>81</v>
      </c>
      <c r="G29" t="s">
        <v>19</v>
      </c>
      <c r="H29" s="7">
        <v>40868</v>
      </c>
      <c r="J29" t="s">
        <v>74</v>
      </c>
      <c r="K29" t="s">
        <v>39</v>
      </c>
      <c r="L29" s="7">
        <v>40760</v>
      </c>
    </row>
    <row r="30" spans="2:12" x14ac:dyDescent="0.25">
      <c r="B30" t="s">
        <v>72</v>
      </c>
      <c r="C30" t="s">
        <v>9</v>
      </c>
      <c r="D30" s="7">
        <v>40959</v>
      </c>
      <c r="F30" t="s">
        <v>82</v>
      </c>
      <c r="G30" t="s">
        <v>15</v>
      </c>
      <c r="H30" s="7">
        <v>41618</v>
      </c>
      <c r="J30" t="s">
        <v>76</v>
      </c>
      <c r="K30" t="s">
        <v>45</v>
      </c>
      <c r="L30" s="7">
        <v>40760</v>
      </c>
    </row>
    <row r="31" spans="2:12" x14ac:dyDescent="0.25">
      <c r="B31" t="s">
        <v>73</v>
      </c>
      <c r="C31" t="s">
        <v>14</v>
      </c>
      <c r="D31" s="7">
        <v>41722</v>
      </c>
      <c r="F31" t="s">
        <v>84</v>
      </c>
      <c r="G31" t="s">
        <v>28</v>
      </c>
      <c r="H31" s="7">
        <v>40868</v>
      </c>
      <c r="J31" t="s">
        <v>78</v>
      </c>
      <c r="K31" t="s">
        <v>31</v>
      </c>
      <c r="L31" s="7">
        <v>40760</v>
      </c>
    </row>
    <row r="32" spans="2:12" x14ac:dyDescent="0.25">
      <c r="B32" t="s">
        <v>74</v>
      </c>
      <c r="C32" t="s">
        <v>14</v>
      </c>
      <c r="D32" s="7">
        <v>41772</v>
      </c>
      <c r="F32" t="s">
        <v>85</v>
      </c>
      <c r="G32" t="s">
        <v>15</v>
      </c>
      <c r="H32" s="7">
        <v>41157</v>
      </c>
      <c r="J32" t="s">
        <v>186</v>
      </c>
      <c r="K32" t="s">
        <v>34</v>
      </c>
      <c r="L32" s="7">
        <v>40760</v>
      </c>
    </row>
    <row r="33" spans="2:12" x14ac:dyDescent="0.25">
      <c r="B33" t="s">
        <v>75</v>
      </c>
      <c r="C33" t="s">
        <v>7</v>
      </c>
      <c r="D33" s="7">
        <v>40959</v>
      </c>
      <c r="F33" t="s">
        <v>87</v>
      </c>
      <c r="G33" t="s">
        <v>8</v>
      </c>
      <c r="H33" s="7">
        <v>41235</v>
      </c>
      <c r="J33" t="s">
        <v>80</v>
      </c>
      <c r="K33" t="s">
        <v>34</v>
      </c>
      <c r="L33" s="7">
        <v>40760</v>
      </c>
    </row>
    <row r="34" spans="2:12" x14ac:dyDescent="0.25">
      <c r="B34" t="s">
        <v>76</v>
      </c>
      <c r="C34" t="s">
        <v>7</v>
      </c>
      <c r="D34" s="7">
        <v>40959</v>
      </c>
      <c r="F34" t="s">
        <v>88</v>
      </c>
      <c r="G34" t="s">
        <v>19</v>
      </c>
      <c r="H34" s="7">
        <v>40868</v>
      </c>
      <c r="J34" t="s">
        <v>81</v>
      </c>
      <c r="K34" t="s">
        <v>34</v>
      </c>
      <c r="L34" s="7">
        <v>40760</v>
      </c>
    </row>
    <row r="35" spans="2:12" x14ac:dyDescent="0.25">
      <c r="B35" t="s">
        <v>77</v>
      </c>
      <c r="C35" t="s">
        <v>7</v>
      </c>
      <c r="D35" s="7">
        <v>40959</v>
      </c>
      <c r="F35" t="s">
        <v>89</v>
      </c>
      <c r="G35" t="s">
        <v>10</v>
      </c>
      <c r="H35" s="7">
        <v>40868</v>
      </c>
      <c r="J35" t="s">
        <v>82</v>
      </c>
      <c r="K35" t="s">
        <v>39</v>
      </c>
      <c r="L35" s="7">
        <v>41848</v>
      </c>
    </row>
    <row r="36" spans="2:12" x14ac:dyDescent="0.25">
      <c r="B36" t="s">
        <v>78</v>
      </c>
      <c r="C36" t="s">
        <v>10</v>
      </c>
      <c r="D36" s="7">
        <v>40959</v>
      </c>
      <c r="F36" t="s">
        <v>90</v>
      </c>
      <c r="G36" t="s">
        <v>7</v>
      </c>
      <c r="H36" s="7">
        <v>40868</v>
      </c>
      <c r="J36" t="s">
        <v>84</v>
      </c>
      <c r="K36" t="s">
        <v>40</v>
      </c>
      <c r="L36" s="7">
        <v>40760</v>
      </c>
    </row>
    <row r="37" spans="2:12" x14ac:dyDescent="0.25">
      <c r="B37" t="s">
        <v>79</v>
      </c>
      <c r="C37" t="s">
        <v>20</v>
      </c>
      <c r="D37" s="7">
        <v>40959</v>
      </c>
      <c r="F37" t="s">
        <v>91</v>
      </c>
      <c r="G37" t="s">
        <v>7</v>
      </c>
      <c r="H37" s="7">
        <v>41565</v>
      </c>
      <c r="J37" t="s">
        <v>85</v>
      </c>
      <c r="K37" t="s">
        <v>40</v>
      </c>
      <c r="L37" s="7">
        <v>40760</v>
      </c>
    </row>
    <row r="38" spans="2:12" x14ac:dyDescent="0.25">
      <c r="B38" t="s">
        <v>80</v>
      </c>
      <c r="C38" t="s">
        <v>17</v>
      </c>
      <c r="D38" s="7">
        <v>41269</v>
      </c>
      <c r="F38" t="s">
        <v>92</v>
      </c>
      <c r="G38" t="s">
        <v>16</v>
      </c>
      <c r="H38" s="7">
        <v>41304</v>
      </c>
      <c r="J38" t="s">
        <v>187</v>
      </c>
      <c r="K38" t="s">
        <v>47</v>
      </c>
      <c r="L38" s="7">
        <v>40760</v>
      </c>
    </row>
    <row r="39" spans="2:12" x14ac:dyDescent="0.25">
      <c r="B39" t="s">
        <v>81</v>
      </c>
      <c r="C39" t="s">
        <v>17</v>
      </c>
      <c r="D39" s="7">
        <v>40959</v>
      </c>
      <c r="F39" t="s">
        <v>93</v>
      </c>
      <c r="G39" t="s">
        <v>8</v>
      </c>
      <c r="H39" s="7">
        <v>41471</v>
      </c>
      <c r="J39" t="s">
        <v>87</v>
      </c>
      <c r="K39" t="s">
        <v>49</v>
      </c>
      <c r="L39" s="7">
        <v>41719</v>
      </c>
    </row>
    <row r="40" spans="2:12" x14ac:dyDescent="0.25">
      <c r="B40" t="s">
        <v>82</v>
      </c>
      <c r="C40" t="s">
        <v>15</v>
      </c>
      <c r="D40" s="7">
        <v>41388</v>
      </c>
      <c r="F40" t="s">
        <v>95</v>
      </c>
      <c r="G40" t="s">
        <v>19</v>
      </c>
      <c r="H40" s="7">
        <v>40868</v>
      </c>
      <c r="J40" t="s">
        <v>88</v>
      </c>
      <c r="K40" t="s">
        <v>35</v>
      </c>
      <c r="L40" s="7">
        <v>41108</v>
      </c>
    </row>
    <row r="41" spans="2:12" x14ac:dyDescent="0.25">
      <c r="B41" t="s">
        <v>83</v>
      </c>
      <c r="C41" t="s">
        <v>20</v>
      </c>
      <c r="D41" s="7">
        <v>40959</v>
      </c>
      <c r="F41" t="s">
        <v>97</v>
      </c>
      <c r="G41" t="s">
        <v>10</v>
      </c>
      <c r="H41" s="7">
        <v>40868</v>
      </c>
      <c r="J41" t="s">
        <v>89</v>
      </c>
      <c r="K41" t="s">
        <v>31</v>
      </c>
      <c r="L41" s="7">
        <v>40760</v>
      </c>
    </row>
    <row r="42" spans="2:12" x14ac:dyDescent="0.25">
      <c r="B42" t="s">
        <v>84</v>
      </c>
      <c r="C42" t="s">
        <v>18</v>
      </c>
      <c r="D42" s="7">
        <v>40959</v>
      </c>
      <c r="F42" t="s">
        <v>98</v>
      </c>
      <c r="G42" t="s">
        <v>6</v>
      </c>
      <c r="H42" s="7">
        <v>41467</v>
      </c>
      <c r="J42" t="s">
        <v>90</v>
      </c>
      <c r="K42" t="s">
        <v>44</v>
      </c>
      <c r="L42" s="7">
        <v>40760</v>
      </c>
    </row>
    <row r="43" spans="2:12" x14ac:dyDescent="0.25">
      <c r="B43" t="s">
        <v>85</v>
      </c>
      <c r="C43" t="s">
        <v>28</v>
      </c>
      <c r="D43" s="7">
        <v>41257</v>
      </c>
      <c r="F43" t="s">
        <v>99</v>
      </c>
      <c r="G43" t="s">
        <v>8</v>
      </c>
      <c r="H43" s="7">
        <v>40868</v>
      </c>
      <c r="J43" t="s">
        <v>91</v>
      </c>
      <c r="K43" t="s">
        <v>47</v>
      </c>
      <c r="L43" s="7">
        <v>41166</v>
      </c>
    </row>
    <row r="44" spans="2:12" x14ac:dyDescent="0.25">
      <c r="B44" t="s">
        <v>86</v>
      </c>
      <c r="C44" t="s">
        <v>9</v>
      </c>
      <c r="D44" s="7">
        <v>40959</v>
      </c>
      <c r="F44" t="s">
        <v>100</v>
      </c>
      <c r="G44" t="s">
        <v>20</v>
      </c>
      <c r="H44" s="7">
        <v>40868</v>
      </c>
      <c r="J44" t="s">
        <v>92</v>
      </c>
      <c r="K44" t="s">
        <v>47</v>
      </c>
      <c r="L44" s="7">
        <v>41354</v>
      </c>
    </row>
    <row r="45" spans="2:12" x14ac:dyDescent="0.25">
      <c r="B45" t="s">
        <v>87</v>
      </c>
      <c r="C45" t="s">
        <v>7</v>
      </c>
      <c r="D45" s="7">
        <v>41753</v>
      </c>
      <c r="F45" t="s">
        <v>101</v>
      </c>
      <c r="G45" t="s">
        <v>10</v>
      </c>
      <c r="H45" s="7">
        <v>40868</v>
      </c>
      <c r="J45" t="s">
        <v>93</v>
      </c>
      <c r="K45" t="s">
        <v>42</v>
      </c>
      <c r="L45" s="7">
        <v>40760</v>
      </c>
    </row>
    <row r="46" spans="2:12" x14ac:dyDescent="0.25">
      <c r="B46" t="s">
        <v>88</v>
      </c>
      <c r="C46" t="s">
        <v>17</v>
      </c>
      <c r="D46" s="7">
        <v>40959</v>
      </c>
      <c r="F46" t="s">
        <v>102</v>
      </c>
      <c r="G46" t="s">
        <v>20</v>
      </c>
      <c r="H46" s="7">
        <v>40868</v>
      </c>
      <c r="J46" t="s">
        <v>95</v>
      </c>
      <c r="K46" t="s">
        <v>35</v>
      </c>
      <c r="L46" s="7">
        <v>40760</v>
      </c>
    </row>
    <row r="47" spans="2:12" x14ac:dyDescent="0.25">
      <c r="B47" t="s">
        <v>89</v>
      </c>
      <c r="C47" t="s">
        <v>10</v>
      </c>
      <c r="D47" s="7">
        <v>40959</v>
      </c>
      <c r="F47" t="s">
        <v>103</v>
      </c>
      <c r="G47" t="s">
        <v>7</v>
      </c>
      <c r="H47" s="7">
        <v>41782</v>
      </c>
      <c r="J47" t="s">
        <v>96</v>
      </c>
      <c r="K47" t="s">
        <v>44</v>
      </c>
      <c r="L47" s="7">
        <v>40760</v>
      </c>
    </row>
    <row r="48" spans="2:12" x14ac:dyDescent="0.25">
      <c r="B48" t="s">
        <v>90</v>
      </c>
      <c r="C48" t="s">
        <v>20</v>
      </c>
      <c r="D48" s="7">
        <v>40959</v>
      </c>
      <c r="F48" t="s">
        <v>105</v>
      </c>
      <c r="G48" t="s">
        <v>28</v>
      </c>
      <c r="H48" s="7">
        <v>40868</v>
      </c>
      <c r="J48" t="s">
        <v>97</v>
      </c>
      <c r="K48" t="s">
        <v>31</v>
      </c>
      <c r="L48" s="7">
        <v>40760</v>
      </c>
    </row>
    <row r="49" spans="2:12" x14ac:dyDescent="0.25">
      <c r="B49" t="s">
        <v>91</v>
      </c>
      <c r="C49" t="s">
        <v>20</v>
      </c>
      <c r="D49" s="7">
        <v>41871</v>
      </c>
      <c r="F49" t="s">
        <v>108</v>
      </c>
      <c r="G49" t="s">
        <v>6</v>
      </c>
      <c r="H49" s="7">
        <v>40868</v>
      </c>
      <c r="J49" t="s">
        <v>98</v>
      </c>
      <c r="K49" t="s">
        <v>32</v>
      </c>
      <c r="L49" s="7">
        <v>41232</v>
      </c>
    </row>
    <row r="50" spans="2:12" x14ac:dyDescent="0.25">
      <c r="B50" t="s">
        <v>92</v>
      </c>
      <c r="C50" t="s">
        <v>11</v>
      </c>
      <c r="D50" s="7">
        <v>41403</v>
      </c>
      <c r="F50" t="s">
        <v>109</v>
      </c>
      <c r="G50" t="s">
        <v>28</v>
      </c>
      <c r="H50" s="7">
        <v>40914</v>
      </c>
      <c r="J50" t="s">
        <v>100</v>
      </c>
      <c r="K50" t="s">
        <v>43</v>
      </c>
      <c r="L50" s="7">
        <v>40760</v>
      </c>
    </row>
    <row r="51" spans="2:12" x14ac:dyDescent="0.25">
      <c r="B51" t="s">
        <v>93</v>
      </c>
      <c r="C51" t="s">
        <v>8</v>
      </c>
      <c r="D51" s="7">
        <v>40959</v>
      </c>
      <c r="F51" t="s">
        <v>110</v>
      </c>
      <c r="G51" t="s">
        <v>14</v>
      </c>
      <c r="H51" s="7">
        <v>40956</v>
      </c>
      <c r="J51" t="s">
        <v>101</v>
      </c>
      <c r="K51" t="s">
        <v>31</v>
      </c>
      <c r="L51" s="7">
        <v>41523</v>
      </c>
    </row>
    <row r="52" spans="2:12" x14ac:dyDescent="0.25">
      <c r="B52" t="s">
        <v>95</v>
      </c>
      <c r="C52" t="s">
        <v>17</v>
      </c>
      <c r="D52" s="7">
        <v>41201</v>
      </c>
      <c r="F52" t="s">
        <v>111</v>
      </c>
      <c r="G52" t="s">
        <v>14</v>
      </c>
      <c r="H52" s="7">
        <v>41437</v>
      </c>
      <c r="J52" t="s">
        <v>103</v>
      </c>
      <c r="K52" t="s">
        <v>47</v>
      </c>
      <c r="L52" s="7">
        <v>41852</v>
      </c>
    </row>
    <row r="53" spans="2:12" x14ac:dyDescent="0.25">
      <c r="B53" t="s">
        <v>94</v>
      </c>
      <c r="C53" t="s">
        <v>6</v>
      </c>
      <c r="D53" s="7">
        <v>41628</v>
      </c>
      <c r="F53" t="s">
        <v>112</v>
      </c>
      <c r="G53" t="s">
        <v>14</v>
      </c>
      <c r="H53" s="7">
        <v>40892</v>
      </c>
      <c r="J53" t="s">
        <v>105</v>
      </c>
      <c r="K53" t="s">
        <v>41</v>
      </c>
      <c r="L53" s="7">
        <v>40760</v>
      </c>
    </row>
    <row r="54" spans="2:12" x14ac:dyDescent="0.25">
      <c r="B54" t="s">
        <v>96</v>
      </c>
      <c r="C54" t="s">
        <v>7</v>
      </c>
      <c r="D54" s="7">
        <v>40959</v>
      </c>
      <c r="F54" t="s">
        <v>113</v>
      </c>
      <c r="G54" t="s">
        <v>9</v>
      </c>
      <c r="H54" s="7">
        <v>41866</v>
      </c>
      <c r="J54" t="s">
        <v>107</v>
      </c>
      <c r="K54" t="s">
        <v>45</v>
      </c>
      <c r="L54" s="7">
        <v>41331</v>
      </c>
    </row>
    <row r="55" spans="2:12" x14ac:dyDescent="0.25">
      <c r="B55" t="s">
        <v>97</v>
      </c>
      <c r="C55" t="s">
        <v>10</v>
      </c>
      <c r="D55" s="7">
        <v>40959</v>
      </c>
      <c r="F55" t="s">
        <v>115</v>
      </c>
      <c r="G55" t="s">
        <v>4</v>
      </c>
      <c r="H55" s="7">
        <v>41607</v>
      </c>
      <c r="J55" t="s">
        <v>108</v>
      </c>
      <c r="K55" t="s">
        <v>32</v>
      </c>
      <c r="L55" s="7">
        <v>40760</v>
      </c>
    </row>
    <row r="56" spans="2:12" x14ac:dyDescent="0.25">
      <c r="B56" t="s">
        <v>98</v>
      </c>
      <c r="C56" t="s">
        <v>5</v>
      </c>
      <c r="D56" s="7">
        <v>40959</v>
      </c>
      <c r="F56" t="s">
        <v>116</v>
      </c>
      <c r="G56" t="s">
        <v>13</v>
      </c>
      <c r="H56" s="7">
        <v>41754</v>
      </c>
      <c r="J56" t="s">
        <v>109</v>
      </c>
      <c r="K56" t="s">
        <v>41</v>
      </c>
      <c r="L56" s="7">
        <v>40871</v>
      </c>
    </row>
    <row r="57" spans="2:12" x14ac:dyDescent="0.25">
      <c r="B57" t="s">
        <v>99</v>
      </c>
      <c r="C57" t="s">
        <v>8</v>
      </c>
      <c r="D57" s="7">
        <v>40959</v>
      </c>
      <c r="F57" t="s">
        <v>117</v>
      </c>
      <c r="G57" t="s">
        <v>16</v>
      </c>
      <c r="H57" s="7">
        <v>40868</v>
      </c>
      <c r="J57" t="s">
        <v>110</v>
      </c>
      <c r="K57" t="s">
        <v>40</v>
      </c>
      <c r="L57" s="7">
        <v>40760</v>
      </c>
    </row>
    <row r="58" spans="2:12" x14ac:dyDescent="0.25">
      <c r="B58" t="s">
        <v>100</v>
      </c>
      <c r="C58" t="s">
        <v>8</v>
      </c>
      <c r="D58" s="7">
        <v>40959</v>
      </c>
      <c r="F58" t="s">
        <v>118</v>
      </c>
      <c r="G58" t="s">
        <v>19</v>
      </c>
      <c r="H58" s="7">
        <v>41051</v>
      </c>
      <c r="J58" t="s">
        <v>111</v>
      </c>
      <c r="K58" t="s">
        <v>40</v>
      </c>
      <c r="L58" s="7">
        <v>40760</v>
      </c>
    </row>
    <row r="59" spans="2:12" x14ac:dyDescent="0.25">
      <c r="B59" t="s">
        <v>101</v>
      </c>
      <c r="C59" t="s">
        <v>10</v>
      </c>
      <c r="D59" s="7">
        <v>41360</v>
      </c>
      <c r="F59" t="s">
        <v>120</v>
      </c>
      <c r="G59" t="s">
        <v>15</v>
      </c>
      <c r="H59" s="7">
        <v>40868</v>
      </c>
      <c r="J59" t="s">
        <v>112</v>
      </c>
      <c r="K59" t="s">
        <v>40</v>
      </c>
      <c r="L59" s="7">
        <v>40926</v>
      </c>
    </row>
    <row r="60" spans="2:12" x14ac:dyDescent="0.25">
      <c r="B60" t="s">
        <v>102</v>
      </c>
      <c r="C60" t="s">
        <v>7</v>
      </c>
      <c r="D60" s="7">
        <v>40876</v>
      </c>
      <c r="F60" t="s">
        <v>121</v>
      </c>
      <c r="G60" t="s">
        <v>20</v>
      </c>
      <c r="H60" s="7">
        <v>40868</v>
      </c>
      <c r="J60" t="s">
        <v>113</v>
      </c>
      <c r="K60" t="s">
        <v>204</v>
      </c>
      <c r="L60" s="7">
        <v>41775</v>
      </c>
    </row>
    <row r="61" spans="2:12" x14ac:dyDescent="0.25">
      <c r="B61" t="s">
        <v>103</v>
      </c>
      <c r="C61" t="s">
        <v>16</v>
      </c>
      <c r="D61" s="7">
        <v>41261</v>
      </c>
      <c r="F61" t="s">
        <v>122</v>
      </c>
      <c r="G61" t="s">
        <v>5</v>
      </c>
      <c r="H61" s="7">
        <v>40868</v>
      </c>
      <c r="J61" t="s">
        <v>114</v>
      </c>
      <c r="K61" t="s">
        <v>31</v>
      </c>
      <c r="L61" s="7">
        <v>40760</v>
      </c>
    </row>
    <row r="62" spans="2:12" x14ac:dyDescent="0.25">
      <c r="B62" t="s">
        <v>104</v>
      </c>
      <c r="C62" t="s">
        <v>12</v>
      </c>
      <c r="D62" s="7">
        <v>41346</v>
      </c>
      <c r="F62" t="s">
        <v>123</v>
      </c>
      <c r="G62" t="s">
        <v>9</v>
      </c>
      <c r="H62" s="7">
        <v>41810</v>
      </c>
      <c r="J62" t="s">
        <v>115</v>
      </c>
      <c r="K62" t="s">
        <v>35</v>
      </c>
      <c r="L62" s="7">
        <v>40760</v>
      </c>
    </row>
    <row r="63" spans="2:12" x14ac:dyDescent="0.25">
      <c r="B63" t="s">
        <v>105</v>
      </c>
      <c r="C63" t="s">
        <v>18</v>
      </c>
      <c r="D63" s="7">
        <v>40876</v>
      </c>
      <c r="F63" t="s">
        <v>124</v>
      </c>
      <c r="G63" t="s">
        <v>7</v>
      </c>
      <c r="H63" s="7">
        <v>40868</v>
      </c>
      <c r="J63" t="s">
        <v>116</v>
      </c>
      <c r="K63" t="s">
        <v>39</v>
      </c>
      <c r="L63" s="7">
        <v>41320</v>
      </c>
    </row>
    <row r="64" spans="2:12" x14ac:dyDescent="0.25">
      <c r="B64" t="s">
        <v>106</v>
      </c>
      <c r="C64" t="s">
        <v>6</v>
      </c>
      <c r="D64" s="7">
        <v>40876</v>
      </c>
      <c r="F64" t="s">
        <v>182</v>
      </c>
      <c r="G64" t="s">
        <v>8</v>
      </c>
      <c r="H64" s="7">
        <v>40868</v>
      </c>
      <c r="J64" t="s">
        <v>117</v>
      </c>
      <c r="K64" t="s">
        <v>46</v>
      </c>
      <c r="L64" s="7">
        <v>40760</v>
      </c>
    </row>
    <row r="65" spans="2:12" x14ac:dyDescent="0.25">
      <c r="B65" t="s">
        <v>107</v>
      </c>
      <c r="C65" t="s">
        <v>20</v>
      </c>
      <c r="D65" s="7">
        <v>41068</v>
      </c>
      <c r="F65" t="s">
        <v>126</v>
      </c>
      <c r="G65" t="s">
        <v>9</v>
      </c>
      <c r="H65" s="7">
        <v>41815</v>
      </c>
      <c r="J65" t="s">
        <v>118</v>
      </c>
      <c r="K65" t="s">
        <v>34</v>
      </c>
      <c r="L65" s="7">
        <v>40778</v>
      </c>
    </row>
    <row r="66" spans="2:12" x14ac:dyDescent="0.25">
      <c r="B66" t="s">
        <v>108</v>
      </c>
      <c r="C66" t="s">
        <v>10</v>
      </c>
      <c r="D66" s="7">
        <v>40876</v>
      </c>
      <c r="F66" t="s">
        <v>127</v>
      </c>
      <c r="G66" t="s">
        <v>10</v>
      </c>
      <c r="H66" s="7">
        <v>40868</v>
      </c>
      <c r="J66" t="s">
        <v>119</v>
      </c>
      <c r="K66" t="s">
        <v>42</v>
      </c>
      <c r="L66" s="7">
        <v>40760</v>
      </c>
    </row>
    <row r="67" spans="2:12" x14ac:dyDescent="0.25">
      <c r="B67" t="s">
        <v>109</v>
      </c>
      <c r="C67" t="s">
        <v>18</v>
      </c>
      <c r="D67" s="7">
        <v>41236</v>
      </c>
      <c r="F67" t="s">
        <v>128</v>
      </c>
      <c r="G67" t="s">
        <v>28</v>
      </c>
      <c r="H67" s="7">
        <v>40868</v>
      </c>
      <c r="J67" t="s">
        <v>120</v>
      </c>
      <c r="K67" t="s">
        <v>39</v>
      </c>
      <c r="L67" s="7">
        <v>40760</v>
      </c>
    </row>
    <row r="68" spans="2:12" x14ac:dyDescent="0.25">
      <c r="B68" t="s">
        <v>110</v>
      </c>
      <c r="C68" t="s">
        <v>14</v>
      </c>
      <c r="D68" s="7">
        <v>40876</v>
      </c>
      <c r="F68" t="s">
        <v>129</v>
      </c>
      <c r="G68" t="s">
        <v>9</v>
      </c>
      <c r="H68" s="7">
        <v>40868</v>
      </c>
      <c r="J68" t="s">
        <v>122</v>
      </c>
      <c r="K68" t="s">
        <v>33</v>
      </c>
      <c r="L68" s="7">
        <v>40760</v>
      </c>
    </row>
    <row r="69" spans="2:12" x14ac:dyDescent="0.25">
      <c r="B69" t="s">
        <v>111</v>
      </c>
      <c r="C69" t="s">
        <v>14</v>
      </c>
      <c r="D69" s="7">
        <v>41024</v>
      </c>
      <c r="F69" t="s">
        <v>130</v>
      </c>
      <c r="G69" t="s">
        <v>19</v>
      </c>
      <c r="H69" s="7">
        <v>40868</v>
      </c>
      <c r="J69" t="s">
        <v>123</v>
      </c>
      <c r="K69" t="s">
        <v>204</v>
      </c>
      <c r="L69" s="7">
        <v>41804</v>
      </c>
    </row>
    <row r="70" spans="2:12" x14ac:dyDescent="0.25">
      <c r="B70" t="s">
        <v>112</v>
      </c>
      <c r="C70" t="s">
        <v>28</v>
      </c>
      <c r="D70" s="7">
        <v>40876</v>
      </c>
      <c r="F70" t="s">
        <v>131</v>
      </c>
      <c r="G70" t="s">
        <v>13</v>
      </c>
      <c r="H70" s="7">
        <v>41372</v>
      </c>
      <c r="J70" t="s">
        <v>124</v>
      </c>
      <c r="K70" t="s">
        <v>44</v>
      </c>
      <c r="L70" s="7">
        <v>40760</v>
      </c>
    </row>
    <row r="71" spans="2:12" x14ac:dyDescent="0.25">
      <c r="B71" t="s">
        <v>113</v>
      </c>
      <c r="C71" t="s">
        <v>9</v>
      </c>
      <c r="D71" s="7">
        <v>41820</v>
      </c>
      <c r="F71" t="s">
        <v>132</v>
      </c>
      <c r="G71" t="s">
        <v>20</v>
      </c>
      <c r="H71" s="7">
        <v>40868</v>
      </c>
      <c r="J71" t="s">
        <v>126</v>
      </c>
      <c r="K71" t="s">
        <v>204</v>
      </c>
      <c r="L71" s="7">
        <v>40760</v>
      </c>
    </row>
    <row r="72" spans="2:12" x14ac:dyDescent="0.25">
      <c r="B72" t="s">
        <v>114</v>
      </c>
      <c r="C72" t="s">
        <v>6</v>
      </c>
      <c r="D72" s="7">
        <v>40876</v>
      </c>
      <c r="F72" t="s">
        <v>135</v>
      </c>
      <c r="G72" t="s">
        <v>14</v>
      </c>
      <c r="H72" s="7">
        <v>40868</v>
      </c>
      <c r="J72" t="s">
        <v>127</v>
      </c>
      <c r="K72" t="s">
        <v>31</v>
      </c>
      <c r="L72" s="7">
        <v>41113</v>
      </c>
    </row>
    <row r="73" spans="2:12" x14ac:dyDescent="0.25">
      <c r="B73" t="s">
        <v>115</v>
      </c>
      <c r="C73" t="s">
        <v>19</v>
      </c>
      <c r="D73" s="7">
        <v>40876</v>
      </c>
      <c r="F73" t="s">
        <v>136</v>
      </c>
      <c r="G73" t="s">
        <v>7</v>
      </c>
      <c r="H73" s="7">
        <v>40868</v>
      </c>
      <c r="J73" t="s">
        <v>188</v>
      </c>
      <c r="K73" t="s">
        <v>34</v>
      </c>
      <c r="L73" s="7">
        <v>40760</v>
      </c>
    </row>
    <row r="74" spans="2:12" x14ac:dyDescent="0.25">
      <c r="B74" t="s">
        <v>116</v>
      </c>
      <c r="C74" t="s">
        <v>15</v>
      </c>
      <c r="D74" s="7">
        <v>41464</v>
      </c>
      <c r="F74" t="s">
        <v>183</v>
      </c>
      <c r="G74" t="s">
        <v>14</v>
      </c>
      <c r="H74" s="7">
        <v>40868</v>
      </c>
      <c r="J74" t="s">
        <v>129</v>
      </c>
      <c r="K74" t="s">
        <v>37</v>
      </c>
      <c r="L74" s="7">
        <v>40760</v>
      </c>
    </row>
    <row r="75" spans="2:12" x14ac:dyDescent="0.25">
      <c r="B75" t="s">
        <v>117</v>
      </c>
      <c r="C75" t="s">
        <v>11</v>
      </c>
      <c r="D75" s="7">
        <v>41340</v>
      </c>
      <c r="F75" t="s">
        <v>137</v>
      </c>
      <c r="G75" t="s">
        <v>10</v>
      </c>
      <c r="H75" s="7">
        <v>40868</v>
      </c>
      <c r="J75" t="s">
        <v>130</v>
      </c>
      <c r="K75" t="s">
        <v>35</v>
      </c>
      <c r="L75" s="7">
        <v>40760</v>
      </c>
    </row>
    <row r="76" spans="2:12" ht="30.75" customHeight="1" x14ac:dyDescent="0.25">
      <c r="B76" t="s">
        <v>118</v>
      </c>
      <c r="C76" t="s">
        <v>17</v>
      </c>
      <c r="D76" s="7">
        <v>40876</v>
      </c>
      <c r="F76" t="s">
        <v>138</v>
      </c>
      <c r="G76" t="s">
        <v>5</v>
      </c>
      <c r="H76" s="7">
        <v>40868</v>
      </c>
      <c r="J76" t="s">
        <v>189</v>
      </c>
      <c r="K76" t="s">
        <v>39</v>
      </c>
      <c r="L76" s="7">
        <v>40760</v>
      </c>
    </row>
    <row r="77" spans="2:12" x14ac:dyDescent="0.25">
      <c r="B77" t="s">
        <v>119</v>
      </c>
      <c r="C77" t="s">
        <v>18</v>
      </c>
      <c r="D77" s="7">
        <v>40876</v>
      </c>
      <c r="F77" t="s">
        <v>139</v>
      </c>
      <c r="G77" t="s">
        <v>8</v>
      </c>
      <c r="H77" s="7">
        <v>40868</v>
      </c>
      <c r="J77" t="s">
        <v>131</v>
      </c>
      <c r="K77" t="s">
        <v>37</v>
      </c>
      <c r="L77" s="7">
        <v>41675</v>
      </c>
    </row>
    <row r="78" spans="2:12" x14ac:dyDescent="0.25">
      <c r="B78" t="s">
        <v>120</v>
      </c>
      <c r="C78" t="s">
        <v>13</v>
      </c>
      <c r="D78" s="7">
        <v>41772</v>
      </c>
      <c r="F78" t="s">
        <v>140</v>
      </c>
      <c r="G78" t="s">
        <v>10</v>
      </c>
      <c r="H78" s="7">
        <v>40868</v>
      </c>
      <c r="J78" t="s">
        <v>190</v>
      </c>
      <c r="K78" t="s">
        <v>46</v>
      </c>
      <c r="L78" s="7">
        <v>40760</v>
      </c>
    </row>
    <row r="79" spans="2:12" x14ac:dyDescent="0.25">
      <c r="B79" t="s">
        <v>121</v>
      </c>
      <c r="C79" t="s">
        <v>20</v>
      </c>
      <c r="D79" s="7">
        <v>40876</v>
      </c>
      <c r="F79" t="s">
        <v>143</v>
      </c>
      <c r="G79" t="s">
        <v>15</v>
      </c>
      <c r="H79" s="7">
        <v>40868</v>
      </c>
      <c r="J79" t="s">
        <v>132</v>
      </c>
      <c r="K79" t="s">
        <v>44</v>
      </c>
      <c r="L79" s="7">
        <v>40760</v>
      </c>
    </row>
    <row r="80" spans="2:12" x14ac:dyDescent="0.25">
      <c r="B80" t="s">
        <v>122</v>
      </c>
      <c r="C80" t="s">
        <v>5</v>
      </c>
      <c r="D80" s="7">
        <v>40876</v>
      </c>
      <c r="F80" t="s">
        <v>146</v>
      </c>
      <c r="G80" t="s">
        <v>13</v>
      </c>
      <c r="H80" s="7">
        <v>41570</v>
      </c>
      <c r="J80" t="s">
        <v>133</v>
      </c>
      <c r="K80" t="s">
        <v>43</v>
      </c>
      <c r="L80" s="7">
        <v>40760</v>
      </c>
    </row>
    <row r="81" spans="2:12" x14ac:dyDescent="0.25">
      <c r="B81" t="s">
        <v>123</v>
      </c>
      <c r="C81" t="s">
        <v>9</v>
      </c>
      <c r="D81" s="7">
        <v>41789</v>
      </c>
      <c r="F81" t="s">
        <v>147</v>
      </c>
      <c r="G81" t="s">
        <v>14</v>
      </c>
      <c r="H81" s="7">
        <v>41360</v>
      </c>
      <c r="J81" t="s">
        <v>135</v>
      </c>
      <c r="K81" t="s">
        <v>41</v>
      </c>
      <c r="L81" s="7">
        <v>40760</v>
      </c>
    </row>
    <row r="82" spans="2:12" x14ac:dyDescent="0.25">
      <c r="B82" t="s">
        <v>124</v>
      </c>
      <c r="C82" t="s">
        <v>7</v>
      </c>
      <c r="D82" s="7">
        <v>40876</v>
      </c>
      <c r="F82" t="s">
        <v>148</v>
      </c>
      <c r="G82" t="s">
        <v>9</v>
      </c>
      <c r="H82" s="7">
        <v>41326</v>
      </c>
      <c r="J82" t="s">
        <v>137</v>
      </c>
      <c r="K82" t="s">
        <v>31</v>
      </c>
      <c r="L82" s="7">
        <v>41705</v>
      </c>
    </row>
    <row r="83" spans="2:12" x14ac:dyDescent="0.25">
      <c r="B83" t="s">
        <v>125</v>
      </c>
      <c r="C83" t="s">
        <v>10</v>
      </c>
      <c r="D83" s="7">
        <v>40876</v>
      </c>
      <c r="F83" t="s">
        <v>149</v>
      </c>
      <c r="G83" t="s">
        <v>28</v>
      </c>
      <c r="H83" s="7">
        <v>40868</v>
      </c>
      <c r="J83" t="s">
        <v>138</v>
      </c>
      <c r="K83" t="s">
        <v>31</v>
      </c>
      <c r="L83" s="7">
        <v>40760</v>
      </c>
    </row>
    <row r="84" spans="2:12" x14ac:dyDescent="0.25">
      <c r="B84" t="s">
        <v>126</v>
      </c>
      <c r="C84" t="s">
        <v>9</v>
      </c>
      <c r="D84" s="7">
        <v>41740</v>
      </c>
      <c r="F84" t="s">
        <v>151</v>
      </c>
      <c r="G84" t="s">
        <v>4</v>
      </c>
      <c r="H84" s="7">
        <v>40868</v>
      </c>
      <c r="J84" t="s">
        <v>191</v>
      </c>
      <c r="K84" t="s">
        <v>46</v>
      </c>
      <c r="L84" s="7">
        <v>40760</v>
      </c>
    </row>
    <row r="85" spans="2:12" x14ac:dyDescent="0.25">
      <c r="B85" t="s">
        <v>127</v>
      </c>
      <c r="C85" t="s">
        <v>10</v>
      </c>
      <c r="D85" s="7">
        <v>41498</v>
      </c>
      <c r="F85" t="s">
        <v>152</v>
      </c>
      <c r="G85" t="s">
        <v>14</v>
      </c>
      <c r="H85" s="7">
        <v>40868</v>
      </c>
      <c r="J85" t="s">
        <v>140</v>
      </c>
      <c r="K85" t="s">
        <v>31</v>
      </c>
      <c r="L85" s="7">
        <v>40760</v>
      </c>
    </row>
    <row r="86" spans="2:12" x14ac:dyDescent="0.25">
      <c r="B86" t="s">
        <v>128</v>
      </c>
      <c r="C86" t="s">
        <v>18</v>
      </c>
      <c r="D86" s="7">
        <v>40876</v>
      </c>
      <c r="F86" t="s">
        <v>153</v>
      </c>
      <c r="G86" t="s">
        <v>15</v>
      </c>
      <c r="H86" s="7">
        <v>41719</v>
      </c>
      <c r="J86" t="s">
        <v>141</v>
      </c>
      <c r="K86" t="s">
        <v>35</v>
      </c>
      <c r="L86" s="7">
        <v>40760</v>
      </c>
    </row>
    <row r="87" spans="2:12" x14ac:dyDescent="0.25">
      <c r="B87" t="s">
        <v>129</v>
      </c>
      <c r="C87" t="s">
        <v>9</v>
      </c>
      <c r="D87" s="7">
        <v>40876</v>
      </c>
      <c r="F87" t="s">
        <v>154</v>
      </c>
      <c r="G87" t="s">
        <v>7</v>
      </c>
      <c r="H87" s="7">
        <v>40868</v>
      </c>
      <c r="J87" t="s">
        <v>142</v>
      </c>
      <c r="K87" t="s">
        <v>47</v>
      </c>
      <c r="L87" s="7">
        <v>41103</v>
      </c>
    </row>
    <row r="88" spans="2:12" x14ac:dyDescent="0.25">
      <c r="B88" t="s">
        <v>130</v>
      </c>
      <c r="C88" t="s">
        <v>13</v>
      </c>
      <c r="D88" s="7">
        <v>41290</v>
      </c>
      <c r="F88" t="s">
        <v>184</v>
      </c>
      <c r="G88" t="s">
        <v>13</v>
      </c>
      <c r="H88" s="7">
        <v>41113</v>
      </c>
      <c r="J88" t="s">
        <v>143</v>
      </c>
      <c r="K88" t="s">
        <v>39</v>
      </c>
      <c r="L88" s="7">
        <v>41213</v>
      </c>
    </row>
    <row r="89" spans="2:12" x14ac:dyDescent="0.25">
      <c r="B89" t="s">
        <v>131</v>
      </c>
      <c r="C89" t="s">
        <v>10</v>
      </c>
      <c r="D89" s="7">
        <v>41850</v>
      </c>
      <c r="F89" t="s">
        <v>155</v>
      </c>
      <c r="G89" t="s">
        <v>5</v>
      </c>
      <c r="H89" s="7">
        <v>41719</v>
      </c>
      <c r="J89" t="s">
        <v>144</v>
      </c>
      <c r="K89" t="s">
        <v>44</v>
      </c>
      <c r="L89" s="7">
        <v>40760</v>
      </c>
    </row>
    <row r="90" spans="2:12" x14ac:dyDescent="0.25">
      <c r="B90" t="s">
        <v>132</v>
      </c>
      <c r="C90" t="s">
        <v>8</v>
      </c>
      <c r="D90" s="7">
        <v>40876</v>
      </c>
      <c r="F90" t="s">
        <v>157</v>
      </c>
      <c r="G90" t="s">
        <v>20</v>
      </c>
      <c r="H90" s="7">
        <v>41656</v>
      </c>
      <c r="J90" t="s">
        <v>145</v>
      </c>
      <c r="K90" t="s">
        <v>44</v>
      </c>
      <c r="L90" s="7">
        <v>40760</v>
      </c>
    </row>
    <row r="91" spans="2:12" x14ac:dyDescent="0.25">
      <c r="B91" t="s">
        <v>133</v>
      </c>
      <c r="C91" t="s">
        <v>8</v>
      </c>
      <c r="D91" s="7">
        <v>40876</v>
      </c>
      <c r="F91" t="s">
        <v>185</v>
      </c>
      <c r="G91" t="s">
        <v>7</v>
      </c>
      <c r="H91" s="7">
        <v>40868</v>
      </c>
      <c r="J91" t="s">
        <v>146</v>
      </c>
      <c r="K91" t="s">
        <v>37</v>
      </c>
      <c r="L91" s="7">
        <v>41822</v>
      </c>
    </row>
    <row r="92" spans="2:12" x14ac:dyDescent="0.25">
      <c r="B92" t="s">
        <v>134</v>
      </c>
      <c r="C92" t="s">
        <v>14</v>
      </c>
      <c r="D92" s="7">
        <v>40876</v>
      </c>
      <c r="F92" t="s">
        <v>158</v>
      </c>
      <c r="G92" t="s">
        <v>10</v>
      </c>
      <c r="H92" s="7">
        <v>40868</v>
      </c>
      <c r="J92" t="s">
        <v>147</v>
      </c>
      <c r="K92" t="s">
        <v>40</v>
      </c>
      <c r="L92" s="7">
        <v>41550</v>
      </c>
    </row>
    <row r="93" spans="2:12" x14ac:dyDescent="0.25">
      <c r="B93" t="s">
        <v>135</v>
      </c>
      <c r="C93" t="s">
        <v>14</v>
      </c>
      <c r="D93" s="7">
        <v>40876</v>
      </c>
      <c r="F93" t="s">
        <v>159</v>
      </c>
      <c r="G93" t="s">
        <v>19</v>
      </c>
      <c r="H93" s="7">
        <v>40868</v>
      </c>
      <c r="J93" t="s">
        <v>148</v>
      </c>
      <c r="K93" t="s">
        <v>36</v>
      </c>
      <c r="L93" s="7">
        <v>40760</v>
      </c>
    </row>
    <row r="94" spans="2:12" x14ac:dyDescent="0.25">
      <c r="B94" t="s">
        <v>136</v>
      </c>
      <c r="C94" t="s">
        <v>20</v>
      </c>
      <c r="D94" s="7">
        <v>40876</v>
      </c>
      <c r="F94" t="s">
        <v>160</v>
      </c>
      <c r="G94" t="s">
        <v>13</v>
      </c>
      <c r="H94" s="7">
        <v>41411</v>
      </c>
      <c r="J94" t="s">
        <v>149</v>
      </c>
      <c r="K94" t="s">
        <v>42</v>
      </c>
      <c r="L94" s="7">
        <v>41768</v>
      </c>
    </row>
    <row r="95" spans="2:12" x14ac:dyDescent="0.25">
      <c r="B95" t="s">
        <v>137</v>
      </c>
      <c r="C95" t="s">
        <v>6</v>
      </c>
      <c r="D95" s="7">
        <v>41607</v>
      </c>
      <c r="F95" t="s">
        <v>161</v>
      </c>
      <c r="G95" t="s">
        <v>15</v>
      </c>
      <c r="H95" s="7">
        <v>41284</v>
      </c>
      <c r="J95" t="s">
        <v>150</v>
      </c>
      <c r="K95" t="s">
        <v>33</v>
      </c>
      <c r="L95" s="7">
        <v>40760</v>
      </c>
    </row>
    <row r="96" spans="2:12" x14ac:dyDescent="0.25">
      <c r="B96" t="s">
        <v>138</v>
      </c>
      <c r="C96" t="s">
        <v>5</v>
      </c>
      <c r="D96" s="7">
        <v>40876</v>
      </c>
      <c r="F96" t="s">
        <v>162</v>
      </c>
      <c r="G96" t="s">
        <v>17</v>
      </c>
      <c r="H96" s="7">
        <v>41159</v>
      </c>
      <c r="J96" t="s">
        <v>152</v>
      </c>
      <c r="K96" t="s">
        <v>40</v>
      </c>
      <c r="L96" s="7">
        <v>40760</v>
      </c>
    </row>
    <row r="97" spans="2:12" x14ac:dyDescent="0.25">
      <c r="B97" t="s">
        <v>139</v>
      </c>
      <c r="C97" t="s">
        <v>8</v>
      </c>
      <c r="D97" s="7">
        <v>40876</v>
      </c>
      <c r="F97" t="s">
        <v>163</v>
      </c>
      <c r="G97" t="s">
        <v>13</v>
      </c>
      <c r="H97" s="7">
        <v>41754</v>
      </c>
      <c r="J97" t="s">
        <v>153</v>
      </c>
      <c r="K97" t="s">
        <v>204</v>
      </c>
      <c r="L97" t="s">
        <v>192</v>
      </c>
    </row>
    <row r="98" spans="2:12" x14ac:dyDescent="0.25">
      <c r="B98" t="s">
        <v>140</v>
      </c>
      <c r="C98" t="s">
        <v>10</v>
      </c>
      <c r="D98" s="7">
        <v>40876</v>
      </c>
      <c r="F98" t="s">
        <v>164</v>
      </c>
      <c r="G98" t="s">
        <v>8</v>
      </c>
      <c r="H98" s="7">
        <v>40868</v>
      </c>
      <c r="J98" t="s">
        <v>155</v>
      </c>
      <c r="K98" t="s">
        <v>34</v>
      </c>
      <c r="L98" s="7">
        <v>40760</v>
      </c>
    </row>
    <row r="99" spans="2:12" x14ac:dyDescent="0.25">
      <c r="B99" t="s">
        <v>141</v>
      </c>
      <c r="C99" t="s">
        <v>4</v>
      </c>
      <c r="D99" s="7">
        <v>40876</v>
      </c>
      <c r="F99" t="s">
        <v>165</v>
      </c>
      <c r="G99" t="s">
        <v>8</v>
      </c>
      <c r="H99" s="7">
        <v>41100</v>
      </c>
      <c r="J99" t="s">
        <v>156</v>
      </c>
      <c r="K99" t="s">
        <v>44</v>
      </c>
      <c r="L99" s="7">
        <v>40760</v>
      </c>
    </row>
    <row r="100" spans="2:12" x14ac:dyDescent="0.25">
      <c r="B100" t="s">
        <v>142</v>
      </c>
      <c r="C100" t="s">
        <v>16</v>
      </c>
      <c r="D100" s="7">
        <v>40876</v>
      </c>
      <c r="F100" t="s">
        <v>166</v>
      </c>
      <c r="G100" t="s">
        <v>10</v>
      </c>
      <c r="H100" s="7">
        <v>40868</v>
      </c>
      <c r="J100" t="s">
        <v>157</v>
      </c>
      <c r="K100" t="s">
        <v>44</v>
      </c>
      <c r="L100" s="7">
        <v>41469</v>
      </c>
    </row>
    <row r="101" spans="2:12" x14ac:dyDescent="0.25">
      <c r="B101" t="s">
        <v>143</v>
      </c>
      <c r="C101" t="s">
        <v>15</v>
      </c>
      <c r="D101" s="7">
        <v>41092</v>
      </c>
      <c r="F101" t="s">
        <v>167</v>
      </c>
      <c r="G101" t="s">
        <v>19</v>
      </c>
      <c r="H101" s="7">
        <v>40868</v>
      </c>
      <c r="J101" t="s">
        <v>158</v>
      </c>
      <c r="K101" t="s">
        <v>31</v>
      </c>
      <c r="L101" s="7">
        <v>40760</v>
      </c>
    </row>
    <row r="102" spans="2:12" x14ac:dyDescent="0.25">
      <c r="B102" t="s">
        <v>144</v>
      </c>
      <c r="C102" t="s">
        <v>20</v>
      </c>
      <c r="D102" s="7">
        <v>40876</v>
      </c>
      <c r="F102" t="s">
        <v>168</v>
      </c>
      <c r="G102" t="s">
        <v>13</v>
      </c>
      <c r="H102" s="7">
        <v>41341</v>
      </c>
      <c r="J102" t="s">
        <v>159</v>
      </c>
      <c r="K102" t="s">
        <v>35</v>
      </c>
      <c r="L102" s="7">
        <v>40952</v>
      </c>
    </row>
    <row r="103" spans="2:12" x14ac:dyDescent="0.25">
      <c r="B103" t="s">
        <v>145</v>
      </c>
      <c r="C103" t="s">
        <v>8</v>
      </c>
      <c r="D103" s="7">
        <v>40876</v>
      </c>
      <c r="F103" t="s">
        <v>170</v>
      </c>
      <c r="G103" t="s">
        <v>8</v>
      </c>
      <c r="H103" s="7">
        <v>41577</v>
      </c>
      <c r="J103" t="s">
        <v>160</v>
      </c>
      <c r="K103" t="s">
        <v>41</v>
      </c>
      <c r="L103" s="7">
        <v>41394</v>
      </c>
    </row>
    <row r="104" spans="2:12" x14ac:dyDescent="0.25">
      <c r="B104" t="s">
        <v>146</v>
      </c>
      <c r="C104" t="s">
        <v>13</v>
      </c>
      <c r="D104" s="7">
        <v>41505</v>
      </c>
      <c r="F104" t="s">
        <v>171</v>
      </c>
      <c r="G104" t="s">
        <v>14</v>
      </c>
      <c r="H104" s="7">
        <v>41218</v>
      </c>
      <c r="J104" t="s">
        <v>161</v>
      </c>
      <c r="K104" t="s">
        <v>204</v>
      </c>
      <c r="L104" s="7">
        <v>40760</v>
      </c>
    </row>
    <row r="105" spans="2:12" x14ac:dyDescent="0.25">
      <c r="B105" t="s">
        <v>147</v>
      </c>
      <c r="C105" t="s">
        <v>15</v>
      </c>
      <c r="D105" s="7">
        <v>41767</v>
      </c>
      <c r="F105" t="s">
        <v>172</v>
      </c>
      <c r="G105" t="s">
        <v>7</v>
      </c>
      <c r="H105" s="7">
        <v>40868</v>
      </c>
      <c r="J105" t="s">
        <v>162</v>
      </c>
      <c r="K105" t="s">
        <v>34</v>
      </c>
      <c r="L105" s="7">
        <v>41148</v>
      </c>
    </row>
    <row r="106" spans="2:12" x14ac:dyDescent="0.25">
      <c r="B106" t="s">
        <v>148</v>
      </c>
      <c r="C106" t="s">
        <v>9</v>
      </c>
      <c r="D106" s="7">
        <v>41340</v>
      </c>
      <c r="F106" t="s">
        <v>173</v>
      </c>
      <c r="G106" t="s">
        <v>29</v>
      </c>
      <c r="H106" s="7">
        <v>40868</v>
      </c>
      <c r="J106" t="s">
        <v>163</v>
      </c>
      <c r="K106" t="s">
        <v>39</v>
      </c>
      <c r="L106" s="7">
        <v>41691</v>
      </c>
    </row>
    <row r="107" spans="2:12" x14ac:dyDescent="0.25">
      <c r="B107" t="s">
        <v>149</v>
      </c>
      <c r="C107" t="s">
        <v>18</v>
      </c>
      <c r="D107" s="7">
        <v>41460</v>
      </c>
      <c r="F107" t="s">
        <v>174</v>
      </c>
      <c r="G107" t="s">
        <v>6</v>
      </c>
      <c r="H107" s="7">
        <v>41383</v>
      </c>
      <c r="J107" t="s">
        <v>164</v>
      </c>
      <c r="K107" t="s">
        <v>44</v>
      </c>
      <c r="L107" s="7">
        <v>40760</v>
      </c>
    </row>
    <row r="108" spans="2:12" x14ac:dyDescent="0.25">
      <c r="B108" t="s">
        <v>150</v>
      </c>
      <c r="C108" t="s">
        <v>5</v>
      </c>
      <c r="D108" s="7">
        <v>40876</v>
      </c>
      <c r="F108" t="s">
        <v>175</v>
      </c>
      <c r="G108" t="s">
        <v>10</v>
      </c>
      <c r="H108" s="7">
        <v>41719</v>
      </c>
      <c r="J108" t="s">
        <v>193</v>
      </c>
      <c r="K108" t="s">
        <v>44</v>
      </c>
      <c r="L108" s="7">
        <v>40760</v>
      </c>
    </row>
    <row r="109" spans="2:12" x14ac:dyDescent="0.25">
      <c r="B109" t="s">
        <v>151</v>
      </c>
      <c r="C109" t="s">
        <v>4</v>
      </c>
      <c r="D109" s="7">
        <v>40876</v>
      </c>
      <c r="F109" t="s">
        <v>176</v>
      </c>
      <c r="G109" t="s">
        <v>14</v>
      </c>
      <c r="H109" s="7">
        <v>40868</v>
      </c>
      <c r="J109" t="s">
        <v>165</v>
      </c>
      <c r="K109" t="s">
        <v>44</v>
      </c>
      <c r="L109" s="7">
        <v>40760</v>
      </c>
    </row>
    <row r="110" spans="2:12" x14ac:dyDescent="0.25">
      <c r="B110" t="s">
        <v>152</v>
      </c>
      <c r="C110" t="s">
        <v>14</v>
      </c>
      <c r="D110" s="7">
        <v>41775</v>
      </c>
      <c r="F110" t="s">
        <v>177</v>
      </c>
      <c r="G110" t="s">
        <v>20</v>
      </c>
      <c r="H110" s="7">
        <v>40868</v>
      </c>
      <c r="J110" t="s">
        <v>166</v>
      </c>
      <c r="K110" t="s">
        <v>31</v>
      </c>
      <c r="L110" s="7">
        <v>40760</v>
      </c>
    </row>
    <row r="111" spans="2:12" x14ac:dyDescent="0.25">
      <c r="B111" t="s">
        <v>153</v>
      </c>
      <c r="C111" t="s">
        <v>14</v>
      </c>
      <c r="D111" s="7">
        <v>41754</v>
      </c>
      <c r="F111" t="s">
        <v>178</v>
      </c>
      <c r="G111" t="s">
        <v>20</v>
      </c>
      <c r="H111" s="7">
        <v>40868</v>
      </c>
      <c r="J111" t="s">
        <v>167</v>
      </c>
      <c r="K111" t="s">
        <v>34</v>
      </c>
      <c r="L111" s="7">
        <v>40760</v>
      </c>
    </row>
    <row r="112" spans="2:12" x14ac:dyDescent="0.25">
      <c r="B112" t="s">
        <v>154</v>
      </c>
      <c r="C112" t="s">
        <v>7</v>
      </c>
      <c r="D112" s="7">
        <v>41181</v>
      </c>
      <c r="F112" t="s">
        <v>179</v>
      </c>
      <c r="G112" t="s">
        <v>20</v>
      </c>
      <c r="H112" s="7">
        <v>40868</v>
      </c>
      <c r="J112" t="s">
        <v>168</v>
      </c>
      <c r="K112" t="s">
        <v>204</v>
      </c>
      <c r="L112" s="7">
        <v>40760</v>
      </c>
    </row>
    <row r="113" spans="2:12" x14ac:dyDescent="0.25">
      <c r="B113" t="s">
        <v>155</v>
      </c>
      <c r="C113" t="s">
        <v>17</v>
      </c>
      <c r="D113" s="7">
        <v>40876</v>
      </c>
      <c r="J113" t="s">
        <v>169</v>
      </c>
      <c r="K113" t="s">
        <v>204</v>
      </c>
      <c r="L113" s="7">
        <v>40760</v>
      </c>
    </row>
    <row r="114" spans="2:12" x14ac:dyDescent="0.25">
      <c r="B114" t="s">
        <v>156</v>
      </c>
      <c r="C114" t="s">
        <v>20</v>
      </c>
      <c r="D114" s="7">
        <v>40876</v>
      </c>
      <c r="J114" t="s">
        <v>170</v>
      </c>
      <c r="K114" t="s">
        <v>40</v>
      </c>
      <c r="L114" s="7">
        <v>40760</v>
      </c>
    </row>
    <row r="115" spans="2:12" x14ac:dyDescent="0.25">
      <c r="B115" t="s">
        <v>157</v>
      </c>
      <c r="C115" t="s">
        <v>8</v>
      </c>
      <c r="D115" s="7">
        <v>41128</v>
      </c>
      <c r="J115" t="s">
        <v>171</v>
      </c>
      <c r="K115" t="s">
        <v>40</v>
      </c>
      <c r="L115" s="7">
        <v>41410</v>
      </c>
    </row>
    <row r="116" spans="2:12" x14ac:dyDescent="0.25">
      <c r="B116" t="s">
        <v>158</v>
      </c>
      <c r="C116" t="s">
        <v>10</v>
      </c>
      <c r="D116" s="7">
        <v>40876</v>
      </c>
      <c r="J116" t="s">
        <v>173</v>
      </c>
      <c r="K116" t="s">
        <v>47</v>
      </c>
      <c r="L116" s="7">
        <v>41537</v>
      </c>
    </row>
    <row r="117" spans="2:12" x14ac:dyDescent="0.25">
      <c r="B117" t="s">
        <v>159</v>
      </c>
      <c r="C117" t="s">
        <v>4</v>
      </c>
      <c r="D117" s="7">
        <v>41852</v>
      </c>
      <c r="J117" t="s">
        <v>194</v>
      </c>
      <c r="K117" t="s">
        <v>33</v>
      </c>
      <c r="L117" s="7">
        <v>40760</v>
      </c>
    </row>
    <row r="118" spans="2:12" x14ac:dyDescent="0.25">
      <c r="B118" t="s">
        <v>160</v>
      </c>
      <c r="C118" t="s">
        <v>9</v>
      </c>
      <c r="D118" s="7">
        <v>41318</v>
      </c>
      <c r="J118" t="s">
        <v>174</v>
      </c>
      <c r="K118" t="s">
        <v>32</v>
      </c>
      <c r="L118" s="7">
        <v>41327</v>
      </c>
    </row>
    <row r="119" spans="2:12" x14ac:dyDescent="0.25">
      <c r="B119" t="s">
        <v>161</v>
      </c>
      <c r="C119" t="s">
        <v>14</v>
      </c>
      <c r="D119" s="7">
        <v>41772</v>
      </c>
      <c r="J119" t="s">
        <v>175</v>
      </c>
      <c r="K119" t="s">
        <v>31</v>
      </c>
      <c r="L119" s="7">
        <v>40760</v>
      </c>
    </row>
    <row r="120" spans="2:12" x14ac:dyDescent="0.25">
      <c r="B120" t="s">
        <v>162</v>
      </c>
      <c r="C120" t="s">
        <v>19</v>
      </c>
      <c r="D120" s="7">
        <v>41166</v>
      </c>
      <c r="J120" t="s">
        <v>176</v>
      </c>
      <c r="K120" t="s">
        <v>39</v>
      </c>
      <c r="L120" s="7">
        <v>41788</v>
      </c>
    </row>
    <row r="121" spans="2:12" x14ac:dyDescent="0.25">
      <c r="B121" t="s">
        <v>163</v>
      </c>
      <c r="C121" t="s">
        <v>15</v>
      </c>
      <c r="D121" s="7">
        <v>41782</v>
      </c>
      <c r="J121" t="s">
        <v>177</v>
      </c>
      <c r="K121" t="s">
        <v>45</v>
      </c>
      <c r="L121" s="7">
        <v>40760</v>
      </c>
    </row>
    <row r="122" spans="2:12" x14ac:dyDescent="0.25">
      <c r="B122" t="s">
        <v>164</v>
      </c>
      <c r="C122" t="s">
        <v>20</v>
      </c>
      <c r="D122" s="7">
        <v>40876</v>
      </c>
      <c r="J122" t="s">
        <v>178</v>
      </c>
      <c r="K122" t="s">
        <v>44</v>
      </c>
      <c r="L122" s="7">
        <v>40760</v>
      </c>
    </row>
    <row r="123" spans="2:12" x14ac:dyDescent="0.25">
      <c r="B123" t="s">
        <v>165</v>
      </c>
      <c r="C123" t="s">
        <v>8</v>
      </c>
      <c r="D123" s="7">
        <v>40876</v>
      </c>
    </row>
    <row r="124" spans="2:12" x14ac:dyDescent="0.25">
      <c r="B124" t="s">
        <v>166</v>
      </c>
      <c r="C124" t="s">
        <v>10</v>
      </c>
      <c r="D124" s="7">
        <v>41206</v>
      </c>
    </row>
    <row r="125" spans="2:12" x14ac:dyDescent="0.25">
      <c r="B125" t="s">
        <v>167</v>
      </c>
      <c r="C125" t="s">
        <v>17</v>
      </c>
      <c r="D125" s="7">
        <v>40876</v>
      </c>
    </row>
    <row r="126" spans="2:12" x14ac:dyDescent="0.25">
      <c r="B126" t="s">
        <v>168</v>
      </c>
      <c r="C126" t="s">
        <v>13</v>
      </c>
      <c r="D126" s="7">
        <v>40876</v>
      </c>
    </row>
    <row r="127" spans="2:12" x14ac:dyDescent="0.25">
      <c r="B127" t="s">
        <v>169</v>
      </c>
      <c r="C127" t="s">
        <v>4</v>
      </c>
      <c r="D127" s="7">
        <v>40876</v>
      </c>
    </row>
    <row r="128" spans="2:12" x14ac:dyDescent="0.25">
      <c r="B128" t="s">
        <v>170</v>
      </c>
      <c r="C128" t="s">
        <v>8</v>
      </c>
      <c r="D128" s="7">
        <v>41325</v>
      </c>
    </row>
    <row r="129" spans="2:4" x14ac:dyDescent="0.25">
      <c r="B129" t="s">
        <v>171</v>
      </c>
      <c r="C129" t="s">
        <v>28</v>
      </c>
      <c r="D129" s="7">
        <v>41360</v>
      </c>
    </row>
    <row r="130" spans="2:4" x14ac:dyDescent="0.25">
      <c r="B130" t="s">
        <v>172</v>
      </c>
      <c r="C130" t="s">
        <v>20</v>
      </c>
      <c r="D130" s="7">
        <v>40876</v>
      </c>
    </row>
    <row r="131" spans="2:4" x14ac:dyDescent="0.25">
      <c r="B131" t="s">
        <v>173</v>
      </c>
      <c r="C131" t="s">
        <v>11</v>
      </c>
      <c r="D131" s="7">
        <v>41634</v>
      </c>
    </row>
    <row r="132" spans="2:4" x14ac:dyDescent="0.25">
      <c r="B132" t="s">
        <v>174</v>
      </c>
      <c r="C132" t="s">
        <v>10</v>
      </c>
      <c r="D132" s="7">
        <v>41012</v>
      </c>
    </row>
    <row r="133" spans="2:4" x14ac:dyDescent="0.25">
      <c r="B133" t="s">
        <v>175</v>
      </c>
      <c r="C133" t="s">
        <v>6</v>
      </c>
      <c r="D133" s="7">
        <v>41435</v>
      </c>
    </row>
    <row r="134" spans="2:4" x14ac:dyDescent="0.25">
      <c r="B134" t="s">
        <v>176</v>
      </c>
      <c r="C134" t="s">
        <v>14</v>
      </c>
      <c r="D134" s="7">
        <v>41002</v>
      </c>
    </row>
    <row r="135" spans="2:4" x14ac:dyDescent="0.25">
      <c r="B135" t="s">
        <v>177</v>
      </c>
      <c r="C135" t="s">
        <v>7</v>
      </c>
      <c r="D135" s="7">
        <v>41442</v>
      </c>
    </row>
    <row r="136" spans="2:4" x14ac:dyDescent="0.25">
      <c r="B136" t="s">
        <v>178</v>
      </c>
      <c r="C136" t="s">
        <v>8</v>
      </c>
      <c r="D136" s="7">
        <v>41779</v>
      </c>
    </row>
    <row r="137" spans="2:4" x14ac:dyDescent="0.25">
      <c r="B137" t="s">
        <v>179</v>
      </c>
      <c r="C137" t="s">
        <v>20</v>
      </c>
      <c r="D137" s="7">
        <v>40876</v>
      </c>
    </row>
  </sheetData>
  <mergeCells count="4">
    <mergeCell ref="B2:B4"/>
    <mergeCell ref="B7:D7"/>
    <mergeCell ref="F7:H7"/>
    <mergeCell ref="J7:L7"/>
  </mergeCells>
  <hyperlinks>
    <hyperlink ref="D3" location="Summary!B3" display="Summary"/>
    <hyperlink ref="F3" location="Investments!B3" display="Investments"/>
    <hyperlink ref="G3" location="'Country &amp; region data'!B3" display="Country &amp; region"/>
    <hyperlink ref="E3" location="'Models &amp; inputs'!B3" display="Models &amp;  inputs"/>
  </hyperlinks>
  <pageMargins left="0.7" right="0.7" top="0.75" bottom="0.75" header="0.3" footer="0.3"/>
  <tableParts count="3">
    <tablePart r:id="rId1"/>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2"/>
  <dimension ref="B1:P73"/>
  <sheetViews>
    <sheetView showGridLines="0" topLeftCell="A7" zoomScaleNormal="100" workbookViewId="0"/>
  </sheetViews>
  <sheetFormatPr defaultRowHeight="15" x14ac:dyDescent="0.25"/>
  <cols>
    <col min="1" max="3" width="2.28515625" customWidth="1"/>
    <col min="4" max="4" width="11.7109375" customWidth="1"/>
    <col min="5" max="5" width="32.140625" bestFit="1" customWidth="1"/>
    <col min="6" max="6" width="12.85546875" customWidth="1"/>
  </cols>
  <sheetData>
    <row r="1" spans="2:16" ht="4.5" customHeight="1" x14ac:dyDescent="0.25"/>
    <row r="2" spans="2:16" s="2" customFormat="1" ht="9.75" customHeight="1" x14ac:dyDescent="0.25"/>
    <row r="3" spans="2:16" s="2" customFormat="1" ht="57" customHeight="1" x14ac:dyDescent="0.9">
      <c r="B3" s="61" t="s">
        <v>197</v>
      </c>
      <c r="C3" s="61"/>
      <c r="D3" s="61"/>
      <c r="E3" s="61"/>
      <c r="F3" s="61"/>
      <c r="G3" s="61"/>
      <c r="H3" s="61"/>
      <c r="I3" s="61"/>
      <c r="J3" s="61"/>
      <c r="K3" s="61"/>
      <c r="L3" s="61"/>
    </row>
    <row r="4" spans="2:16" s="2" customFormat="1" ht="9.75" customHeight="1" x14ac:dyDescent="0.25"/>
    <row r="5" spans="2:16" ht="7.5" customHeight="1" x14ac:dyDescent="0.25"/>
    <row r="6" spans="2:16" s="2" customFormat="1" ht="8.25" customHeight="1" x14ac:dyDescent="0.25"/>
    <row r="7" spans="2:16" s="2" customFormat="1" ht="34.5" customHeight="1" x14ac:dyDescent="0.25"/>
    <row r="8" spans="2:16" s="2" customFormat="1" ht="8.25" customHeight="1" x14ac:dyDescent="0.25"/>
    <row r="10" spans="2:16" x14ac:dyDescent="0.25">
      <c r="D10" t="s">
        <v>198</v>
      </c>
      <c r="F10" t="s">
        <v>195</v>
      </c>
      <c r="P10" s="13"/>
    </row>
    <row r="11" spans="2:16" x14ac:dyDescent="0.25">
      <c r="D11" t="s">
        <v>199</v>
      </c>
      <c r="N11" s="13"/>
      <c r="P11" s="13"/>
    </row>
    <row r="12" spans="2:16" x14ac:dyDescent="0.25">
      <c r="D12" t="s">
        <v>200</v>
      </c>
      <c r="N12" s="13"/>
      <c r="P12" s="13"/>
    </row>
    <row r="13" spans="2:16" x14ac:dyDescent="0.25">
      <c r="D13" t="s">
        <v>201</v>
      </c>
      <c r="J13" s="13"/>
      <c r="L13" s="13"/>
      <c r="N13" s="11"/>
      <c r="P13" s="11"/>
    </row>
    <row r="14" spans="2:16" x14ac:dyDescent="0.25">
      <c r="D14" t="s">
        <v>202</v>
      </c>
      <c r="F14" s="10"/>
      <c r="G14" s="10"/>
      <c r="H14" s="12"/>
      <c r="I14" s="10"/>
      <c r="J14" s="12"/>
      <c r="K14" s="10"/>
      <c r="L14" s="12"/>
      <c r="M14" s="10"/>
      <c r="N14" s="12"/>
      <c r="O14" s="10"/>
      <c r="P14" s="12"/>
    </row>
    <row r="15" spans="2:16" x14ac:dyDescent="0.25">
      <c r="F15" s="11"/>
      <c r="G15" s="11"/>
    </row>
    <row r="16" spans="2:16" x14ac:dyDescent="0.25">
      <c r="F16" s="11"/>
      <c r="G16" s="13"/>
    </row>
    <row r="17" spans="2:7" x14ac:dyDescent="0.25">
      <c r="F17" s="13"/>
      <c r="G17" s="13"/>
    </row>
    <row r="18" spans="2:7" x14ac:dyDescent="0.25">
      <c r="B18" t="s">
        <v>205</v>
      </c>
      <c r="F18" s="13"/>
    </row>
    <row r="19" spans="2:7" x14ac:dyDescent="0.25">
      <c r="D19" t="s">
        <v>207</v>
      </c>
    </row>
    <row r="20" spans="2:7" x14ac:dyDescent="0.25">
      <c r="D20" t="s">
        <v>206</v>
      </c>
    </row>
    <row r="21" spans="2:7" x14ac:dyDescent="0.25">
      <c r="D21" t="s">
        <v>208</v>
      </c>
    </row>
    <row r="67" spans="4:4" x14ac:dyDescent="0.25">
      <c r="D67" t="s">
        <v>27</v>
      </c>
    </row>
    <row r="68" spans="4:4" x14ac:dyDescent="0.25">
      <c r="D68" t="s">
        <v>21</v>
      </c>
    </row>
    <row r="69" spans="4:4" x14ac:dyDescent="0.25">
      <c r="D69" t="s">
        <v>22</v>
      </c>
    </row>
    <row r="70" spans="4:4" x14ac:dyDescent="0.25">
      <c r="D70" t="s">
        <v>23</v>
      </c>
    </row>
    <row r="71" spans="4:4" x14ac:dyDescent="0.25">
      <c r="D71" t="s">
        <v>24</v>
      </c>
    </row>
    <row r="72" spans="4:4" x14ac:dyDescent="0.25">
      <c r="D72" t="s">
        <v>25</v>
      </c>
    </row>
    <row r="73" spans="4:4" x14ac:dyDescent="0.25">
      <c r="D73" t="s">
        <v>26</v>
      </c>
    </row>
  </sheetData>
  <mergeCells count="1">
    <mergeCell ref="B3:L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76"/>
  <sheetViews>
    <sheetView showGridLines="0" workbookViewId="0">
      <selection activeCell="E7" sqref="E7"/>
    </sheetView>
  </sheetViews>
  <sheetFormatPr defaultRowHeight="15" x14ac:dyDescent="0.25"/>
  <cols>
    <col min="1" max="1" width="2.28515625" customWidth="1"/>
    <col min="2" max="2" width="22.85546875" bestFit="1" customWidth="1"/>
    <col min="3" max="3" width="9.42578125" bestFit="1" customWidth="1"/>
    <col min="4" max="9" width="23.5703125" customWidth="1"/>
    <col min="10" max="10" width="9.42578125" customWidth="1"/>
    <col min="11" max="11" width="13.28515625" bestFit="1" customWidth="1"/>
    <col min="12" max="13" width="16.42578125" customWidth="1"/>
    <col min="14" max="15" width="13.85546875" customWidth="1"/>
    <col min="17" max="22" width="11" customWidth="1"/>
  </cols>
  <sheetData>
    <row r="1" spans="2:14" ht="4.5" customHeight="1" x14ac:dyDescent="0.25">
      <c r="B1" s="1"/>
    </row>
    <row r="2" spans="2:14" s="2" customFormat="1" ht="9.75" customHeight="1" x14ac:dyDescent="0.25">
      <c r="B2" s="62" t="s">
        <v>253</v>
      </c>
    </row>
    <row r="3" spans="2:14" s="2" customFormat="1" ht="57" customHeight="1" thickBot="1" x14ac:dyDescent="0.95">
      <c r="B3" s="62"/>
      <c r="C3" s="27"/>
      <c r="D3" s="29" t="s">
        <v>221</v>
      </c>
      <c r="E3" s="29" t="s">
        <v>262</v>
      </c>
      <c r="F3" s="30" t="s">
        <v>222</v>
      </c>
      <c r="G3" s="30" t="s">
        <v>223</v>
      </c>
      <c r="H3" s="28"/>
      <c r="I3" s="26"/>
      <c r="J3" s="26"/>
      <c r="K3" s="26"/>
      <c r="L3" s="26"/>
      <c r="M3" s="26"/>
      <c r="N3" s="26"/>
    </row>
    <row r="4" spans="2:14" s="2" customFormat="1" ht="9.75" customHeight="1" thickTop="1" x14ac:dyDescent="0.25">
      <c r="B4" s="62"/>
    </row>
    <row r="5" spans="2:14" ht="7.5" customHeight="1" x14ac:dyDescent="0.25">
      <c r="B5" s="1"/>
    </row>
    <row r="7" spans="2:14" x14ac:dyDescent="0.25">
      <c r="B7" t="s">
        <v>250</v>
      </c>
      <c r="D7" t="s">
        <v>280</v>
      </c>
    </row>
    <row r="8" spans="2:14" x14ac:dyDescent="0.25">
      <c r="B8" t="s">
        <v>251</v>
      </c>
      <c r="D8" t="s">
        <v>281</v>
      </c>
    </row>
    <row r="9" spans="2:14" x14ac:dyDescent="0.25">
      <c r="B9" t="s">
        <v>257</v>
      </c>
      <c r="D9" t="s">
        <v>282</v>
      </c>
    </row>
    <row r="10" spans="2:14" x14ac:dyDescent="0.25">
      <c r="B10" t="s">
        <v>256</v>
      </c>
    </row>
    <row r="11" spans="2:14" x14ac:dyDescent="0.25">
      <c r="B11" t="s">
        <v>252</v>
      </c>
    </row>
    <row r="12" spans="2:14" x14ac:dyDescent="0.25">
      <c r="B12" t="s">
        <v>254</v>
      </c>
    </row>
    <row r="13" spans="2:14" x14ac:dyDescent="0.25">
      <c r="B13" t="s">
        <v>255</v>
      </c>
    </row>
    <row r="14" spans="2:14" x14ac:dyDescent="0.25">
      <c r="B14" t="s">
        <v>261</v>
      </c>
    </row>
    <row r="15" spans="2:14" x14ac:dyDescent="0.25">
      <c r="B15" t="s">
        <v>259</v>
      </c>
    </row>
    <row r="16" spans="2:14" x14ac:dyDescent="0.25">
      <c r="B16" t="s">
        <v>260</v>
      </c>
    </row>
    <row r="17" spans="2:2" x14ac:dyDescent="0.25">
      <c r="B17" t="s">
        <v>258</v>
      </c>
    </row>
    <row r="76" ht="30.75" customHeight="1" x14ac:dyDescent="0.25"/>
  </sheetData>
  <mergeCells count="1">
    <mergeCell ref="B2:B4"/>
  </mergeCells>
  <hyperlinks>
    <hyperlink ref="D3" location="Summary!B3" display="Summary"/>
    <hyperlink ref="F3" location="Investments!B3" display="Investments"/>
    <hyperlink ref="G3" location="'Country &amp; region data'!B3" display="Country &amp; region"/>
    <hyperlink ref="E3" location="'Models &amp; inputs'!B3" display="Models &amp;  inputs"/>
  </hyperlinks>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Kalkylblad</vt:lpstr>
      </vt:variant>
      <vt:variant>
        <vt:i4>9</vt:i4>
      </vt:variant>
      <vt:variant>
        <vt:lpstr>Namngivna områden</vt:lpstr>
      </vt:variant>
      <vt:variant>
        <vt:i4>6</vt:i4>
      </vt:variant>
    </vt:vector>
  </HeadingPairs>
  <TitlesOfParts>
    <vt:vector size="15" baseType="lpstr">
      <vt:lpstr>Template</vt:lpstr>
      <vt:lpstr>Summary</vt:lpstr>
      <vt:lpstr>Models &amp; inputs</vt:lpstr>
      <vt:lpstr>Investments</vt:lpstr>
      <vt:lpstr>Company data</vt:lpstr>
      <vt:lpstr>Country &amp; region data</vt:lpstr>
      <vt:lpstr>Raw rankings</vt:lpstr>
      <vt:lpstr>Investments ideas</vt:lpstr>
      <vt:lpstr>Input data &amp; validation</vt:lpstr>
      <vt:lpstr>Beta1</vt:lpstr>
      <vt:lpstr>'Company data'!Data_Validation_Regions</vt:lpstr>
      <vt:lpstr>'Models &amp; inputs'!Data_Validation_Regions</vt:lpstr>
      <vt:lpstr>Data_Validation_Regions</vt:lpstr>
      <vt:lpstr>Investments_Country</vt:lpstr>
      <vt:lpstr>'Investments ideas'!jsessionid_d9ppT1HGbW52lJRZQFwGRffDpdnJ9G3KvvpnhhLnsvMnZ3K22nHF_810512085?subSectorCode__start_50_range_50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Tobias Genborg</dc:creator>
  <cp:lastModifiedBy>Tobias Genborg</cp:lastModifiedBy>
  <dcterms:created xsi:type="dcterms:W3CDTF">2014-08-28T23:44:16Z</dcterms:created>
  <dcterms:modified xsi:type="dcterms:W3CDTF">2014-08-30T03:45:31Z</dcterms:modified>
</cp:coreProperties>
</file>