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\Documents\Programming\MachineLearning\WowFeralMLSimulator\"/>
    </mc:Choice>
  </mc:AlternateContent>
  <xr:revisionPtr revIDLastSave="0" documentId="13_ncr:1_{7B38A150-EAB9-4BFB-BFC8-619030C2A53F}" xr6:coauthVersionLast="45" xr6:coauthVersionMax="45" xr10:uidLastSave="{00000000-0000-0000-0000-000000000000}"/>
  <bookViews>
    <workbookView xWindow="-120" yWindow="-120" windowWidth="29040" windowHeight="15840" activeTab="1" xr2:uid="{3C82C9D4-C00F-4035-ADF0-4FCBD7F8A8F2}"/>
  </bookViews>
  <sheets>
    <sheet name="Spell Data" sheetId="1" r:id="rId1"/>
    <sheet name="Owl Weav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8" i="2" l="1"/>
  <c r="O67" i="2"/>
  <c r="F41" i="2"/>
  <c r="N48" i="1" l="1"/>
  <c r="G62" i="1"/>
  <c r="G51" i="1"/>
  <c r="G40" i="1"/>
  <c r="G29" i="1"/>
  <c r="K40" i="1"/>
  <c r="E62" i="1"/>
  <c r="E63" i="1"/>
  <c r="E64" i="1"/>
  <c r="E65" i="1"/>
  <c r="E66" i="1"/>
  <c r="G66" i="1" s="1"/>
  <c r="E67" i="1"/>
  <c r="E68" i="1"/>
  <c r="E51" i="1"/>
  <c r="E52" i="1"/>
  <c r="E53" i="1"/>
  <c r="E54" i="1"/>
  <c r="E55" i="1"/>
  <c r="G55" i="1" s="1"/>
  <c r="E56" i="1"/>
  <c r="E57" i="1"/>
  <c r="E40" i="1"/>
  <c r="E41" i="1"/>
  <c r="E42" i="1"/>
  <c r="E43" i="1"/>
  <c r="E44" i="1"/>
  <c r="G44" i="1" s="1"/>
  <c r="E45" i="1"/>
  <c r="E46" i="1"/>
  <c r="E29" i="1"/>
  <c r="E30" i="1"/>
  <c r="E31" i="1"/>
  <c r="E32" i="1"/>
  <c r="E33" i="1"/>
  <c r="G33" i="1" s="1"/>
  <c r="E34" i="1"/>
  <c r="E35" i="1"/>
  <c r="M48" i="1"/>
  <c r="K48" i="1"/>
  <c r="L48" i="1"/>
  <c r="J48" i="1"/>
  <c r="C62" i="1" l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B68" i="1"/>
  <c r="B67" i="1"/>
  <c r="B66" i="1"/>
  <c r="B65" i="1"/>
  <c r="B64" i="1"/>
  <c r="B63" i="1"/>
  <c r="B62" i="1"/>
  <c r="C60" i="1"/>
  <c r="B6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B57" i="1"/>
  <c r="B56" i="1"/>
  <c r="B55" i="1"/>
  <c r="B54" i="1"/>
  <c r="B53" i="1"/>
  <c r="B52" i="1"/>
  <c r="B51" i="1"/>
  <c r="C49" i="1"/>
  <c r="B4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B46" i="1"/>
  <c r="B45" i="1"/>
  <c r="B44" i="1"/>
  <c r="B43" i="1"/>
  <c r="B42" i="1"/>
  <c r="B41" i="1"/>
  <c r="B40" i="1"/>
  <c r="C38" i="1"/>
  <c r="B3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B35" i="1"/>
  <c r="B34" i="1"/>
  <c r="B33" i="1"/>
  <c r="B32" i="1"/>
  <c r="B31" i="1"/>
  <c r="B30" i="1"/>
  <c r="B29" i="1"/>
  <c r="C7" i="1"/>
  <c r="A13" i="1"/>
  <c r="C27" i="1"/>
  <c r="B27" i="1"/>
  <c r="C6" i="1"/>
  <c r="G21" i="1"/>
  <c r="F21" i="1"/>
  <c r="G20" i="1"/>
  <c r="G19" i="1"/>
  <c r="F4" i="1"/>
  <c r="F3" i="1"/>
</calcChain>
</file>

<file path=xl/sharedStrings.xml><?xml version="1.0" encoding="utf-8"?>
<sst xmlns="http://schemas.openxmlformats.org/spreadsheetml/2006/main" count="299" uniqueCount="92">
  <si>
    <t>int</t>
  </si>
  <si>
    <t>spellpower 1 to 1</t>
  </si>
  <si>
    <t>moonfire initial</t>
  </si>
  <si>
    <t xml:space="preserve">Notes: </t>
  </si>
  <si>
    <t>Sunfire dmg = moonfire moonkin dmg</t>
  </si>
  <si>
    <t>caster moonfire dmg depends on stance even after cast (no snapshot)</t>
  </si>
  <si>
    <t>Moonfire 2 types (caster, cat), but 3 dmg profiles (neutral, caster, cat)</t>
  </si>
  <si>
    <t>starsurge</t>
  </si>
  <si>
    <t xml:space="preserve">Tooltip </t>
  </si>
  <si>
    <t>Sunfire</t>
  </si>
  <si>
    <t>Starsurge</t>
  </si>
  <si>
    <t>Sunfire Balance</t>
  </si>
  <si>
    <t>Sunfire Feral</t>
  </si>
  <si>
    <t>Feral:</t>
  </si>
  <si>
    <t>Moonfire</t>
  </si>
  <si>
    <t>SpellID</t>
  </si>
  <si>
    <t>Neutral</t>
  </si>
  <si>
    <t>Moonkin</t>
  </si>
  <si>
    <t>LI Cat</t>
  </si>
  <si>
    <t>Dmg dependent on form</t>
  </si>
  <si>
    <t>Stays even after switching</t>
  </si>
  <si>
    <t>SpellId</t>
  </si>
  <si>
    <t>Only castable in moonkin form</t>
  </si>
  <si>
    <t>agi</t>
  </si>
  <si>
    <t>sp</t>
  </si>
  <si>
    <t>ap</t>
  </si>
  <si>
    <t>vers</t>
  </si>
  <si>
    <t>moonkin</t>
  </si>
  <si>
    <t>aura</t>
  </si>
  <si>
    <t>vers+moon</t>
  </si>
  <si>
    <t>vers+aura</t>
  </si>
  <si>
    <t>moon+aura</t>
  </si>
  <si>
    <t>all 3</t>
  </si>
  <si>
    <t>Moonkin dmg makes sense (vers+moonkin+aura with sp)</t>
  </si>
  <si>
    <t>Wrath</t>
  </si>
  <si>
    <t>Starfire</t>
  </si>
  <si>
    <t>Sunfire/Moonfire</t>
  </si>
  <si>
    <t>Target</t>
  </si>
  <si>
    <t>Summary:</t>
  </si>
  <si>
    <t>Always apply moonkin+balance aura multiplier, take AP as spellpower, change caster moonkin tick dmg dependent on form</t>
  </si>
  <si>
    <t>Agi to SP</t>
  </si>
  <si>
    <t>With Wep</t>
  </si>
  <si>
    <t>Weapon does not influence SP</t>
  </si>
  <si>
    <t>sp_feral</t>
  </si>
  <si>
    <t>AP (Agi and wepdps) * 0.96305732 * vers (no moonkin buff, no balance aura)</t>
  </si>
  <si>
    <t>Sunfire only single target</t>
  </si>
  <si>
    <t>Assume: Use spender at lowest energy possible, get refunded 25 energy + 10 energy for gcd, last autoattack was immediately before shapeshift</t>
  </si>
  <si>
    <t>Assume: 0% haste, 0% versatility, 16% mastery</t>
  </si>
  <si>
    <t>Action</t>
  </si>
  <si>
    <t>Damage</t>
  </si>
  <si>
    <t>Time investment</t>
  </si>
  <si>
    <t>At time</t>
  </si>
  <si>
    <t>Note:</t>
  </si>
  <si>
    <t>Moonkin form</t>
  </si>
  <si>
    <t>1.5s</t>
  </si>
  <si>
    <t>0s</t>
  </si>
  <si>
    <t>Caster auto hit</t>
  </si>
  <si>
    <t>(Cat_AP * 3.6) / 6 + Wep_dps</t>
  </si>
  <si>
    <t>1s</t>
  </si>
  <si>
    <t>3.6s attack swing cd, can attack after 4.6 second, basically after switching back to cat form cd is over</t>
  </si>
  <si>
    <t>Cat_AP * 96% * 124.4%</t>
  </si>
  <si>
    <t>Cat form</t>
  </si>
  <si>
    <t>3s</t>
  </si>
  <si>
    <t>179.4% Cat_AP + Wep_dps</t>
  </si>
  <si>
    <t>4.5s</t>
  </si>
  <si>
    <t>Note: 45 energy pooled, at 80 energy after switching back</t>
  </si>
  <si>
    <t>Cat form pooling in same window</t>
  </si>
  <si>
    <t>Pooling</t>
  </si>
  <si>
    <t>Auto hit</t>
  </si>
  <si>
    <t>(Cat_AP * 1.4) / 6</t>
  </si>
  <si>
    <t>2s</t>
  </si>
  <si>
    <t>4s</t>
  </si>
  <si>
    <t>Note: 45 energy pooled, at 80 energy after 4.5s</t>
  </si>
  <si>
    <t>Shred:</t>
  </si>
  <si>
    <t>(7/20) * 1.2 * 0.46 * Cat_AP</t>
  </si>
  <si>
    <t>Note: 7ppm ooc proc, 60apm, 7/60 chance per attack to proc, 3 attacks -&gt; 7/20 multiplier to shred dmg</t>
  </si>
  <si>
    <t>112.653% Cat_AP</t>
  </si>
  <si>
    <t>Assume: Use spender at lowest energy possible, get refunded 25 energy, last autoattack was immediately before shapeshift</t>
  </si>
  <si>
    <t>5s</t>
  </si>
  <si>
    <t>6.5s</t>
  </si>
  <si>
    <t>Note: 65 energy pooled, at 100 energy after switching back</t>
  </si>
  <si>
    <t>Note: 65 energy pooled, at 100 energy after 4.5s</t>
  </si>
  <si>
    <t>6s</t>
  </si>
  <si>
    <t>Sunfire + Starsurge single target (OOC, energy capping)</t>
  </si>
  <si>
    <t>Sunfire + Starsurge single target (MOC)</t>
  </si>
  <si>
    <t>Cat_AP * 96% * 162%</t>
  </si>
  <si>
    <t>358.3% Cat_AP + Wep_dps</t>
  </si>
  <si>
    <t>(7/12) * 1.2 * 0.46 * Cat_AP</t>
  </si>
  <si>
    <t>172.2% * Cat_AP</t>
  </si>
  <si>
    <t>(7/12) * 1.5 * 1.15 * 1.2 * 0.46 * Cat_AP</t>
  </si>
  <si>
    <t>Note: 7ppm ooc proc, 60apm, 10.5/60 chance per attack to proc, 3 attacks -&gt; 7/20 multiplier to shred dmg</t>
  </si>
  <si>
    <t>195.5% * Cat_AP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</si>
</sst>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3" borderId="6" xfId="0" applyFill="1" applyBorder="1"/>
    <xf numFmtId="0" fontId="0" fillId="3" borderId="7" xfId="0" applyFill="1" applyBorder="1"/>
    <xf numFmtId="0" fontId="0" fillId="3" borderId="4" xfId="0" applyFill="1" applyBorder="1"/>
    <xf numFmtId="0" fontId="0" fillId="3" borderId="0" xfId="0" applyFill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0" fontId="0" fillId="3" borderId="0" xfId="0" applyFill="1" applyBorder="1"/>
    <xf numFmtId="0" fontId="2" fillId="0" borderId="1" xfId="0" applyFont="1" applyFill="1" applyBorder="1"/>
    <xf numFmtId="0" fontId="2" fillId="0" borderId="4" xfId="0" applyFont="1" applyBorder="1"/>
    <xf numFmtId="0" fontId="2" fillId="0" borderId="0" xfId="0" applyFont="1" applyBorder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7F67E-6D93-4A79-A56D-99A60DEC9548}">
  <dimension ref="A1:T68"/>
  <sheetViews>
    <sheetView topLeftCell="A25" workbookViewId="0">
      <selection activeCell="I37" sqref="I37"/>
    </sheetView>
  </sheetViews>
  <sheetFormatPr baseColWidth="10" defaultRowHeight="15" x14ac:dyDescent="0.25"/>
  <sheetData>
    <row r="1" spans="1:20" x14ac:dyDescent="0.25">
      <c r="A1" t="s">
        <v>0</v>
      </c>
      <c r="B1">
        <v>395</v>
      </c>
      <c r="C1" t="s">
        <v>1</v>
      </c>
    </row>
    <row r="2" spans="1:20" x14ac:dyDescent="0.25">
      <c r="I2" t="s">
        <v>8</v>
      </c>
      <c r="J2" t="s">
        <v>9</v>
      </c>
      <c r="K2" t="s">
        <v>10</v>
      </c>
    </row>
    <row r="3" spans="1:20" x14ac:dyDescent="0.25">
      <c r="F3">
        <f>837/103</f>
        <v>8.1262135922330092</v>
      </c>
      <c r="J3">
        <v>103</v>
      </c>
      <c r="K3">
        <v>837</v>
      </c>
    </row>
    <row r="4" spans="1:20" x14ac:dyDescent="0.25">
      <c r="F4">
        <f>8.12*0.2</f>
        <v>1.6239999999999999</v>
      </c>
    </row>
    <row r="6" spans="1:20" x14ac:dyDescent="0.25">
      <c r="A6" t="s">
        <v>2</v>
      </c>
      <c r="B6">
        <v>20</v>
      </c>
      <c r="C6">
        <f>0.2*B1*1.0508*1.1*0.92</f>
        <v>84.009358400000011</v>
      </c>
      <c r="D6" t="s">
        <v>33</v>
      </c>
    </row>
    <row r="7" spans="1:20" x14ac:dyDescent="0.25">
      <c r="A7" t="s">
        <v>7</v>
      </c>
      <c r="B7">
        <v>207</v>
      </c>
      <c r="C7">
        <f>2.07*B1*1.0508*1.1*0.92</f>
        <v>869.49685943999998</v>
      </c>
      <c r="J7" t="s">
        <v>3</v>
      </c>
    </row>
    <row r="8" spans="1:20" x14ac:dyDescent="0.25">
      <c r="J8" t="s">
        <v>6</v>
      </c>
    </row>
    <row r="9" spans="1:20" x14ac:dyDescent="0.25">
      <c r="J9" t="s">
        <v>4</v>
      </c>
    </row>
    <row r="10" spans="1:20" x14ac:dyDescent="0.25">
      <c r="J10" t="s">
        <v>5</v>
      </c>
    </row>
    <row r="13" spans="1:20" x14ac:dyDescent="0.25">
      <c r="A13">
        <f>1.62*512.8*1.1*0.92</f>
        <v>840.70483200000012</v>
      </c>
    </row>
    <row r="14" spans="1:20" x14ac:dyDescent="0.25">
      <c r="J14" t="s">
        <v>13</v>
      </c>
    </row>
    <row r="15" spans="1:20" x14ac:dyDescent="0.25">
      <c r="J15" t="s">
        <v>14</v>
      </c>
      <c r="K15" t="s">
        <v>15</v>
      </c>
      <c r="O15" t="s">
        <v>10</v>
      </c>
      <c r="Q15" t="s">
        <v>34</v>
      </c>
      <c r="S15" t="s">
        <v>35</v>
      </c>
    </row>
    <row r="16" spans="1:20" x14ac:dyDescent="0.25">
      <c r="J16" t="s">
        <v>16</v>
      </c>
      <c r="K16">
        <v>8921</v>
      </c>
      <c r="L16" t="s">
        <v>19</v>
      </c>
      <c r="O16" t="s">
        <v>17</v>
      </c>
      <c r="P16">
        <v>197626</v>
      </c>
      <c r="Q16" t="s">
        <v>17</v>
      </c>
      <c r="R16">
        <v>5176</v>
      </c>
      <c r="S16" t="s">
        <v>17</v>
      </c>
      <c r="T16">
        <v>197628</v>
      </c>
    </row>
    <row r="17" spans="1:20" x14ac:dyDescent="0.25">
      <c r="J17" t="s">
        <v>17</v>
      </c>
      <c r="K17">
        <v>8921</v>
      </c>
      <c r="L17" t="s">
        <v>19</v>
      </c>
    </row>
    <row r="18" spans="1:20" x14ac:dyDescent="0.25">
      <c r="J18" t="s">
        <v>18</v>
      </c>
      <c r="K18">
        <v>155625</v>
      </c>
      <c r="L18" t="s">
        <v>20</v>
      </c>
    </row>
    <row r="19" spans="1:20" x14ac:dyDescent="0.25">
      <c r="D19" t="s">
        <v>11</v>
      </c>
      <c r="F19">
        <v>84</v>
      </c>
      <c r="G19">
        <f>738/18</f>
        <v>41</v>
      </c>
    </row>
    <row r="20" spans="1:20" x14ac:dyDescent="0.25">
      <c r="D20" t="s">
        <v>12</v>
      </c>
      <c r="F20">
        <v>103</v>
      </c>
      <c r="G20">
        <f>605/12</f>
        <v>50.416666666666664</v>
      </c>
      <c r="J20" t="s">
        <v>9</v>
      </c>
    </row>
    <row r="21" spans="1:20" x14ac:dyDescent="0.25">
      <c r="F21">
        <f>F20/F19</f>
        <v>1.2261904761904763</v>
      </c>
      <c r="G21">
        <f>G20/G19</f>
        <v>1.2296747967479673</v>
      </c>
      <c r="J21" t="s">
        <v>16</v>
      </c>
      <c r="K21">
        <v>197630</v>
      </c>
      <c r="L21" t="s">
        <v>22</v>
      </c>
    </row>
    <row r="22" spans="1:20" x14ac:dyDescent="0.25">
      <c r="J22" t="s">
        <v>17</v>
      </c>
      <c r="K22">
        <v>197630</v>
      </c>
    </row>
    <row r="24" spans="1:20" x14ac:dyDescent="0.25">
      <c r="J24" t="s">
        <v>17</v>
      </c>
    </row>
    <row r="25" spans="1:20" x14ac:dyDescent="0.25">
      <c r="J25" t="s">
        <v>14</v>
      </c>
      <c r="K25" t="s">
        <v>21</v>
      </c>
      <c r="O25" t="s">
        <v>10</v>
      </c>
      <c r="Q25" t="s">
        <v>34</v>
      </c>
      <c r="S25" t="s">
        <v>35</v>
      </c>
    </row>
    <row r="26" spans="1:20" x14ac:dyDescent="0.25">
      <c r="A26" t="s">
        <v>36</v>
      </c>
      <c r="C26" t="s">
        <v>37</v>
      </c>
      <c r="D26">
        <v>103</v>
      </c>
      <c r="J26" t="s">
        <v>16</v>
      </c>
      <c r="K26">
        <v>8921</v>
      </c>
      <c r="O26" t="s">
        <v>17</v>
      </c>
      <c r="P26">
        <v>78674</v>
      </c>
      <c r="Q26" t="s">
        <v>17</v>
      </c>
      <c r="R26">
        <v>190984</v>
      </c>
      <c r="S26" t="s">
        <v>17</v>
      </c>
      <c r="T26">
        <v>194153</v>
      </c>
    </row>
    <row r="27" spans="1:20" x14ac:dyDescent="0.25">
      <c r="A27">
        <v>0.2</v>
      </c>
      <c r="B27">
        <f>436</f>
        <v>436</v>
      </c>
      <c r="C27">
        <f>436+12.8*6</f>
        <v>512.79999999999995</v>
      </c>
      <c r="D27">
        <v>395</v>
      </c>
      <c r="E27">
        <v>493.62</v>
      </c>
      <c r="J27" t="s">
        <v>17</v>
      </c>
      <c r="K27">
        <v>8921</v>
      </c>
    </row>
    <row r="28" spans="1:20" x14ac:dyDescent="0.25">
      <c r="B28" t="s">
        <v>23</v>
      </c>
      <c r="C28" s="1" t="s">
        <v>25</v>
      </c>
      <c r="D28" t="s">
        <v>24</v>
      </c>
      <c r="E28" t="s">
        <v>43</v>
      </c>
    </row>
    <row r="29" spans="1:20" x14ac:dyDescent="0.25">
      <c r="A29" t="s">
        <v>26</v>
      </c>
      <c r="B29">
        <f>$A$27*B$27*1.0508</f>
        <v>91.629760000000005</v>
      </c>
      <c r="C29">
        <f t="shared" ref="C29:E29" si="0">$A$27*C$27*1.0508</f>
        <v>107.770048</v>
      </c>
      <c r="D29">
        <f t="shared" si="0"/>
        <v>83.013199999999998</v>
      </c>
      <c r="E29">
        <f t="shared" si="0"/>
        <v>103.7391792</v>
      </c>
      <c r="G29">
        <f>D26/E29</f>
        <v>0.99287463805188858</v>
      </c>
      <c r="J29" t="s">
        <v>9</v>
      </c>
    </row>
    <row r="30" spans="1:20" x14ac:dyDescent="0.25">
      <c r="A30" t="s">
        <v>27</v>
      </c>
      <c r="B30">
        <f>$A$27*B$27*1.1</f>
        <v>95.920000000000016</v>
      </c>
      <c r="C30">
        <f t="shared" ref="C30:E30" si="1">$A$27*C$27*1.1</f>
        <v>112.81600000000002</v>
      </c>
      <c r="D30">
        <f t="shared" si="1"/>
        <v>86.9</v>
      </c>
      <c r="E30">
        <f t="shared" si="1"/>
        <v>108.59640000000002</v>
      </c>
      <c r="J30" t="s">
        <v>16</v>
      </c>
      <c r="K30">
        <v>93402</v>
      </c>
    </row>
    <row r="31" spans="1:20" x14ac:dyDescent="0.25">
      <c r="A31" t="s">
        <v>28</v>
      </c>
      <c r="B31">
        <f>$A$27*B$27*0.92</f>
        <v>80.224000000000004</v>
      </c>
      <c r="C31">
        <f t="shared" ref="C31:E31" si="2">$A$27*C$27*0.92</f>
        <v>94.355200000000011</v>
      </c>
      <c r="D31">
        <f t="shared" si="2"/>
        <v>72.680000000000007</v>
      </c>
      <c r="E31">
        <f t="shared" si="2"/>
        <v>90.826080000000005</v>
      </c>
      <c r="J31" t="s">
        <v>17</v>
      </c>
      <c r="K31">
        <v>93402</v>
      </c>
    </row>
    <row r="32" spans="1:20" x14ac:dyDescent="0.25">
      <c r="A32" t="s">
        <v>29</v>
      </c>
      <c r="B32">
        <f>$A$27*B$27*1.1*1.0508</f>
        <v>100.79273600000002</v>
      </c>
      <c r="C32">
        <f t="shared" ref="C32:E32" si="3">$A$27*C$27*1.1*1.0508</f>
        <v>118.54705280000002</v>
      </c>
      <c r="D32">
        <f t="shared" si="3"/>
        <v>91.314520000000002</v>
      </c>
      <c r="E32">
        <f t="shared" si="3"/>
        <v>114.11309712000001</v>
      </c>
    </row>
    <row r="33" spans="1:14" x14ac:dyDescent="0.25">
      <c r="A33" t="s">
        <v>30</v>
      </c>
      <c r="B33">
        <f>$A$27*B$27*0.92*1.0508</f>
        <v>84.299379200000004</v>
      </c>
      <c r="C33">
        <f t="shared" ref="C33:E33" si="4">$A$27*C$27*0.92*1.0508</f>
        <v>99.148444160000011</v>
      </c>
      <c r="D33">
        <f t="shared" si="4"/>
        <v>76.372144000000006</v>
      </c>
      <c r="E33">
        <f t="shared" si="4"/>
        <v>95.440044864000001</v>
      </c>
      <c r="G33">
        <f>D26/E33</f>
        <v>1.0792115630998789</v>
      </c>
    </row>
    <row r="34" spans="1:14" x14ac:dyDescent="0.25">
      <c r="A34" s="1" t="s">
        <v>31</v>
      </c>
      <c r="B34">
        <f>$A$27*B$27*0.92*1.1</f>
        <v>88.246400000000008</v>
      </c>
      <c r="C34" s="1">
        <f t="shared" ref="C34:E34" si="5">$A$27*C$27*0.92*1.1</f>
        <v>103.79072000000002</v>
      </c>
      <c r="D34">
        <f t="shared" si="5"/>
        <v>79.948000000000008</v>
      </c>
      <c r="E34">
        <f t="shared" si="5"/>
        <v>99.908688000000012</v>
      </c>
    </row>
    <row r="35" spans="1:14" x14ac:dyDescent="0.25">
      <c r="A35" t="s">
        <v>32</v>
      </c>
      <c r="B35">
        <f>$A$27*B$27*0.92*1.1*1.0508</f>
        <v>92.729317120000005</v>
      </c>
      <c r="C35">
        <f t="shared" ref="C35:E35" si="6">$A$27*C$27*0.92*1.1*1.0508</f>
        <v>109.06328857600002</v>
      </c>
      <c r="D35">
        <f t="shared" si="6"/>
        <v>84.009358400000011</v>
      </c>
      <c r="E35">
        <f t="shared" si="6"/>
        <v>104.98404935040001</v>
      </c>
      <c r="I35" t="s">
        <v>38</v>
      </c>
    </row>
    <row r="36" spans="1:14" x14ac:dyDescent="0.25">
      <c r="I36" s="2" t="s">
        <v>39</v>
      </c>
    </row>
    <row r="37" spans="1:14" x14ac:dyDescent="0.25">
      <c r="A37" t="s">
        <v>10</v>
      </c>
      <c r="C37" t="s">
        <v>37</v>
      </c>
      <c r="D37">
        <v>837</v>
      </c>
      <c r="I37" t="s">
        <v>44</v>
      </c>
    </row>
    <row r="38" spans="1:14" x14ac:dyDescent="0.25">
      <c r="A38">
        <v>1.62</v>
      </c>
      <c r="B38">
        <f>436</f>
        <v>436</v>
      </c>
      <c r="C38">
        <f>436+12.8*6</f>
        <v>512.79999999999995</v>
      </c>
      <c r="D38">
        <v>395</v>
      </c>
      <c r="E38">
        <v>493.62</v>
      </c>
    </row>
    <row r="39" spans="1:14" x14ac:dyDescent="0.25">
      <c r="B39" t="s">
        <v>23</v>
      </c>
      <c r="C39" s="1" t="s">
        <v>25</v>
      </c>
      <c r="D39" t="s">
        <v>24</v>
      </c>
      <c r="E39" t="s">
        <v>43</v>
      </c>
    </row>
    <row r="40" spans="1:14" x14ac:dyDescent="0.25">
      <c r="A40" t="s">
        <v>26</v>
      </c>
      <c r="B40">
        <f>$A$38*B$27*1.0508</f>
        <v>742.20105599999999</v>
      </c>
      <c r="C40">
        <f t="shared" ref="C40:E40" si="7">$A$38*C$27*1.0508</f>
        <v>872.93738880000001</v>
      </c>
      <c r="D40">
        <f t="shared" si="7"/>
        <v>672.40692000000001</v>
      </c>
      <c r="E40">
        <f t="shared" si="7"/>
        <v>840.28735152000013</v>
      </c>
      <c r="G40">
        <f>D37/E40</f>
        <v>0.99608782458280065</v>
      </c>
      <c r="K40">
        <f>(419.7+12.8*6*0.9625)</f>
        <v>493.62</v>
      </c>
    </row>
    <row r="41" spans="1:14" x14ac:dyDescent="0.25">
      <c r="A41" t="s">
        <v>27</v>
      </c>
      <c r="B41">
        <f>$A$38*B$27*1.1</f>
        <v>776.95200000000011</v>
      </c>
      <c r="C41">
        <f t="shared" ref="C41:E41" si="8">$A$38*C$27*1.1</f>
        <v>913.80960000000005</v>
      </c>
      <c r="D41">
        <f t="shared" si="8"/>
        <v>703.8900000000001</v>
      </c>
      <c r="E41">
        <f t="shared" si="8"/>
        <v>879.63084000000015</v>
      </c>
    </row>
    <row r="42" spans="1:14" x14ac:dyDescent="0.25">
      <c r="A42" t="s">
        <v>28</v>
      </c>
      <c r="B42">
        <f>$A$38*B$27*0.92</f>
        <v>649.81440000000009</v>
      </c>
      <c r="C42">
        <f t="shared" ref="C42:E42" si="9">$A$38*C$27*0.92</f>
        <v>764.27711999999997</v>
      </c>
      <c r="D42">
        <f t="shared" si="9"/>
        <v>588.70800000000008</v>
      </c>
      <c r="E42">
        <f t="shared" si="9"/>
        <v>735.69124800000009</v>
      </c>
    </row>
    <row r="43" spans="1:14" x14ac:dyDescent="0.25">
      <c r="A43" t="s">
        <v>29</v>
      </c>
      <c r="B43">
        <f>$A$38*B$27*1.1*1.0508</f>
        <v>816.42116160000012</v>
      </c>
      <c r="C43">
        <f t="shared" ref="C43:E43" si="10">$A$38*C$27*1.1*1.0508</f>
        <v>960.23112767999999</v>
      </c>
      <c r="D43">
        <f t="shared" si="10"/>
        <v>739.64761200000009</v>
      </c>
      <c r="E43">
        <f t="shared" si="10"/>
        <v>924.3160866720001</v>
      </c>
    </row>
    <row r="44" spans="1:14" x14ac:dyDescent="0.25">
      <c r="A44" t="s">
        <v>30</v>
      </c>
      <c r="B44">
        <f>$A$38*B$27*0.92*1.0508</f>
        <v>682.82497152000008</v>
      </c>
      <c r="C44">
        <f t="shared" ref="C44:E44" si="11">$A$38*C$27*0.92*1.0508</f>
        <v>803.10239769599991</v>
      </c>
      <c r="D44">
        <f t="shared" si="11"/>
        <v>618.61436640000011</v>
      </c>
      <c r="E44">
        <f t="shared" si="11"/>
        <v>773.06436339840002</v>
      </c>
      <c r="G44">
        <f>D37/E44</f>
        <v>1.0827041571552183</v>
      </c>
      <c r="I44" t="s">
        <v>42</v>
      </c>
    </row>
    <row r="45" spans="1:14" x14ac:dyDescent="0.25">
      <c r="A45" s="1" t="s">
        <v>31</v>
      </c>
      <c r="B45">
        <f>$A$38*B$27*0.92*1.1</f>
        <v>714.79584000000011</v>
      </c>
      <c r="C45" s="1">
        <f t="shared" ref="C45:E45" si="12">$A$38*C$27*0.92*1.1</f>
        <v>840.70483200000001</v>
      </c>
      <c r="D45">
        <f t="shared" si="12"/>
        <v>647.57880000000011</v>
      </c>
      <c r="E45">
        <f t="shared" si="12"/>
        <v>809.26037280000014</v>
      </c>
      <c r="M45" t="s">
        <v>41</v>
      </c>
    </row>
    <row r="46" spans="1:14" x14ac:dyDescent="0.25">
      <c r="A46" t="s">
        <v>32</v>
      </c>
      <c r="B46">
        <f>$A$38*B$27*0.92*1.1*1.0508</f>
        <v>751.1074686720001</v>
      </c>
      <c r="C46">
        <f t="shared" ref="C46:E46" si="13">$A$38*C$27*0.92*1.1*1.0508</f>
        <v>883.41263746560003</v>
      </c>
      <c r="D46">
        <f t="shared" si="13"/>
        <v>680.47580304000007</v>
      </c>
      <c r="E46">
        <f t="shared" si="13"/>
        <v>850.37079973824007</v>
      </c>
      <c r="I46" t="s">
        <v>40</v>
      </c>
      <c r="J46">
        <v>157</v>
      </c>
      <c r="K46">
        <v>178</v>
      </c>
      <c r="L46">
        <v>194</v>
      </c>
      <c r="M46">
        <v>211</v>
      </c>
    </row>
    <row r="47" spans="1:14" x14ac:dyDescent="0.25">
      <c r="J47">
        <v>151.19999999999999</v>
      </c>
      <c r="K47">
        <v>171.4</v>
      </c>
      <c r="L47">
        <v>186.7</v>
      </c>
      <c r="M47">
        <v>203.1</v>
      </c>
    </row>
    <row r="48" spans="1:14" x14ac:dyDescent="0.25">
      <c r="A48" t="s">
        <v>34</v>
      </c>
      <c r="C48" t="s">
        <v>37</v>
      </c>
      <c r="D48">
        <v>299</v>
      </c>
      <c r="J48">
        <f>J47/J46</f>
        <v>0.96305732484076423</v>
      </c>
      <c r="K48">
        <f t="shared" ref="K48:M48" si="14">K47/K46</f>
        <v>0.96292134831460674</v>
      </c>
      <c r="L48">
        <f t="shared" si="14"/>
        <v>0.96237113402061847</v>
      </c>
      <c r="M48">
        <f t="shared" si="14"/>
        <v>0.96255924170616114</v>
      </c>
      <c r="N48">
        <f>(SUM(J48:M48)/4)</f>
        <v>0.96272726222053762</v>
      </c>
    </row>
    <row r="49" spans="1:7" x14ac:dyDescent="0.25">
      <c r="A49">
        <v>0.57750000000000001</v>
      </c>
      <c r="B49">
        <f>436</f>
        <v>436</v>
      </c>
      <c r="C49">
        <f>436+12.8*6</f>
        <v>512.79999999999995</v>
      </c>
      <c r="D49">
        <v>395</v>
      </c>
      <c r="E49">
        <v>493.62</v>
      </c>
    </row>
    <row r="50" spans="1:7" x14ac:dyDescent="0.25">
      <c r="B50" t="s">
        <v>23</v>
      </c>
      <c r="C50" s="1" t="s">
        <v>25</v>
      </c>
      <c r="D50" t="s">
        <v>24</v>
      </c>
      <c r="E50" t="s">
        <v>43</v>
      </c>
    </row>
    <row r="51" spans="1:7" x14ac:dyDescent="0.25">
      <c r="A51" t="s">
        <v>26</v>
      </c>
      <c r="B51">
        <f>$A$49*B$27*1.0508</f>
        <v>264.58093199999996</v>
      </c>
      <c r="C51">
        <f t="shared" ref="C51:E51" si="15">$A$49*C$27*1.0508</f>
        <v>311.18601359999997</v>
      </c>
      <c r="D51">
        <f t="shared" si="15"/>
        <v>239.700615</v>
      </c>
      <c r="E51">
        <f t="shared" si="15"/>
        <v>299.54687994</v>
      </c>
      <c r="G51">
        <f>D48/E51</f>
        <v>0.99817430934313345</v>
      </c>
    </row>
    <row r="52" spans="1:7" x14ac:dyDescent="0.25">
      <c r="A52" t="s">
        <v>27</v>
      </c>
      <c r="B52">
        <f>$A$49*B$27*1.1</f>
        <v>276.96899999999999</v>
      </c>
      <c r="C52">
        <f t="shared" ref="C52:E52" si="16">$A$49*C$27*1.1</f>
        <v>325.75620000000004</v>
      </c>
      <c r="D52">
        <f t="shared" si="16"/>
        <v>250.92375000000004</v>
      </c>
      <c r="E52">
        <f t="shared" si="16"/>
        <v>313.57210500000008</v>
      </c>
    </row>
    <row r="53" spans="1:7" x14ac:dyDescent="0.25">
      <c r="A53" t="s">
        <v>28</v>
      </c>
      <c r="B53">
        <f>$A$49*B$27*0.92</f>
        <v>231.64680000000001</v>
      </c>
      <c r="C53">
        <f t="shared" ref="C53:E53" si="17">$A$49*C$27*0.92</f>
        <v>272.45064000000002</v>
      </c>
      <c r="D53">
        <f t="shared" si="17"/>
        <v>209.86350000000002</v>
      </c>
      <c r="E53">
        <f t="shared" si="17"/>
        <v>262.26030600000001</v>
      </c>
    </row>
    <row r="54" spans="1:7" x14ac:dyDescent="0.25">
      <c r="A54" t="s">
        <v>29</v>
      </c>
      <c r="B54">
        <f>$A$49*B$27*1.1*1.0508</f>
        <v>291.03902519999997</v>
      </c>
      <c r="C54">
        <f t="shared" ref="C54:E54" si="18">$A$49*C$27*1.1*1.0508</f>
        <v>342.30461496000004</v>
      </c>
      <c r="D54">
        <f t="shared" si="18"/>
        <v>263.67067650000001</v>
      </c>
      <c r="E54">
        <f t="shared" si="18"/>
        <v>329.50156793400009</v>
      </c>
    </row>
    <row r="55" spans="1:7" x14ac:dyDescent="0.25">
      <c r="A55" t="s">
        <v>30</v>
      </c>
      <c r="B55">
        <f>$A$49*B$27*0.92*1.0508</f>
        <v>243.41445744000001</v>
      </c>
      <c r="C55">
        <f t="shared" ref="C55:E55" si="19">$A$49*C$27*0.92*1.0508</f>
        <v>286.29113251199999</v>
      </c>
      <c r="D55">
        <f t="shared" si="19"/>
        <v>220.5245658</v>
      </c>
      <c r="E55">
        <f t="shared" si="19"/>
        <v>275.58312954479999</v>
      </c>
      <c r="G55">
        <f>D48/E55</f>
        <v>1.084972075372971</v>
      </c>
    </row>
    <row r="56" spans="1:7" x14ac:dyDescent="0.25">
      <c r="A56" s="1" t="s">
        <v>31</v>
      </c>
      <c r="B56">
        <f>$A$49*B$27*0.92*1.1</f>
        <v>254.81148000000005</v>
      </c>
      <c r="C56" s="1">
        <f t="shared" ref="C56:E56" si="20">$A$49*C$27*0.92*1.1</f>
        <v>299.69570400000003</v>
      </c>
      <c r="D56">
        <f t="shared" si="20"/>
        <v>230.84985000000003</v>
      </c>
      <c r="E56">
        <f t="shared" si="20"/>
        <v>288.48633660000002</v>
      </c>
    </row>
    <row r="57" spans="1:7" x14ac:dyDescent="0.25">
      <c r="A57" t="s">
        <v>32</v>
      </c>
      <c r="B57">
        <f>$A$49*B$27*0.92*1.1*1.0508</f>
        <v>267.75590318400003</v>
      </c>
      <c r="C57">
        <f t="shared" ref="C57:E57" si="21">$A$49*C$27*0.92*1.1*1.0508</f>
        <v>314.9202457632</v>
      </c>
      <c r="D57">
        <f t="shared" si="21"/>
        <v>242.57702238000002</v>
      </c>
      <c r="E57">
        <f t="shared" si="21"/>
        <v>303.14144249928</v>
      </c>
    </row>
    <row r="59" spans="1:7" x14ac:dyDescent="0.25">
      <c r="A59" t="s">
        <v>35</v>
      </c>
      <c r="C59" t="s">
        <v>37</v>
      </c>
      <c r="D59">
        <v>452</v>
      </c>
    </row>
    <row r="60" spans="1:7" x14ac:dyDescent="0.25">
      <c r="A60">
        <v>0.875</v>
      </c>
      <c r="B60">
        <f>436</f>
        <v>436</v>
      </c>
      <c r="C60">
        <f>436+12.8*6</f>
        <v>512.79999999999995</v>
      </c>
      <c r="D60">
        <v>395</v>
      </c>
      <c r="E60">
        <v>493.62</v>
      </c>
    </row>
    <row r="61" spans="1:7" x14ac:dyDescent="0.25">
      <c r="B61" t="s">
        <v>23</v>
      </c>
      <c r="C61" s="1" t="s">
        <v>25</v>
      </c>
      <c r="D61" t="s">
        <v>24</v>
      </c>
      <c r="E61" t="s">
        <v>43</v>
      </c>
    </row>
    <row r="62" spans="1:7" x14ac:dyDescent="0.25">
      <c r="A62" t="s">
        <v>26</v>
      </c>
      <c r="B62">
        <f>$A$60*B$27*1.0508</f>
        <v>400.8802</v>
      </c>
      <c r="C62">
        <f t="shared" ref="C62:E62" si="22">$A$60*C$27*1.0508</f>
        <v>471.4939599999999</v>
      </c>
      <c r="D62">
        <f t="shared" si="22"/>
        <v>363.18275</v>
      </c>
      <c r="E62">
        <f t="shared" si="22"/>
        <v>453.85890899999998</v>
      </c>
      <c r="G62">
        <f>D59/E62</f>
        <v>0.9959042139238915</v>
      </c>
    </row>
    <row r="63" spans="1:7" x14ac:dyDescent="0.25">
      <c r="A63" t="s">
        <v>27</v>
      </c>
      <c r="B63">
        <f>$A$60*B$27*1.1</f>
        <v>419.65000000000003</v>
      </c>
      <c r="C63">
        <f t="shared" ref="C63:E63" si="23">$A$60*C$27*1.1</f>
        <v>493.57</v>
      </c>
      <c r="D63">
        <f t="shared" si="23"/>
        <v>380.18750000000006</v>
      </c>
      <c r="E63">
        <f t="shared" si="23"/>
        <v>475.10925000000003</v>
      </c>
    </row>
    <row r="64" spans="1:7" x14ac:dyDescent="0.25">
      <c r="A64" t="s">
        <v>28</v>
      </c>
      <c r="B64">
        <f>$A$60*B$27*0.92</f>
        <v>350.98</v>
      </c>
      <c r="C64">
        <f t="shared" ref="C64:E64" si="24">$A$60*C$27*0.92</f>
        <v>412.80399999999997</v>
      </c>
      <c r="D64">
        <f t="shared" si="24"/>
        <v>317.97500000000002</v>
      </c>
      <c r="E64">
        <f t="shared" si="24"/>
        <v>397.36410000000001</v>
      </c>
    </row>
    <row r="65" spans="1:7" x14ac:dyDescent="0.25">
      <c r="A65" t="s">
        <v>29</v>
      </c>
      <c r="B65">
        <f>$A$60*B$27*1.1*1.0508</f>
        <v>440.96822000000003</v>
      </c>
      <c r="C65">
        <f t="shared" ref="C65:E65" si="25">$A$60*C$27*1.1*1.0508</f>
        <v>518.64335599999993</v>
      </c>
      <c r="D65">
        <f t="shared" si="25"/>
        <v>399.50102500000003</v>
      </c>
      <c r="E65">
        <f t="shared" si="25"/>
        <v>499.24479990000003</v>
      </c>
    </row>
    <row r="66" spans="1:7" x14ac:dyDescent="0.25">
      <c r="A66" t="s">
        <v>30</v>
      </c>
      <c r="B66">
        <f>$A$60*B$27*0.92*1.0508</f>
        <v>368.80978399999998</v>
      </c>
      <c r="C66">
        <f t="shared" ref="C66:E66" si="26">$A$60*C$27*0.92*1.0508</f>
        <v>433.77444319999995</v>
      </c>
      <c r="D66">
        <f t="shared" si="26"/>
        <v>334.12813</v>
      </c>
      <c r="E66">
        <f t="shared" si="26"/>
        <v>417.55019627999997</v>
      </c>
      <c r="G66">
        <f>D59/E66</f>
        <v>1.0825045803520561</v>
      </c>
    </row>
    <row r="67" spans="1:7" x14ac:dyDescent="0.25">
      <c r="A67" s="1" t="s">
        <v>31</v>
      </c>
      <c r="B67">
        <f>$A$60*B$27*0.92*1.1</f>
        <v>386.07800000000003</v>
      </c>
      <c r="C67">
        <f t="shared" ref="C67:E67" si="27">$A$60*C$27*0.92*1.1</f>
        <v>454.08440000000002</v>
      </c>
      <c r="D67">
        <f t="shared" si="27"/>
        <v>349.77250000000004</v>
      </c>
      <c r="E67">
        <f t="shared" si="27"/>
        <v>437.10051000000004</v>
      </c>
    </row>
    <row r="68" spans="1:7" x14ac:dyDescent="0.25">
      <c r="A68" t="s">
        <v>32</v>
      </c>
      <c r="B68">
        <f>$A$60*B$27*0.92*1.1*1.0508</f>
        <v>405.69076240000004</v>
      </c>
      <c r="C68">
        <f t="shared" ref="C68:E68" si="28">$A$60*C$27*0.92*1.1*1.0508</f>
        <v>477.15188752</v>
      </c>
      <c r="D68">
        <f t="shared" si="28"/>
        <v>367.54094300000003</v>
      </c>
      <c r="E68">
        <f t="shared" si="28"/>
        <v>459.30521590800004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131F0-72A4-4EE6-BABE-5A6ECAA66F2D}">
  <dimension ref="A1:O72"/>
  <sheetViews>
    <sheetView tabSelected="1" topLeftCell="A20" zoomScale="70" zoomScaleNormal="70" workbookViewId="0">
      <selection activeCell="B73" sqref="B73"/>
    </sheetView>
  </sheetViews>
  <sheetFormatPr baseColWidth="10" defaultRowHeight="15" x14ac:dyDescent="0.25"/>
  <cols>
    <col min="1" max="1" width="19.7109375" customWidth="1"/>
    <col min="2" max="2" width="33.5703125" customWidth="1"/>
    <col min="3" max="3" width="18" customWidth="1"/>
    <col min="12" max="12" width="13" customWidth="1"/>
  </cols>
  <sheetData>
    <row r="1" spans="1:12" x14ac:dyDescent="0.25">
      <c r="A1" s="3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x14ac:dyDescent="0.25">
      <c r="A2" s="6"/>
      <c r="L2" s="7"/>
    </row>
    <row r="3" spans="1:12" x14ac:dyDescent="0.25">
      <c r="A3" s="6" t="s">
        <v>46</v>
      </c>
      <c r="L3" s="7"/>
    </row>
    <row r="4" spans="1:12" x14ac:dyDescent="0.25">
      <c r="A4" s="6" t="s">
        <v>47</v>
      </c>
      <c r="L4" s="7"/>
    </row>
    <row r="5" spans="1:12" x14ac:dyDescent="0.25">
      <c r="A5" s="6"/>
      <c r="L5" s="7"/>
    </row>
    <row r="6" spans="1:12" x14ac:dyDescent="0.25">
      <c r="A6" s="20" t="s">
        <v>48</v>
      </c>
      <c r="B6" s="22" t="s">
        <v>49</v>
      </c>
      <c r="C6" s="22" t="s">
        <v>50</v>
      </c>
      <c r="D6" s="22" t="s">
        <v>51</v>
      </c>
      <c r="E6" s="22" t="s">
        <v>52</v>
      </c>
      <c r="L6" s="7"/>
    </row>
    <row r="7" spans="1:12" x14ac:dyDescent="0.25">
      <c r="A7" s="6" t="s">
        <v>53</v>
      </c>
      <c r="B7">
        <v>0</v>
      </c>
      <c r="C7" t="s">
        <v>54</v>
      </c>
      <c r="D7" t="s">
        <v>55</v>
      </c>
      <c r="L7" s="7"/>
    </row>
    <row r="8" spans="1:12" x14ac:dyDescent="0.25">
      <c r="A8" s="6" t="s">
        <v>56</v>
      </c>
      <c r="B8" t="s">
        <v>57</v>
      </c>
      <c r="C8" t="s">
        <v>55</v>
      </c>
      <c r="D8" t="s">
        <v>58</v>
      </c>
      <c r="E8" t="s">
        <v>59</v>
      </c>
      <c r="L8" s="7"/>
    </row>
    <row r="9" spans="1:12" x14ac:dyDescent="0.25">
      <c r="A9" s="6" t="s">
        <v>9</v>
      </c>
      <c r="B9" t="s">
        <v>60</v>
      </c>
      <c r="C9" t="s">
        <v>54</v>
      </c>
      <c r="D9" s="8" t="s">
        <v>54</v>
      </c>
      <c r="L9" s="7"/>
    </row>
    <row r="10" spans="1:12" x14ac:dyDescent="0.25">
      <c r="A10" s="6" t="s">
        <v>61</v>
      </c>
      <c r="B10">
        <v>0</v>
      </c>
      <c r="C10" t="s">
        <v>54</v>
      </c>
      <c r="D10" t="s">
        <v>62</v>
      </c>
      <c r="L10" s="7"/>
    </row>
    <row r="11" spans="1:12" x14ac:dyDescent="0.25">
      <c r="A11" s="13" t="s">
        <v>38</v>
      </c>
      <c r="B11" s="14" t="s">
        <v>63</v>
      </c>
      <c r="C11" s="14" t="s">
        <v>64</v>
      </c>
      <c r="E11" t="s">
        <v>65</v>
      </c>
      <c r="L11" s="7"/>
    </row>
    <row r="12" spans="1:12" x14ac:dyDescent="0.25">
      <c r="A12" s="6"/>
      <c r="L12" s="7"/>
    </row>
    <row r="13" spans="1:12" x14ac:dyDescent="0.25">
      <c r="A13" s="6"/>
      <c r="L13" s="7"/>
    </row>
    <row r="14" spans="1:12" x14ac:dyDescent="0.25">
      <c r="A14" s="20" t="s">
        <v>66</v>
      </c>
      <c r="L14" s="7"/>
    </row>
    <row r="15" spans="1:12" x14ac:dyDescent="0.25">
      <c r="A15" s="6" t="s">
        <v>67</v>
      </c>
      <c r="B15">
        <v>0</v>
      </c>
      <c r="C15" t="s">
        <v>64</v>
      </c>
      <c r="D15" t="s">
        <v>55</v>
      </c>
      <c r="L15" s="7"/>
    </row>
    <row r="16" spans="1:12" x14ac:dyDescent="0.25">
      <c r="A16" s="6" t="s">
        <v>68</v>
      </c>
      <c r="B16" t="s">
        <v>69</v>
      </c>
      <c r="C16" t="s">
        <v>55</v>
      </c>
      <c r="D16" t="s">
        <v>58</v>
      </c>
      <c r="L16" s="7"/>
    </row>
    <row r="17" spans="1:12" x14ac:dyDescent="0.25">
      <c r="A17" s="6" t="s">
        <v>68</v>
      </c>
      <c r="B17" t="s">
        <v>69</v>
      </c>
      <c r="C17" t="s">
        <v>55</v>
      </c>
      <c r="D17" t="s">
        <v>70</v>
      </c>
      <c r="L17" s="7"/>
    </row>
    <row r="18" spans="1:12" x14ac:dyDescent="0.25">
      <c r="A18" s="6" t="s">
        <v>68</v>
      </c>
      <c r="B18" t="s">
        <v>69</v>
      </c>
      <c r="C18" t="s">
        <v>55</v>
      </c>
      <c r="D18" t="s">
        <v>62</v>
      </c>
      <c r="L18" s="7"/>
    </row>
    <row r="19" spans="1:12" x14ac:dyDescent="0.25">
      <c r="A19" s="6" t="s">
        <v>68</v>
      </c>
      <c r="B19" t="s">
        <v>69</v>
      </c>
      <c r="C19" t="s">
        <v>55</v>
      </c>
      <c r="D19" t="s">
        <v>71</v>
      </c>
      <c r="E19" t="s">
        <v>72</v>
      </c>
      <c r="L19" s="7"/>
    </row>
    <row r="20" spans="1:12" x14ac:dyDescent="0.25">
      <c r="A20" s="6" t="s">
        <v>73</v>
      </c>
      <c r="B20" t="s">
        <v>74</v>
      </c>
      <c r="E20" t="s">
        <v>75</v>
      </c>
      <c r="L20" s="7"/>
    </row>
    <row r="21" spans="1:12" ht="15.75" thickBot="1" x14ac:dyDescent="0.3">
      <c r="A21" s="11" t="s">
        <v>38</v>
      </c>
      <c r="B21" s="12" t="s">
        <v>76</v>
      </c>
      <c r="C21" s="12" t="s">
        <v>64</v>
      </c>
      <c r="D21" s="9"/>
      <c r="E21" s="9"/>
      <c r="F21" s="9"/>
      <c r="G21" s="9"/>
      <c r="H21" s="9"/>
      <c r="I21" s="9"/>
      <c r="J21" s="9"/>
      <c r="K21" s="9"/>
      <c r="L21" s="10"/>
    </row>
    <row r="23" spans="1:12" ht="15.75" thickBot="1" x14ac:dyDescent="0.3"/>
    <row r="24" spans="1:12" x14ac:dyDescent="0.25">
      <c r="A24" s="3" t="s">
        <v>83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5"/>
    </row>
    <row r="25" spans="1:12" x14ac:dyDescent="0.25">
      <c r="A25" s="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7"/>
    </row>
    <row r="26" spans="1:12" x14ac:dyDescent="0.25">
      <c r="A26" s="6" t="s">
        <v>77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7"/>
    </row>
    <row r="27" spans="1:12" x14ac:dyDescent="0.25">
      <c r="A27" s="6" t="s">
        <v>47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7"/>
    </row>
    <row r="28" spans="1:12" x14ac:dyDescent="0.25">
      <c r="A28" s="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7"/>
    </row>
    <row r="29" spans="1:12" x14ac:dyDescent="0.25">
      <c r="A29" s="20" t="s">
        <v>48</v>
      </c>
      <c r="B29" s="21" t="s">
        <v>49</v>
      </c>
      <c r="C29" s="21" t="s">
        <v>50</v>
      </c>
      <c r="D29" s="21" t="s">
        <v>51</v>
      </c>
      <c r="E29" s="21" t="s">
        <v>52</v>
      </c>
      <c r="F29" s="15"/>
      <c r="G29" s="15"/>
      <c r="H29" s="15"/>
      <c r="I29" s="15"/>
      <c r="J29" s="15"/>
      <c r="K29" s="15"/>
      <c r="L29" s="7"/>
    </row>
    <row r="30" spans="1:12" x14ac:dyDescent="0.25">
      <c r="A30" s="6" t="s">
        <v>53</v>
      </c>
      <c r="B30" s="15">
        <v>0</v>
      </c>
      <c r="C30" s="15" t="s">
        <v>54</v>
      </c>
      <c r="D30" s="15" t="s">
        <v>55</v>
      </c>
      <c r="E30" s="15"/>
      <c r="F30" s="15"/>
      <c r="G30" s="15"/>
      <c r="H30" s="15"/>
      <c r="I30" s="15"/>
      <c r="J30" s="15"/>
      <c r="K30" s="15"/>
      <c r="L30" s="7"/>
    </row>
    <row r="31" spans="1:12" x14ac:dyDescent="0.25">
      <c r="A31" s="6" t="s">
        <v>56</v>
      </c>
      <c r="B31" s="15" t="s">
        <v>57</v>
      </c>
      <c r="C31" s="15" t="s">
        <v>55</v>
      </c>
      <c r="D31" s="15" t="s">
        <v>58</v>
      </c>
      <c r="E31" s="15" t="s">
        <v>59</v>
      </c>
      <c r="F31" s="15"/>
      <c r="G31" s="15"/>
      <c r="H31" s="15"/>
      <c r="I31" s="15"/>
      <c r="J31" s="15"/>
      <c r="K31" s="15"/>
      <c r="L31" s="7"/>
    </row>
    <row r="32" spans="1:12" x14ac:dyDescent="0.25">
      <c r="A32" s="6" t="s">
        <v>9</v>
      </c>
      <c r="B32" s="15" t="s">
        <v>60</v>
      </c>
      <c r="C32" s="15" t="s">
        <v>54</v>
      </c>
      <c r="D32" s="16" t="s">
        <v>54</v>
      </c>
      <c r="E32" s="15"/>
      <c r="F32" s="15"/>
      <c r="G32" s="15"/>
      <c r="H32" s="15"/>
      <c r="I32" s="15"/>
      <c r="J32" s="15"/>
      <c r="K32" s="15"/>
      <c r="L32" s="7"/>
    </row>
    <row r="33" spans="1:12" x14ac:dyDescent="0.25">
      <c r="A33" s="6" t="s">
        <v>10</v>
      </c>
      <c r="B33" s="17" t="s">
        <v>85</v>
      </c>
      <c r="C33" s="15" t="s">
        <v>70</v>
      </c>
      <c r="D33" s="15" t="s">
        <v>62</v>
      </c>
      <c r="E33" s="15"/>
      <c r="F33" s="15"/>
      <c r="G33" s="15"/>
      <c r="H33" s="15"/>
      <c r="I33" s="15"/>
      <c r="J33" s="15"/>
      <c r="K33" s="15"/>
      <c r="L33" s="7"/>
    </row>
    <row r="34" spans="1:12" x14ac:dyDescent="0.25">
      <c r="A34" s="6" t="s">
        <v>61</v>
      </c>
      <c r="B34" s="15">
        <v>0</v>
      </c>
      <c r="C34" s="15" t="s">
        <v>54</v>
      </c>
      <c r="D34" s="15" t="s">
        <v>78</v>
      </c>
      <c r="E34" s="15"/>
      <c r="F34" s="15"/>
      <c r="G34" s="15"/>
      <c r="H34" s="15"/>
      <c r="I34" s="15"/>
      <c r="J34" s="15"/>
      <c r="K34" s="15"/>
      <c r="L34" s="7"/>
    </row>
    <row r="35" spans="1:12" x14ac:dyDescent="0.25">
      <c r="A35" s="6" t="s">
        <v>68</v>
      </c>
      <c r="B35" s="15" t="s">
        <v>69</v>
      </c>
      <c r="C35" s="15" t="s">
        <v>55</v>
      </c>
      <c r="D35" s="15" t="s">
        <v>78</v>
      </c>
      <c r="E35" s="15"/>
      <c r="F35" s="15"/>
      <c r="G35" s="15"/>
      <c r="H35" s="15"/>
      <c r="I35" s="15"/>
      <c r="J35" s="15"/>
      <c r="K35" s="15"/>
      <c r="L35" s="7"/>
    </row>
    <row r="36" spans="1:12" x14ac:dyDescent="0.25">
      <c r="A36" s="13" t="s">
        <v>38</v>
      </c>
      <c r="B36" s="18" t="s">
        <v>86</v>
      </c>
      <c r="C36" s="18" t="s">
        <v>79</v>
      </c>
      <c r="D36" s="15"/>
      <c r="E36" s="15" t="s">
        <v>80</v>
      </c>
      <c r="F36" s="15"/>
      <c r="G36" s="15"/>
      <c r="H36" s="15"/>
      <c r="I36" s="15"/>
      <c r="J36" s="15"/>
      <c r="K36" s="15"/>
      <c r="L36" s="7"/>
    </row>
    <row r="37" spans="1:12" x14ac:dyDescent="0.25">
      <c r="A37" s="6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7"/>
    </row>
    <row r="38" spans="1:12" x14ac:dyDescent="0.25">
      <c r="A38" s="20" t="s">
        <v>66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7"/>
    </row>
    <row r="39" spans="1:12" x14ac:dyDescent="0.25">
      <c r="A39" s="6" t="s">
        <v>67</v>
      </c>
      <c r="B39" s="15">
        <v>0</v>
      </c>
      <c r="C39" s="15" t="s">
        <v>79</v>
      </c>
      <c r="D39" s="15" t="s">
        <v>55</v>
      </c>
      <c r="E39" s="15" t="s">
        <v>81</v>
      </c>
      <c r="F39" s="15"/>
      <c r="G39" s="15"/>
      <c r="H39" s="15"/>
      <c r="I39" s="15"/>
      <c r="J39" s="15"/>
      <c r="K39" s="15"/>
      <c r="L39" s="7"/>
    </row>
    <row r="40" spans="1:12" x14ac:dyDescent="0.25">
      <c r="A40" s="6" t="s">
        <v>68</v>
      </c>
      <c r="B40" s="15" t="s">
        <v>69</v>
      </c>
      <c r="C40" s="15" t="s">
        <v>55</v>
      </c>
      <c r="D40" s="15" t="s">
        <v>58</v>
      </c>
      <c r="E40" s="15"/>
      <c r="F40" s="15"/>
      <c r="G40" s="15"/>
      <c r="H40" s="15"/>
      <c r="I40" s="15"/>
      <c r="J40" s="15"/>
      <c r="K40" s="15"/>
      <c r="L40" s="7"/>
    </row>
    <row r="41" spans="1:12" x14ac:dyDescent="0.25">
      <c r="A41" s="6" t="s">
        <v>68</v>
      </c>
      <c r="B41" s="15" t="s">
        <v>69</v>
      </c>
      <c r="C41" s="15" t="s">
        <v>55</v>
      </c>
      <c r="D41" s="15" t="s">
        <v>70</v>
      </c>
      <c r="E41" s="15"/>
      <c r="F41" s="15">
        <f>1.4+7/12*1.2*0.46</f>
        <v>1.722</v>
      </c>
      <c r="G41" s="15"/>
      <c r="H41" s="15"/>
      <c r="I41" s="15"/>
      <c r="J41" s="15"/>
      <c r="K41" s="15"/>
      <c r="L41" s="7"/>
    </row>
    <row r="42" spans="1:12" x14ac:dyDescent="0.25">
      <c r="A42" s="6" t="s">
        <v>68</v>
      </c>
      <c r="B42" s="15" t="s">
        <v>69</v>
      </c>
      <c r="C42" s="15" t="s">
        <v>55</v>
      </c>
      <c r="D42" s="15" t="s">
        <v>62</v>
      </c>
      <c r="E42" s="15"/>
      <c r="F42" s="15"/>
      <c r="G42" s="15"/>
      <c r="H42" s="15"/>
      <c r="I42" s="15"/>
      <c r="J42" s="15"/>
      <c r="K42" s="15"/>
      <c r="L42" s="7"/>
    </row>
    <row r="43" spans="1:12" x14ac:dyDescent="0.25">
      <c r="A43" s="6" t="s">
        <v>68</v>
      </c>
      <c r="B43" s="15" t="s">
        <v>69</v>
      </c>
      <c r="C43" s="15" t="s">
        <v>55</v>
      </c>
      <c r="D43" s="15" t="s">
        <v>71</v>
      </c>
      <c r="E43" s="15"/>
      <c r="F43" s="15"/>
      <c r="G43" s="15"/>
      <c r="H43" s="15"/>
      <c r="I43" s="15"/>
      <c r="J43" s="15"/>
      <c r="K43" s="15"/>
      <c r="L43" s="7"/>
    </row>
    <row r="44" spans="1:12" x14ac:dyDescent="0.25">
      <c r="A44" s="6" t="s">
        <v>68</v>
      </c>
      <c r="B44" s="15" t="s">
        <v>69</v>
      </c>
      <c r="C44" s="15" t="s">
        <v>55</v>
      </c>
      <c r="D44" s="15" t="s">
        <v>78</v>
      </c>
      <c r="E44" s="15"/>
      <c r="F44" s="15"/>
      <c r="G44" s="15"/>
      <c r="H44" s="15"/>
      <c r="I44" s="15"/>
      <c r="J44" s="15"/>
      <c r="K44" s="15"/>
      <c r="L44" s="7"/>
    </row>
    <row r="45" spans="1:12" x14ac:dyDescent="0.25">
      <c r="A45" s="6" t="s">
        <v>68</v>
      </c>
      <c r="B45" s="15" t="s">
        <v>69</v>
      </c>
      <c r="C45" s="15" t="s">
        <v>55</v>
      </c>
      <c r="D45" s="15" t="s">
        <v>82</v>
      </c>
      <c r="E45" s="15"/>
      <c r="F45" s="15"/>
      <c r="G45" s="15"/>
      <c r="H45" s="15"/>
      <c r="I45" s="15"/>
      <c r="J45" s="15"/>
      <c r="K45" s="15"/>
      <c r="L45" s="7"/>
    </row>
    <row r="46" spans="1:12" x14ac:dyDescent="0.25">
      <c r="A46" s="6" t="s">
        <v>73</v>
      </c>
      <c r="B46" s="15" t="s">
        <v>87</v>
      </c>
      <c r="C46" s="15"/>
      <c r="D46" s="15"/>
      <c r="E46" s="15" t="s">
        <v>75</v>
      </c>
      <c r="F46" s="15"/>
      <c r="G46" s="15"/>
      <c r="H46" s="15"/>
      <c r="I46" s="15"/>
      <c r="J46" s="15"/>
      <c r="K46" s="15"/>
      <c r="L46" s="7"/>
    </row>
    <row r="47" spans="1:12" ht="15.75" thickBot="1" x14ac:dyDescent="0.3">
      <c r="A47" s="11" t="s">
        <v>38</v>
      </c>
      <c r="B47" s="12" t="s">
        <v>88</v>
      </c>
      <c r="C47" s="12" t="s">
        <v>79</v>
      </c>
      <c r="D47" s="9"/>
      <c r="E47" s="9"/>
      <c r="F47" s="9"/>
      <c r="G47" s="9"/>
      <c r="H47" s="9"/>
      <c r="I47" s="9"/>
      <c r="J47" s="9"/>
      <c r="K47" s="9"/>
      <c r="L47" s="10"/>
    </row>
    <row r="48" spans="1:12" ht="15.75" thickBot="1" x14ac:dyDescent="0.3"/>
    <row r="49" spans="1:12" x14ac:dyDescent="0.25">
      <c r="A49" s="19" t="s">
        <v>84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5"/>
    </row>
    <row r="50" spans="1:12" x14ac:dyDescent="0.25">
      <c r="A50" s="6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7"/>
    </row>
    <row r="51" spans="1:12" x14ac:dyDescent="0.25">
      <c r="A51" s="6" t="s">
        <v>77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7"/>
    </row>
    <row r="52" spans="1:12" x14ac:dyDescent="0.25">
      <c r="A52" s="6" t="s">
        <v>47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7"/>
    </row>
    <row r="53" spans="1:12" x14ac:dyDescent="0.25">
      <c r="A53" s="6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7"/>
    </row>
    <row r="54" spans="1:12" x14ac:dyDescent="0.25">
      <c r="A54" s="20" t="s">
        <v>48</v>
      </c>
      <c r="B54" s="21" t="s">
        <v>49</v>
      </c>
      <c r="C54" s="21" t="s">
        <v>50</v>
      </c>
      <c r="D54" s="21" t="s">
        <v>51</v>
      </c>
      <c r="E54" s="21" t="s">
        <v>52</v>
      </c>
      <c r="F54" s="15"/>
      <c r="G54" s="15"/>
      <c r="H54" s="15"/>
      <c r="I54" s="15"/>
      <c r="J54" s="15"/>
      <c r="K54" s="15"/>
      <c r="L54" s="7"/>
    </row>
    <row r="55" spans="1:12" x14ac:dyDescent="0.25">
      <c r="A55" s="6" t="s">
        <v>53</v>
      </c>
      <c r="B55" s="15">
        <v>0</v>
      </c>
      <c r="C55" s="15" t="s">
        <v>54</v>
      </c>
      <c r="D55" s="15" t="s">
        <v>55</v>
      </c>
      <c r="E55" s="15"/>
      <c r="F55" s="15"/>
      <c r="G55" s="15"/>
      <c r="H55" s="15"/>
      <c r="I55" s="15"/>
      <c r="J55" s="15"/>
      <c r="K55" s="15"/>
      <c r="L55" s="7"/>
    </row>
    <row r="56" spans="1:12" x14ac:dyDescent="0.25">
      <c r="A56" s="6" t="s">
        <v>56</v>
      </c>
      <c r="B56" s="15" t="s">
        <v>57</v>
      </c>
      <c r="C56" s="15" t="s">
        <v>55</v>
      </c>
      <c r="D56" s="15" t="s">
        <v>58</v>
      </c>
      <c r="E56" s="15" t="s">
        <v>59</v>
      </c>
      <c r="F56" s="15"/>
      <c r="G56" s="15"/>
      <c r="H56" s="15"/>
      <c r="I56" s="15"/>
      <c r="J56" s="15"/>
      <c r="K56" s="15"/>
      <c r="L56" s="7"/>
    </row>
    <row r="57" spans="1:12" x14ac:dyDescent="0.25">
      <c r="A57" s="6" t="s">
        <v>9</v>
      </c>
      <c r="B57" s="15" t="s">
        <v>60</v>
      </c>
      <c r="C57" s="15" t="s">
        <v>54</v>
      </c>
      <c r="D57" s="16" t="s">
        <v>54</v>
      </c>
      <c r="E57" s="15"/>
      <c r="F57" s="15"/>
      <c r="G57" s="15"/>
      <c r="H57" s="15"/>
      <c r="I57" s="15"/>
      <c r="J57" s="15"/>
      <c r="K57" s="15"/>
      <c r="L57" s="7"/>
    </row>
    <row r="58" spans="1:12" x14ac:dyDescent="0.25">
      <c r="A58" s="6" t="s">
        <v>10</v>
      </c>
      <c r="B58" s="17" t="s">
        <v>85</v>
      </c>
      <c r="C58" s="15" t="s">
        <v>70</v>
      </c>
      <c r="D58" s="15" t="s">
        <v>62</v>
      </c>
      <c r="E58" s="15"/>
      <c r="F58" s="15"/>
      <c r="G58" s="15"/>
      <c r="H58" s="15"/>
      <c r="I58" s="15"/>
      <c r="J58" s="15"/>
      <c r="K58" s="15"/>
      <c r="L58" s="7"/>
    </row>
    <row r="59" spans="1:12" x14ac:dyDescent="0.25">
      <c r="A59" s="6" t="s">
        <v>61</v>
      </c>
      <c r="B59" s="15">
        <v>0</v>
      </c>
      <c r="C59" s="15" t="s">
        <v>54</v>
      </c>
      <c r="D59" s="15" t="s">
        <v>78</v>
      </c>
      <c r="E59" s="15"/>
      <c r="F59" s="15"/>
      <c r="G59" s="15"/>
      <c r="H59" s="15"/>
      <c r="I59" s="15"/>
      <c r="J59" s="15"/>
      <c r="K59" s="15"/>
      <c r="L59" s="7"/>
    </row>
    <row r="60" spans="1:12" x14ac:dyDescent="0.25">
      <c r="A60" s="6" t="s">
        <v>68</v>
      </c>
      <c r="B60" s="15" t="s">
        <v>69</v>
      </c>
      <c r="C60" s="15" t="s">
        <v>55</v>
      </c>
      <c r="D60" s="15" t="s">
        <v>78</v>
      </c>
      <c r="E60" s="15"/>
      <c r="F60" s="15"/>
      <c r="G60" s="15"/>
      <c r="H60" s="15"/>
      <c r="I60" s="15"/>
      <c r="J60" s="15"/>
      <c r="K60" s="15"/>
      <c r="L60" s="7"/>
    </row>
    <row r="61" spans="1:12" x14ac:dyDescent="0.25">
      <c r="A61" s="13" t="s">
        <v>38</v>
      </c>
      <c r="B61" s="18" t="s">
        <v>86</v>
      </c>
      <c r="C61" s="18" t="s">
        <v>79</v>
      </c>
      <c r="D61" s="15"/>
      <c r="E61" s="15" t="s">
        <v>80</v>
      </c>
      <c r="F61" s="15"/>
      <c r="G61" s="15"/>
      <c r="H61" s="15"/>
      <c r="I61" s="15"/>
      <c r="J61" s="15"/>
      <c r="K61" s="15"/>
      <c r="L61" s="7"/>
    </row>
    <row r="62" spans="1:12" x14ac:dyDescent="0.25">
      <c r="A62" s="6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7"/>
    </row>
    <row r="63" spans="1:12" x14ac:dyDescent="0.25">
      <c r="A63" s="20" t="s">
        <v>66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7"/>
    </row>
    <row r="64" spans="1:12" x14ac:dyDescent="0.25">
      <c r="A64" s="6" t="s">
        <v>67</v>
      </c>
      <c r="B64" s="15">
        <v>0</v>
      </c>
      <c r="C64" s="15" t="s">
        <v>79</v>
      </c>
      <c r="D64" s="15" t="s">
        <v>55</v>
      </c>
      <c r="E64" s="15" t="s">
        <v>81</v>
      </c>
      <c r="F64" s="15"/>
      <c r="G64" s="15"/>
      <c r="H64" s="15"/>
      <c r="I64" s="15"/>
      <c r="J64" s="15"/>
      <c r="K64" s="15"/>
      <c r="L64" s="7"/>
    </row>
    <row r="65" spans="1:15" x14ac:dyDescent="0.25">
      <c r="A65" s="6" t="s">
        <v>68</v>
      </c>
      <c r="B65" s="15" t="s">
        <v>69</v>
      </c>
      <c r="C65" s="15" t="s">
        <v>55</v>
      </c>
      <c r="D65" s="15" t="s">
        <v>58</v>
      </c>
      <c r="E65" s="15"/>
      <c r="F65" s="15"/>
      <c r="G65" s="15"/>
      <c r="H65" s="15"/>
      <c r="I65" s="15"/>
      <c r="J65" s="15"/>
      <c r="K65" s="15"/>
      <c r="L65" s="7"/>
    </row>
    <row r="66" spans="1:15" x14ac:dyDescent="0.25">
      <c r="A66" s="6" t="s">
        <v>68</v>
      </c>
      <c r="B66" s="15" t="s">
        <v>69</v>
      </c>
      <c r="C66" s="15" t="s">
        <v>55</v>
      </c>
      <c r="D66" s="15" t="s">
        <v>70</v>
      </c>
      <c r="E66" s="15"/>
      <c r="F66" s="15"/>
      <c r="G66" s="15"/>
      <c r="H66" s="15"/>
      <c r="I66" s="15"/>
      <c r="J66" s="15"/>
      <c r="K66" s="15"/>
      <c r="L66" s="7"/>
    </row>
    <row r="67" spans="1:15" x14ac:dyDescent="0.25">
      <c r="A67" s="6" t="s">
        <v>68</v>
      </c>
      <c r="B67" s="15" t="s">
        <v>69</v>
      </c>
      <c r="C67" s="15" t="s">
        <v>55</v>
      </c>
      <c r="D67" s="15" t="s">
        <v>62</v>
      </c>
      <c r="E67" s="15"/>
      <c r="F67" s="15"/>
      <c r="G67" s="15"/>
      <c r="H67" s="15"/>
      <c r="I67" s="15"/>
      <c r="J67" s="15"/>
      <c r="K67" s="15"/>
      <c r="L67" s="7"/>
      <c r="O67">
        <f>7/12*1.2*0.46</f>
        <v>0.32200000000000006</v>
      </c>
    </row>
    <row r="68" spans="1:15" x14ac:dyDescent="0.25">
      <c r="A68" s="6" t="s">
        <v>68</v>
      </c>
      <c r="B68" s="15" t="s">
        <v>69</v>
      </c>
      <c r="C68" s="15" t="s">
        <v>55</v>
      </c>
      <c r="D68" s="15" t="s">
        <v>71</v>
      </c>
      <c r="E68" s="15"/>
      <c r="F68" s="15"/>
      <c r="G68" s="15"/>
      <c r="H68" s="15"/>
      <c r="I68" s="15"/>
      <c r="J68" s="15"/>
      <c r="K68" s="15"/>
      <c r="L68" s="7"/>
      <c r="O68">
        <f>7/12*1.5*1.15*1.2*0.46+1.4</f>
        <v>1.9554499999999999</v>
      </c>
    </row>
    <row r="69" spans="1:15" x14ac:dyDescent="0.25">
      <c r="A69" s="6" t="s">
        <v>68</v>
      </c>
      <c r="B69" s="15" t="s">
        <v>69</v>
      </c>
      <c r="C69" s="15" t="s">
        <v>55</v>
      </c>
      <c r="D69" s="15" t="s">
        <v>78</v>
      </c>
      <c r="E69" s="15"/>
      <c r="F69" s="15"/>
      <c r="G69" s="15"/>
      <c r="H69" s="15"/>
      <c r="I69" s="15"/>
      <c r="J69" s="15"/>
      <c r="K69" s="15"/>
      <c r="L69" s="7"/>
    </row>
    <row r="70" spans="1:15" x14ac:dyDescent="0.25">
      <c r="A70" s="6" t="s">
        <v>68</v>
      </c>
      <c r="B70" s="15" t="s">
        <v>69</v>
      </c>
      <c r="C70" s="15" t="s">
        <v>55</v>
      </c>
      <c r="D70" s="15" t="s">
        <v>82</v>
      </c>
      <c r="E70" s="15"/>
      <c r="F70" s="15"/>
      <c r="G70" s="15"/>
      <c r="H70" s="15"/>
      <c r="I70" s="15"/>
      <c r="J70" s="15"/>
      <c r="K70" s="15"/>
      <c r="L70" s="7"/>
    </row>
    <row r="71" spans="1:15" x14ac:dyDescent="0.25">
      <c r="A71" s="6" t="s">
        <v>73</v>
      </c>
      <c r="B71" s="17" t="s">
        <v>89</v>
      </c>
      <c r="C71" s="15"/>
      <c r="D71" s="15"/>
      <c r="E71" s="17" t="s">
        <v>90</v>
      </c>
      <c r="F71" s="15"/>
      <c r="G71" s="15"/>
      <c r="H71" s="15"/>
      <c r="I71" s="15"/>
      <c r="J71" s="15"/>
      <c r="K71" s="15"/>
      <c r="L71" s="7"/>
    </row>
    <row r="72" spans="1:15" ht="15.75" thickBot="1" x14ac:dyDescent="0.3">
      <c r="A72" s="11" t="s">
        <v>38</v>
      </c>
      <c r="B72" s="12" t="s">
        <v>91</v>
      </c>
      <c r="C72" s="12" t="s">
        <v>79</v>
      </c>
      <c r="D72" s="9"/>
      <c r="E72" s="9"/>
      <c r="F72" s="9"/>
      <c r="G72" s="9"/>
      <c r="H72" s="9"/>
      <c r="I72" s="9"/>
      <c r="J72" s="9"/>
      <c r="K72" s="9"/>
      <c r="L72" s="10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Spell Data</vt:lpstr>
      <vt:lpstr>Owl Weaving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</dc:creator>
  <cp:lastModifiedBy>Tobi</cp:lastModifiedBy>
  <dcterms:created xsi:type="dcterms:W3CDTF">2020-10-24T10:08:29Z</dcterms:created>
  <dcterms:modified xsi:type="dcterms:W3CDTF">2020-11-15T00:43:50Z</dcterms:modified>
</cp:coreProperties>
</file>