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\Documents\Programming\MachineLearning\WowFeralMLSimulator\"/>
    </mc:Choice>
  </mc:AlternateContent>
  <xr:revisionPtr revIDLastSave="0" documentId="13_ncr:1_{B872C8FF-96B0-480A-8C50-FF237BC90F4A}" xr6:coauthVersionLast="45" xr6:coauthVersionMax="45" xr10:uidLastSave="{00000000-0000-0000-0000-000000000000}"/>
  <bookViews>
    <workbookView xWindow="28680" yWindow="330" windowWidth="25440" windowHeight="15390" xr2:uid="{3C82C9D4-C00F-4035-ADF0-4FCBD7F8A8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8" i="1" l="1"/>
  <c r="G62" i="1"/>
  <c r="G51" i="1"/>
  <c r="G40" i="1"/>
  <c r="G29" i="1"/>
  <c r="K40" i="1"/>
  <c r="E62" i="1"/>
  <c r="E63" i="1"/>
  <c r="E64" i="1"/>
  <c r="E65" i="1"/>
  <c r="E66" i="1"/>
  <c r="G66" i="1" s="1"/>
  <c r="E67" i="1"/>
  <c r="E68" i="1"/>
  <c r="E51" i="1"/>
  <c r="E52" i="1"/>
  <c r="E53" i="1"/>
  <c r="E54" i="1"/>
  <c r="E55" i="1"/>
  <c r="G55" i="1" s="1"/>
  <c r="E56" i="1"/>
  <c r="E57" i="1"/>
  <c r="E40" i="1"/>
  <c r="E41" i="1"/>
  <c r="E42" i="1"/>
  <c r="E43" i="1"/>
  <c r="E44" i="1"/>
  <c r="G44" i="1" s="1"/>
  <c r="E45" i="1"/>
  <c r="E46" i="1"/>
  <c r="E29" i="1"/>
  <c r="E30" i="1"/>
  <c r="E31" i="1"/>
  <c r="E32" i="1"/>
  <c r="E33" i="1"/>
  <c r="G33" i="1" s="1"/>
  <c r="E34" i="1"/>
  <c r="E35" i="1"/>
  <c r="M48" i="1"/>
  <c r="K48" i="1"/>
  <c r="L48" i="1"/>
  <c r="J48" i="1"/>
  <c r="C62" i="1" l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B68" i="1"/>
  <c r="B67" i="1"/>
  <c r="B66" i="1"/>
  <c r="B65" i="1"/>
  <c r="B64" i="1"/>
  <c r="B63" i="1"/>
  <c r="B62" i="1"/>
  <c r="C60" i="1"/>
  <c r="B6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B57" i="1"/>
  <c r="B56" i="1"/>
  <c r="B55" i="1"/>
  <c r="B54" i="1"/>
  <c r="B53" i="1"/>
  <c r="B52" i="1"/>
  <c r="B51" i="1"/>
  <c r="C49" i="1"/>
  <c r="B4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B46" i="1"/>
  <c r="B45" i="1"/>
  <c r="B44" i="1"/>
  <c r="B43" i="1"/>
  <c r="B42" i="1"/>
  <c r="B41" i="1"/>
  <c r="B40" i="1"/>
  <c r="C38" i="1"/>
  <c r="B3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B35" i="1"/>
  <c r="B34" i="1"/>
  <c r="B33" i="1"/>
  <c r="B32" i="1"/>
  <c r="B31" i="1"/>
  <c r="B30" i="1"/>
  <c r="B29" i="1"/>
  <c r="C7" i="1"/>
  <c r="A13" i="1"/>
  <c r="C27" i="1"/>
  <c r="B27" i="1"/>
  <c r="C6" i="1"/>
  <c r="G21" i="1"/>
  <c r="F21" i="1"/>
  <c r="G20" i="1"/>
  <c r="G19" i="1"/>
  <c r="F4" i="1"/>
  <c r="F3" i="1"/>
</calcChain>
</file>

<file path=xl/sharedStrings.xml><?xml version="1.0" encoding="utf-8"?>
<sst xmlns="http://schemas.openxmlformats.org/spreadsheetml/2006/main" count="105" uniqueCount="45">
  <si>
    <t>int</t>
  </si>
  <si>
    <t>spellpower 1 to 1</t>
  </si>
  <si>
    <t>moonfire initial</t>
  </si>
  <si>
    <t xml:space="preserve">Notes: </t>
  </si>
  <si>
    <t>Sunfire dmg = moonfire moonkin dmg</t>
  </si>
  <si>
    <t>caster moonfire dmg depends on stance even after cast (no snapshot)</t>
  </si>
  <si>
    <t>Moonfire 2 types (caster, cat), but 3 dmg profiles (neutral, caster, cat)</t>
  </si>
  <si>
    <t>starsurge</t>
  </si>
  <si>
    <t xml:space="preserve">Tooltip </t>
  </si>
  <si>
    <t>Sunfire</t>
  </si>
  <si>
    <t>Starsurge</t>
  </si>
  <si>
    <t>Sunfire Balance</t>
  </si>
  <si>
    <t>Sunfire Feral</t>
  </si>
  <si>
    <t>Feral:</t>
  </si>
  <si>
    <t>Moonfire</t>
  </si>
  <si>
    <t>SpellID</t>
  </si>
  <si>
    <t>Neutral</t>
  </si>
  <si>
    <t>Moonkin</t>
  </si>
  <si>
    <t>LI Cat</t>
  </si>
  <si>
    <t>Dmg dependent on form</t>
  </si>
  <si>
    <t>Stays even after switching</t>
  </si>
  <si>
    <t>SpellId</t>
  </si>
  <si>
    <t>Only castable in moonkin form</t>
  </si>
  <si>
    <t>agi</t>
  </si>
  <si>
    <t>sp</t>
  </si>
  <si>
    <t>ap</t>
  </si>
  <si>
    <t>vers</t>
  </si>
  <si>
    <t>moonkin</t>
  </si>
  <si>
    <t>aura</t>
  </si>
  <si>
    <t>vers+moon</t>
  </si>
  <si>
    <t>vers+aura</t>
  </si>
  <si>
    <t>moon+aura</t>
  </si>
  <si>
    <t>all 3</t>
  </si>
  <si>
    <t>Moonkin dmg makes sense (vers+moonkin+aura with sp)</t>
  </si>
  <si>
    <t>Wrath</t>
  </si>
  <si>
    <t>Starfire</t>
  </si>
  <si>
    <t>Sunfire/Moonfire</t>
  </si>
  <si>
    <t>Target</t>
  </si>
  <si>
    <t>Summary:</t>
  </si>
  <si>
    <t>Always apply moonkin+balance aura multiplier, take AP as spellpower, change caster moonkin tick dmg dependent on form</t>
  </si>
  <si>
    <t>Agi to SP</t>
  </si>
  <si>
    <t>With Wep</t>
  </si>
  <si>
    <t>Weapon does not influence SP</t>
  </si>
  <si>
    <t>sp_feral</t>
  </si>
  <si>
    <t>AP (Agi and wepdps) * 0.96305732 * vers (no moonkin buff, no balance aura)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</si>
</sst>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F67E-6D93-4A79-A56D-99A60DEC9548}">
  <dimension ref="A1:T68"/>
  <sheetViews>
    <sheetView tabSelected="1" topLeftCell="A25" workbookViewId="0">
      <selection activeCell="O46" sqref="O46"/>
    </sheetView>
  </sheetViews>
  <sheetFormatPr baseColWidth="10" defaultRowHeight="15" x14ac:dyDescent="0.25"/>
  <sheetData>
    <row r="1" spans="1:20" x14ac:dyDescent="0.25">
      <c r="A1" t="s">
        <v>0</v>
      </c>
      <c r="B1">
        <v>395</v>
      </c>
      <c r="C1" t="s">
        <v>1</v>
      </c>
    </row>
    <row r="2" spans="1:20" x14ac:dyDescent="0.25">
      <c r="I2" t="s">
        <v>8</v>
      </c>
      <c r="J2" t="s">
        <v>9</v>
      </c>
      <c r="K2" t="s">
        <v>10</v>
      </c>
    </row>
    <row r="3" spans="1:20" x14ac:dyDescent="0.25">
      <c r="F3">
        <f>837/103</f>
        <v>8.1262135922330092</v>
      </c>
      <c r="J3">
        <v>103</v>
      </c>
      <c r="K3">
        <v>837</v>
      </c>
    </row>
    <row r="4" spans="1:20" x14ac:dyDescent="0.25">
      <c r="F4">
        <f>8.12*0.2</f>
        <v>1.6239999999999999</v>
      </c>
    </row>
    <row r="6" spans="1:20" x14ac:dyDescent="0.25">
      <c r="A6" t="s">
        <v>2</v>
      </c>
      <c r="B6">
        <v>20</v>
      </c>
      <c r="C6">
        <f>0.2*B1*1.0508*1.1*0.92</f>
        <v>84.009358400000011</v>
      </c>
      <c r="D6" t="s">
        <v>33</v>
      </c>
    </row>
    <row r="7" spans="1:20" x14ac:dyDescent="0.25">
      <c r="A7" t="s">
        <v>7</v>
      </c>
      <c r="B7">
        <v>207</v>
      </c>
      <c r="C7">
        <f>2.07*B1*1.0508*1.1*0.92</f>
        <v>869.49685943999998</v>
      </c>
      <c r="J7" t="s">
        <v>3</v>
      </c>
    </row>
    <row r="8" spans="1:20" x14ac:dyDescent="0.25">
      <c r="J8" t="s">
        <v>6</v>
      </c>
    </row>
    <row r="9" spans="1:20" x14ac:dyDescent="0.25">
      <c r="J9" t="s">
        <v>4</v>
      </c>
    </row>
    <row r="10" spans="1:20" x14ac:dyDescent="0.25">
      <c r="J10" t="s">
        <v>5</v>
      </c>
    </row>
    <row r="13" spans="1:20" x14ac:dyDescent="0.25">
      <c r="A13">
        <f>1.62*512.8*1.1*0.92</f>
        <v>840.70483200000012</v>
      </c>
    </row>
    <row r="14" spans="1:20" x14ac:dyDescent="0.25">
      <c r="J14" t="s">
        <v>13</v>
      </c>
    </row>
    <row r="15" spans="1:20" x14ac:dyDescent="0.25">
      <c r="J15" t="s">
        <v>14</v>
      </c>
      <c r="K15" t="s">
        <v>15</v>
      </c>
      <c r="O15" t="s">
        <v>10</v>
      </c>
      <c r="Q15" t="s">
        <v>34</v>
      </c>
      <c r="S15" t="s">
        <v>35</v>
      </c>
    </row>
    <row r="16" spans="1:20" x14ac:dyDescent="0.25">
      <c r="J16" t="s">
        <v>16</v>
      </c>
      <c r="K16">
        <v>8921</v>
      </c>
      <c r="L16" t="s">
        <v>19</v>
      </c>
      <c r="O16" t="s">
        <v>17</v>
      </c>
      <c r="P16">
        <v>197626</v>
      </c>
      <c r="Q16" t="s">
        <v>17</v>
      </c>
      <c r="R16">
        <v>5176</v>
      </c>
      <c r="S16" t="s">
        <v>17</v>
      </c>
      <c r="T16">
        <v>197628</v>
      </c>
    </row>
    <row r="17" spans="1:20" x14ac:dyDescent="0.25">
      <c r="J17" t="s">
        <v>17</v>
      </c>
      <c r="K17">
        <v>8921</v>
      </c>
      <c r="L17" t="s">
        <v>19</v>
      </c>
    </row>
    <row r="18" spans="1:20" x14ac:dyDescent="0.25">
      <c r="J18" t="s">
        <v>18</v>
      </c>
      <c r="K18">
        <v>155625</v>
      </c>
      <c r="L18" t="s">
        <v>20</v>
      </c>
    </row>
    <row r="19" spans="1:20" x14ac:dyDescent="0.25">
      <c r="D19" t="s">
        <v>11</v>
      </c>
      <c r="F19">
        <v>84</v>
      </c>
      <c r="G19">
        <f>738/18</f>
        <v>41</v>
      </c>
    </row>
    <row r="20" spans="1:20" x14ac:dyDescent="0.25">
      <c r="D20" t="s">
        <v>12</v>
      </c>
      <c r="F20">
        <v>103</v>
      </c>
      <c r="G20">
        <f>605/12</f>
        <v>50.416666666666664</v>
      </c>
      <c r="J20" t="s">
        <v>9</v>
      </c>
    </row>
    <row r="21" spans="1:20" x14ac:dyDescent="0.25">
      <c r="F21">
        <f>F20/F19</f>
        <v>1.2261904761904763</v>
      </c>
      <c r="G21">
        <f>G20/G19</f>
        <v>1.2296747967479673</v>
      </c>
      <c r="J21" t="s">
        <v>16</v>
      </c>
      <c r="K21">
        <v>197630</v>
      </c>
      <c r="L21" t="s">
        <v>22</v>
      </c>
    </row>
    <row r="22" spans="1:20" x14ac:dyDescent="0.25">
      <c r="J22" t="s">
        <v>17</v>
      </c>
      <c r="K22">
        <v>197630</v>
      </c>
    </row>
    <row r="24" spans="1:20" x14ac:dyDescent="0.25">
      <c r="J24" t="s">
        <v>17</v>
      </c>
    </row>
    <row r="25" spans="1:20" x14ac:dyDescent="0.25">
      <c r="J25" t="s">
        <v>14</v>
      </c>
      <c r="K25" t="s">
        <v>21</v>
      </c>
      <c r="O25" t="s">
        <v>10</v>
      </c>
      <c r="Q25" t="s">
        <v>34</v>
      </c>
      <c r="S25" t="s">
        <v>35</v>
      </c>
    </row>
    <row r="26" spans="1:20" x14ac:dyDescent="0.25">
      <c r="A26" t="s">
        <v>36</v>
      </c>
      <c r="C26" t="s">
        <v>37</v>
      </c>
      <c r="D26">
        <v>103</v>
      </c>
      <c r="J26" t="s">
        <v>16</v>
      </c>
      <c r="K26">
        <v>8921</v>
      </c>
      <c r="O26" t="s">
        <v>17</v>
      </c>
      <c r="P26">
        <v>78674</v>
      </c>
      <c r="Q26" t="s">
        <v>17</v>
      </c>
      <c r="R26">
        <v>190984</v>
      </c>
      <c r="S26" t="s">
        <v>17</v>
      </c>
      <c r="T26">
        <v>194153</v>
      </c>
    </row>
    <row r="27" spans="1:20" x14ac:dyDescent="0.25">
      <c r="A27">
        <v>0.2</v>
      </c>
      <c r="B27">
        <f>436</f>
        <v>436</v>
      </c>
      <c r="C27">
        <f>436+12.8*6</f>
        <v>512.79999999999995</v>
      </c>
      <c r="D27">
        <v>395</v>
      </c>
      <c r="E27">
        <v>493.62</v>
      </c>
      <c r="J27" t="s">
        <v>17</v>
      </c>
      <c r="K27">
        <v>8921</v>
      </c>
    </row>
    <row r="28" spans="1:20" x14ac:dyDescent="0.25">
      <c r="B28" t="s">
        <v>23</v>
      </c>
      <c r="C28" s="1" t="s">
        <v>25</v>
      </c>
      <c r="D28" t="s">
        <v>24</v>
      </c>
      <c r="E28" t="s">
        <v>43</v>
      </c>
    </row>
    <row r="29" spans="1:20" x14ac:dyDescent="0.25">
      <c r="A29" t="s">
        <v>26</v>
      </c>
      <c r="B29">
        <f>$A$27*B$27*1.0508</f>
        <v>91.629760000000005</v>
      </c>
      <c r="C29">
        <f t="shared" ref="C29:E29" si="0">$A$27*C$27*1.0508</f>
        <v>107.770048</v>
      </c>
      <c r="D29">
        <f t="shared" si="0"/>
        <v>83.013199999999998</v>
      </c>
      <c r="E29">
        <f t="shared" si="0"/>
        <v>103.7391792</v>
      </c>
      <c r="G29">
        <f>D26/E29</f>
        <v>0.99287463805188858</v>
      </c>
      <c r="J29" t="s">
        <v>9</v>
      </c>
    </row>
    <row r="30" spans="1:20" x14ac:dyDescent="0.25">
      <c r="A30" t="s">
        <v>27</v>
      </c>
      <c r="B30">
        <f>$A$27*B$27*1.1</f>
        <v>95.920000000000016</v>
      </c>
      <c r="C30">
        <f t="shared" ref="C30:E30" si="1">$A$27*C$27*1.1</f>
        <v>112.81600000000002</v>
      </c>
      <c r="D30">
        <f t="shared" si="1"/>
        <v>86.9</v>
      </c>
      <c r="E30">
        <f t="shared" si="1"/>
        <v>108.59640000000002</v>
      </c>
      <c r="J30" t="s">
        <v>16</v>
      </c>
      <c r="K30">
        <v>93402</v>
      </c>
    </row>
    <row r="31" spans="1:20" x14ac:dyDescent="0.25">
      <c r="A31" t="s">
        <v>28</v>
      </c>
      <c r="B31">
        <f>$A$27*B$27*0.92</f>
        <v>80.224000000000004</v>
      </c>
      <c r="C31">
        <f t="shared" ref="C31:E31" si="2">$A$27*C$27*0.92</f>
        <v>94.355200000000011</v>
      </c>
      <c r="D31">
        <f t="shared" si="2"/>
        <v>72.680000000000007</v>
      </c>
      <c r="E31">
        <f t="shared" si="2"/>
        <v>90.826080000000005</v>
      </c>
      <c r="J31" t="s">
        <v>17</v>
      </c>
      <c r="K31">
        <v>93402</v>
      </c>
    </row>
    <row r="32" spans="1:20" x14ac:dyDescent="0.25">
      <c r="A32" t="s">
        <v>29</v>
      </c>
      <c r="B32">
        <f>$A$27*B$27*1.1*1.0508</f>
        <v>100.79273600000002</v>
      </c>
      <c r="C32">
        <f t="shared" ref="C32:E32" si="3">$A$27*C$27*1.1*1.0508</f>
        <v>118.54705280000002</v>
      </c>
      <c r="D32">
        <f t="shared" si="3"/>
        <v>91.314520000000002</v>
      </c>
      <c r="E32">
        <f t="shared" si="3"/>
        <v>114.11309712000001</v>
      </c>
    </row>
    <row r="33" spans="1:14" x14ac:dyDescent="0.25">
      <c r="A33" t="s">
        <v>30</v>
      </c>
      <c r="B33">
        <f>$A$27*B$27*0.92*1.0508</f>
        <v>84.299379200000004</v>
      </c>
      <c r="C33">
        <f t="shared" ref="C33:E33" si="4">$A$27*C$27*0.92*1.0508</f>
        <v>99.148444160000011</v>
      </c>
      <c r="D33">
        <f t="shared" si="4"/>
        <v>76.372144000000006</v>
      </c>
      <c r="E33">
        <f t="shared" si="4"/>
        <v>95.440044864000001</v>
      </c>
      <c r="G33">
        <f>D26/E33</f>
        <v>1.0792115630998789</v>
      </c>
    </row>
    <row r="34" spans="1:14" x14ac:dyDescent="0.25">
      <c r="A34" s="1" t="s">
        <v>31</v>
      </c>
      <c r="B34">
        <f>$A$27*B$27*0.92*1.1</f>
        <v>88.246400000000008</v>
      </c>
      <c r="C34" s="1">
        <f t="shared" ref="C34:E34" si="5">$A$27*C$27*0.92*1.1</f>
        <v>103.79072000000002</v>
      </c>
      <c r="D34">
        <f t="shared" si="5"/>
        <v>79.948000000000008</v>
      </c>
      <c r="E34">
        <f t="shared" si="5"/>
        <v>99.908688000000012</v>
      </c>
    </row>
    <row r="35" spans="1:14" x14ac:dyDescent="0.25">
      <c r="A35" t="s">
        <v>32</v>
      </c>
      <c r="B35">
        <f>$A$27*B$27*0.92*1.1*1.0508</f>
        <v>92.729317120000005</v>
      </c>
      <c r="C35">
        <f t="shared" ref="C35:E35" si="6">$A$27*C$27*0.92*1.1*1.0508</f>
        <v>109.06328857600002</v>
      </c>
      <c r="D35">
        <f t="shared" si="6"/>
        <v>84.009358400000011</v>
      </c>
      <c r="E35">
        <f t="shared" si="6"/>
        <v>104.98404935040001</v>
      </c>
      <c r="I35" t="s">
        <v>38</v>
      </c>
    </row>
    <row r="36" spans="1:14" x14ac:dyDescent="0.25">
      <c r="I36" s="2" t="s">
        <v>39</v>
      </c>
    </row>
    <row r="37" spans="1:14" x14ac:dyDescent="0.25">
      <c r="A37" t="s">
        <v>10</v>
      </c>
      <c r="C37" t="s">
        <v>37</v>
      </c>
      <c r="D37">
        <v>837</v>
      </c>
      <c r="I37" t="s">
        <v>44</v>
      </c>
    </row>
    <row r="38" spans="1:14" x14ac:dyDescent="0.25">
      <c r="A38">
        <v>1.62</v>
      </c>
      <c r="B38">
        <f>436</f>
        <v>436</v>
      </c>
      <c r="C38">
        <f>436+12.8*6</f>
        <v>512.79999999999995</v>
      </c>
      <c r="D38">
        <v>395</v>
      </c>
      <c r="E38">
        <v>493.62</v>
      </c>
    </row>
    <row r="39" spans="1:14" x14ac:dyDescent="0.25">
      <c r="B39" t="s">
        <v>23</v>
      </c>
      <c r="C39" s="1" t="s">
        <v>25</v>
      </c>
      <c r="D39" t="s">
        <v>24</v>
      </c>
      <c r="E39" t="s">
        <v>43</v>
      </c>
    </row>
    <row r="40" spans="1:14" x14ac:dyDescent="0.25">
      <c r="A40" t="s">
        <v>26</v>
      </c>
      <c r="B40">
        <f>$A$38*B$27*1.0508</f>
        <v>742.20105599999999</v>
      </c>
      <c r="C40">
        <f t="shared" ref="C40:E40" si="7">$A$38*C$27*1.0508</f>
        <v>872.93738880000001</v>
      </c>
      <c r="D40">
        <f t="shared" si="7"/>
        <v>672.40692000000001</v>
      </c>
      <c r="E40">
        <f t="shared" si="7"/>
        <v>840.28735152000013</v>
      </c>
      <c r="G40">
        <f>D37/E40</f>
        <v>0.99608782458280065</v>
      </c>
      <c r="K40">
        <f>(419.7+12.8*6*0.9625)</f>
        <v>493.62</v>
      </c>
    </row>
    <row r="41" spans="1:14" x14ac:dyDescent="0.25">
      <c r="A41" t="s">
        <v>27</v>
      </c>
      <c r="B41">
        <f>$A$38*B$27*1.1</f>
        <v>776.95200000000011</v>
      </c>
      <c r="C41">
        <f t="shared" ref="C41:E41" si="8">$A$38*C$27*1.1</f>
        <v>913.80960000000005</v>
      </c>
      <c r="D41">
        <f t="shared" si="8"/>
        <v>703.8900000000001</v>
      </c>
      <c r="E41">
        <f t="shared" si="8"/>
        <v>879.63084000000015</v>
      </c>
    </row>
    <row r="42" spans="1:14" x14ac:dyDescent="0.25">
      <c r="A42" t="s">
        <v>28</v>
      </c>
      <c r="B42">
        <f>$A$38*B$27*0.92</f>
        <v>649.81440000000009</v>
      </c>
      <c r="C42">
        <f t="shared" ref="C42:E42" si="9">$A$38*C$27*0.92</f>
        <v>764.27711999999997</v>
      </c>
      <c r="D42">
        <f t="shared" si="9"/>
        <v>588.70800000000008</v>
      </c>
      <c r="E42">
        <f t="shared" si="9"/>
        <v>735.69124800000009</v>
      </c>
    </row>
    <row r="43" spans="1:14" x14ac:dyDescent="0.25">
      <c r="A43" t="s">
        <v>29</v>
      </c>
      <c r="B43">
        <f>$A$38*B$27*1.1*1.0508</f>
        <v>816.42116160000012</v>
      </c>
      <c r="C43">
        <f t="shared" ref="C43:E43" si="10">$A$38*C$27*1.1*1.0508</f>
        <v>960.23112767999999</v>
      </c>
      <c r="D43">
        <f t="shared" si="10"/>
        <v>739.64761200000009</v>
      </c>
      <c r="E43">
        <f t="shared" si="10"/>
        <v>924.3160866720001</v>
      </c>
    </row>
    <row r="44" spans="1:14" x14ac:dyDescent="0.25">
      <c r="A44" t="s">
        <v>30</v>
      </c>
      <c r="B44">
        <f>$A$38*B$27*0.92*1.0508</f>
        <v>682.82497152000008</v>
      </c>
      <c r="C44">
        <f t="shared" ref="C44:E44" si="11">$A$38*C$27*0.92*1.0508</f>
        <v>803.10239769599991</v>
      </c>
      <c r="D44">
        <f t="shared" si="11"/>
        <v>618.61436640000011</v>
      </c>
      <c r="E44">
        <f t="shared" si="11"/>
        <v>773.06436339840002</v>
      </c>
      <c r="G44">
        <f>D37/E44</f>
        <v>1.0827041571552183</v>
      </c>
      <c r="I44" t="s">
        <v>42</v>
      </c>
    </row>
    <row r="45" spans="1:14" x14ac:dyDescent="0.25">
      <c r="A45" s="1" t="s">
        <v>31</v>
      </c>
      <c r="B45">
        <f>$A$38*B$27*0.92*1.1</f>
        <v>714.79584000000011</v>
      </c>
      <c r="C45" s="1">
        <f t="shared" ref="C45:E45" si="12">$A$38*C$27*0.92*1.1</f>
        <v>840.70483200000001</v>
      </c>
      <c r="D45">
        <f t="shared" si="12"/>
        <v>647.57880000000011</v>
      </c>
      <c r="E45">
        <f t="shared" si="12"/>
        <v>809.26037280000014</v>
      </c>
      <c r="M45" t="s">
        <v>41</v>
      </c>
    </row>
    <row r="46" spans="1:14" x14ac:dyDescent="0.25">
      <c r="A46" t="s">
        <v>32</v>
      </c>
      <c r="B46">
        <f>$A$38*B$27*0.92*1.1*1.0508</f>
        <v>751.1074686720001</v>
      </c>
      <c r="C46">
        <f t="shared" ref="C46:E46" si="13">$A$38*C$27*0.92*1.1*1.0508</f>
        <v>883.41263746560003</v>
      </c>
      <c r="D46">
        <f t="shared" si="13"/>
        <v>680.47580304000007</v>
      </c>
      <c r="E46">
        <f t="shared" si="13"/>
        <v>850.37079973824007</v>
      </c>
      <c r="I46" t="s">
        <v>40</v>
      </c>
      <c r="J46">
        <v>157</v>
      </c>
      <c r="K46">
        <v>178</v>
      </c>
      <c r="L46">
        <v>194</v>
      </c>
      <c r="M46">
        <v>211</v>
      </c>
    </row>
    <row r="47" spans="1:14" x14ac:dyDescent="0.25">
      <c r="J47">
        <v>151.19999999999999</v>
      </c>
      <c r="K47">
        <v>171.4</v>
      </c>
      <c r="L47">
        <v>186.7</v>
      </c>
      <c r="M47">
        <v>203.1</v>
      </c>
    </row>
    <row r="48" spans="1:14" x14ac:dyDescent="0.25">
      <c r="A48" t="s">
        <v>34</v>
      </c>
      <c r="C48" t="s">
        <v>37</v>
      </c>
      <c r="D48">
        <v>299</v>
      </c>
      <c r="J48">
        <f>J47/J46</f>
        <v>0.96305732484076423</v>
      </c>
      <c r="K48">
        <f t="shared" ref="K48:M48" si="14">K47/K46</f>
        <v>0.96292134831460674</v>
      </c>
      <c r="L48">
        <f t="shared" si="14"/>
        <v>0.96237113402061847</v>
      </c>
      <c r="M48">
        <f t="shared" si="14"/>
        <v>0.96255924170616114</v>
      </c>
      <c r="N48">
        <f>(SUM(J48:M48)/4)</f>
        <v>0.96272726222053762</v>
      </c>
    </row>
    <row r="49" spans="1:7" x14ac:dyDescent="0.25">
      <c r="A49">
        <v>0.57750000000000001</v>
      </c>
      <c r="B49">
        <f>436</f>
        <v>436</v>
      </c>
      <c r="C49">
        <f>436+12.8*6</f>
        <v>512.79999999999995</v>
      </c>
      <c r="D49">
        <v>395</v>
      </c>
      <c r="E49">
        <v>493.62</v>
      </c>
    </row>
    <row r="50" spans="1:7" x14ac:dyDescent="0.25">
      <c r="B50" t="s">
        <v>23</v>
      </c>
      <c r="C50" s="1" t="s">
        <v>25</v>
      </c>
      <c r="D50" t="s">
        <v>24</v>
      </c>
      <c r="E50" t="s">
        <v>43</v>
      </c>
    </row>
    <row r="51" spans="1:7" x14ac:dyDescent="0.25">
      <c r="A51" t="s">
        <v>26</v>
      </c>
      <c r="B51">
        <f>$A$49*B$27*1.0508</f>
        <v>264.58093199999996</v>
      </c>
      <c r="C51">
        <f t="shared" ref="C51:E51" si="15">$A$49*C$27*1.0508</f>
        <v>311.18601359999997</v>
      </c>
      <c r="D51">
        <f t="shared" si="15"/>
        <v>239.700615</v>
      </c>
      <c r="E51">
        <f t="shared" si="15"/>
        <v>299.54687994</v>
      </c>
      <c r="G51">
        <f>D48/E51</f>
        <v>0.99817430934313345</v>
      </c>
    </row>
    <row r="52" spans="1:7" x14ac:dyDescent="0.25">
      <c r="A52" t="s">
        <v>27</v>
      </c>
      <c r="B52">
        <f>$A$49*B$27*1.1</f>
        <v>276.96899999999999</v>
      </c>
      <c r="C52">
        <f t="shared" ref="C52:E52" si="16">$A$49*C$27*1.1</f>
        <v>325.75620000000004</v>
      </c>
      <c r="D52">
        <f t="shared" si="16"/>
        <v>250.92375000000004</v>
      </c>
      <c r="E52">
        <f t="shared" si="16"/>
        <v>313.57210500000008</v>
      </c>
    </row>
    <row r="53" spans="1:7" x14ac:dyDescent="0.25">
      <c r="A53" t="s">
        <v>28</v>
      </c>
      <c r="B53">
        <f>$A$49*B$27*0.92</f>
        <v>231.64680000000001</v>
      </c>
      <c r="C53">
        <f t="shared" ref="C53:E53" si="17">$A$49*C$27*0.92</f>
        <v>272.45064000000002</v>
      </c>
      <c r="D53">
        <f t="shared" si="17"/>
        <v>209.86350000000002</v>
      </c>
      <c r="E53">
        <f t="shared" si="17"/>
        <v>262.26030600000001</v>
      </c>
    </row>
    <row r="54" spans="1:7" x14ac:dyDescent="0.25">
      <c r="A54" t="s">
        <v>29</v>
      </c>
      <c r="B54">
        <f>$A$49*B$27*1.1*1.0508</f>
        <v>291.03902519999997</v>
      </c>
      <c r="C54">
        <f t="shared" ref="C54:E54" si="18">$A$49*C$27*1.1*1.0508</f>
        <v>342.30461496000004</v>
      </c>
      <c r="D54">
        <f t="shared" si="18"/>
        <v>263.67067650000001</v>
      </c>
      <c r="E54">
        <f t="shared" si="18"/>
        <v>329.50156793400009</v>
      </c>
    </row>
    <row r="55" spans="1:7" x14ac:dyDescent="0.25">
      <c r="A55" t="s">
        <v>30</v>
      </c>
      <c r="B55">
        <f>$A$49*B$27*0.92*1.0508</f>
        <v>243.41445744000001</v>
      </c>
      <c r="C55">
        <f t="shared" ref="C55:E55" si="19">$A$49*C$27*0.92*1.0508</f>
        <v>286.29113251199999</v>
      </c>
      <c r="D55">
        <f t="shared" si="19"/>
        <v>220.5245658</v>
      </c>
      <c r="E55">
        <f t="shared" si="19"/>
        <v>275.58312954479999</v>
      </c>
      <c r="G55">
        <f>D48/E55</f>
        <v>1.084972075372971</v>
      </c>
    </row>
    <row r="56" spans="1:7" x14ac:dyDescent="0.25">
      <c r="A56" s="1" t="s">
        <v>31</v>
      </c>
      <c r="B56">
        <f>$A$49*B$27*0.92*1.1</f>
        <v>254.81148000000005</v>
      </c>
      <c r="C56" s="1">
        <f t="shared" ref="C56:E56" si="20">$A$49*C$27*0.92*1.1</f>
        <v>299.69570400000003</v>
      </c>
      <c r="D56">
        <f t="shared" si="20"/>
        <v>230.84985000000003</v>
      </c>
      <c r="E56">
        <f t="shared" si="20"/>
        <v>288.48633660000002</v>
      </c>
    </row>
    <row r="57" spans="1:7" x14ac:dyDescent="0.25">
      <c r="A57" t="s">
        <v>32</v>
      </c>
      <c r="B57">
        <f>$A$49*B$27*0.92*1.1*1.0508</f>
        <v>267.75590318400003</v>
      </c>
      <c r="C57">
        <f t="shared" ref="C57:E57" si="21">$A$49*C$27*0.92*1.1*1.0508</f>
        <v>314.9202457632</v>
      </c>
      <c r="D57">
        <f t="shared" si="21"/>
        <v>242.57702238000002</v>
      </c>
      <c r="E57">
        <f t="shared" si="21"/>
        <v>303.14144249928</v>
      </c>
    </row>
    <row r="59" spans="1:7" x14ac:dyDescent="0.25">
      <c r="A59" t="s">
        <v>35</v>
      </c>
      <c r="C59" t="s">
        <v>37</v>
      </c>
      <c r="D59">
        <v>452</v>
      </c>
    </row>
    <row r="60" spans="1:7" x14ac:dyDescent="0.25">
      <c r="A60">
        <v>0.875</v>
      </c>
      <c r="B60">
        <f>436</f>
        <v>436</v>
      </c>
      <c r="C60">
        <f>436+12.8*6</f>
        <v>512.79999999999995</v>
      </c>
      <c r="D60">
        <v>395</v>
      </c>
      <c r="E60">
        <v>493.62</v>
      </c>
    </row>
    <row r="61" spans="1:7" x14ac:dyDescent="0.25">
      <c r="B61" t="s">
        <v>23</v>
      </c>
      <c r="C61" s="1" t="s">
        <v>25</v>
      </c>
      <c r="D61" t="s">
        <v>24</v>
      </c>
      <c r="E61" t="s">
        <v>43</v>
      </c>
    </row>
    <row r="62" spans="1:7" x14ac:dyDescent="0.25">
      <c r="A62" t="s">
        <v>26</v>
      </c>
      <c r="B62">
        <f>$A$60*B$27*1.0508</f>
        <v>400.8802</v>
      </c>
      <c r="C62">
        <f t="shared" ref="C62:E62" si="22">$A$60*C$27*1.0508</f>
        <v>471.4939599999999</v>
      </c>
      <c r="D62">
        <f t="shared" si="22"/>
        <v>363.18275</v>
      </c>
      <c r="E62">
        <f t="shared" si="22"/>
        <v>453.85890899999998</v>
      </c>
      <c r="G62">
        <f>D59/E62</f>
        <v>0.9959042139238915</v>
      </c>
    </row>
    <row r="63" spans="1:7" x14ac:dyDescent="0.25">
      <c r="A63" t="s">
        <v>27</v>
      </c>
      <c r="B63">
        <f>$A$60*B$27*1.1</f>
        <v>419.65000000000003</v>
      </c>
      <c r="C63">
        <f t="shared" ref="C63:E63" si="23">$A$60*C$27*1.1</f>
        <v>493.57</v>
      </c>
      <c r="D63">
        <f t="shared" si="23"/>
        <v>380.18750000000006</v>
      </c>
      <c r="E63">
        <f t="shared" si="23"/>
        <v>475.10925000000003</v>
      </c>
    </row>
    <row r="64" spans="1:7" x14ac:dyDescent="0.25">
      <c r="A64" t="s">
        <v>28</v>
      </c>
      <c r="B64">
        <f>$A$60*B$27*0.92</f>
        <v>350.98</v>
      </c>
      <c r="C64">
        <f t="shared" ref="C64:E64" si="24">$A$60*C$27*0.92</f>
        <v>412.80399999999997</v>
      </c>
      <c r="D64">
        <f t="shared" si="24"/>
        <v>317.97500000000002</v>
      </c>
      <c r="E64">
        <f t="shared" si="24"/>
        <v>397.36410000000001</v>
      </c>
    </row>
    <row r="65" spans="1:7" x14ac:dyDescent="0.25">
      <c r="A65" t="s">
        <v>29</v>
      </c>
      <c r="B65">
        <f>$A$60*B$27*1.1*1.0508</f>
        <v>440.96822000000003</v>
      </c>
      <c r="C65">
        <f t="shared" ref="C65:E65" si="25">$A$60*C$27*1.1*1.0508</f>
        <v>518.64335599999993</v>
      </c>
      <c r="D65">
        <f t="shared" si="25"/>
        <v>399.50102500000003</v>
      </c>
      <c r="E65">
        <f t="shared" si="25"/>
        <v>499.24479990000003</v>
      </c>
    </row>
    <row r="66" spans="1:7" x14ac:dyDescent="0.25">
      <c r="A66" t="s">
        <v>30</v>
      </c>
      <c r="B66">
        <f>$A$60*B$27*0.92*1.0508</f>
        <v>368.80978399999998</v>
      </c>
      <c r="C66">
        <f t="shared" ref="C66:E66" si="26">$A$60*C$27*0.92*1.0508</f>
        <v>433.77444319999995</v>
      </c>
      <c r="D66">
        <f t="shared" si="26"/>
        <v>334.12813</v>
      </c>
      <c r="E66">
        <f t="shared" si="26"/>
        <v>417.55019627999997</v>
      </c>
      <c r="G66">
        <f>D59/E66</f>
        <v>1.0825045803520561</v>
      </c>
    </row>
    <row r="67" spans="1:7" x14ac:dyDescent="0.25">
      <c r="A67" s="1" t="s">
        <v>31</v>
      </c>
      <c r="B67">
        <f>$A$60*B$27*0.92*1.1</f>
        <v>386.07800000000003</v>
      </c>
      <c r="C67">
        <f t="shared" ref="C67:E67" si="27">$A$60*C$27*0.92*1.1</f>
        <v>454.08440000000002</v>
      </c>
      <c r="D67">
        <f t="shared" si="27"/>
        <v>349.77250000000004</v>
      </c>
      <c r="E67">
        <f t="shared" si="27"/>
        <v>437.10051000000004</v>
      </c>
    </row>
    <row r="68" spans="1:7" x14ac:dyDescent="0.25">
      <c r="A68" t="s">
        <v>32</v>
      </c>
      <c r="B68">
        <f>$A$60*B$27*0.92*1.1*1.0508</f>
        <v>405.69076240000004</v>
      </c>
      <c r="C68">
        <f t="shared" ref="C68:E68" si="28">$A$60*C$27*0.92*1.1*1.0508</f>
        <v>477.15188752</v>
      </c>
      <c r="D68">
        <f t="shared" si="28"/>
        <v>367.54094300000003</v>
      </c>
      <c r="E68">
        <f t="shared" si="28"/>
        <v>459.30521590800004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2020-10-24T10:08:29Z</dcterms:created>
  <dcterms:modified xsi:type="dcterms:W3CDTF">2020-10-25T22:36:34Z</dcterms:modified>
</cp:coreProperties>
</file>